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Q\2017\TAMES_2017\2017_pa_funkcijam\"/>
    </mc:Choice>
  </mc:AlternateContent>
  <bookViews>
    <workbookView xWindow="0" yWindow="0" windowWidth="28800" windowHeight="13725" tabRatio="908"/>
  </bookViews>
  <sheets>
    <sheet name="10.1.1." sheetId="21" r:id="rId1"/>
    <sheet name="10.2.1." sheetId="2" r:id="rId2"/>
    <sheet name="10.2.2." sheetId="3" r:id="rId3"/>
    <sheet name="10.2.3." sheetId="4" r:id="rId4"/>
    <sheet name="10.2.4." sheetId="5" r:id="rId5"/>
    <sheet name="10.2.5." sheetId="6" r:id="rId6"/>
    <sheet name="10.2.6." sheetId="7" r:id="rId7"/>
    <sheet name="10.2.7." sheetId="8" r:id="rId8"/>
    <sheet name="10.2.8." sheetId="9" r:id="rId9"/>
    <sheet name="10.2.9." sheetId="1" r:id="rId10"/>
    <sheet name="10.3.1." sheetId="10" r:id="rId11"/>
    <sheet name="10.3.2." sheetId="11" r:id="rId12"/>
    <sheet name="10.3.3." sheetId="12" r:id="rId13"/>
    <sheet name="10.3.4." sheetId="13" r:id="rId14"/>
    <sheet name="10.3.5." sheetId="14" r:id="rId15"/>
    <sheet name="10.3.6." sheetId="15" r:id="rId16"/>
    <sheet name="10.3.7." sheetId="16" r:id="rId17"/>
    <sheet name="10.4.1." sheetId="18" r:id="rId18"/>
    <sheet name="10.4.2." sheetId="19" r:id="rId19"/>
    <sheet name="10.5.1." sheetId="17" r:id="rId20"/>
    <sheet name="10.6.1." sheetId="20" r:id="rId21"/>
  </sheets>
  <definedNames>
    <definedName name="_xlnm._FilterDatabase" localSheetId="0" hidden="1">'10.1.1.'!$A$18:$M$296</definedName>
    <definedName name="_xlnm._FilterDatabase" localSheetId="1" hidden="1">'10.2.1.'!$A$18:$L$296</definedName>
    <definedName name="_xlnm._FilterDatabase" localSheetId="2" hidden="1">'10.2.2.'!$A$18:$M$296</definedName>
    <definedName name="_xlnm._FilterDatabase" localSheetId="3" hidden="1">'10.2.3.'!$A$18:$M$296</definedName>
    <definedName name="_xlnm._FilterDatabase" localSheetId="4" hidden="1">'10.2.4.'!$A$18:$M$296</definedName>
    <definedName name="_xlnm._FilterDatabase" localSheetId="5" hidden="1">'10.2.5.'!$A$18:$M$296</definedName>
    <definedName name="_xlnm._FilterDatabase" localSheetId="6" hidden="1">'10.2.6.'!$A$18:$M$296</definedName>
    <definedName name="_xlnm._FilterDatabase" localSheetId="7" hidden="1">'10.2.7.'!$A$18:$M$296</definedName>
    <definedName name="_xlnm._FilterDatabase" localSheetId="8" hidden="1">'10.2.8.'!$A$18:$L$296</definedName>
    <definedName name="_xlnm._FilterDatabase" localSheetId="9" hidden="1">'10.2.9.'!$A$18:$L$296</definedName>
    <definedName name="_xlnm._FilterDatabase" localSheetId="10" hidden="1">'10.3.1.'!$A$18:$L$296</definedName>
    <definedName name="_xlnm._FilterDatabase" localSheetId="11" hidden="1">'10.3.2.'!$A$18:$L$296</definedName>
    <definedName name="_xlnm._FilterDatabase" localSheetId="12" hidden="1">'10.3.3.'!$A$18:$L$296</definedName>
    <definedName name="_xlnm._FilterDatabase" localSheetId="13" hidden="1">'10.3.4.'!$A$18:$L$296</definedName>
    <definedName name="_xlnm._FilterDatabase" localSheetId="14" hidden="1">'10.3.5.'!$A$18:$L$296</definedName>
    <definedName name="_xlnm._FilterDatabase" localSheetId="15" hidden="1">'10.3.6.'!$A$18:$L$296</definedName>
    <definedName name="_xlnm._FilterDatabase" localSheetId="16" hidden="1">'10.3.7.'!$A$18:$L$296</definedName>
    <definedName name="_xlnm._FilterDatabase" localSheetId="17" hidden="1">'10.4.1.'!$A$18:$L$296</definedName>
    <definedName name="_xlnm._FilterDatabase" localSheetId="18" hidden="1">'10.4.2.'!$A$18:$L$296</definedName>
    <definedName name="_xlnm._FilterDatabase" localSheetId="19" hidden="1">'10.5.1.'!$A$18:$L$296</definedName>
    <definedName name="_xlnm._FilterDatabase" localSheetId="20" hidden="1">'10.6.1.'!$A$18:$L$296</definedName>
    <definedName name="_xlnm.Print_Titles" localSheetId="0">'10.1.1.'!$18:$18</definedName>
    <definedName name="_xlnm.Print_Titles" localSheetId="1">'10.2.1.'!$18:$18</definedName>
    <definedName name="_xlnm.Print_Titles" localSheetId="2">'10.2.2.'!$18:$18</definedName>
    <definedName name="_xlnm.Print_Titles" localSheetId="3">'10.2.3.'!$18:$18</definedName>
    <definedName name="_xlnm.Print_Titles" localSheetId="4">'10.2.4.'!$18:$18</definedName>
    <definedName name="_xlnm.Print_Titles" localSheetId="5">'10.2.5.'!$18:$18</definedName>
    <definedName name="_xlnm.Print_Titles" localSheetId="6">'10.2.6.'!$18:$18</definedName>
    <definedName name="_xlnm.Print_Titles" localSheetId="7">'10.2.7.'!$18:$18</definedName>
    <definedName name="_xlnm.Print_Titles" localSheetId="8">'10.2.8.'!$18:$18</definedName>
    <definedName name="_xlnm.Print_Titles" localSheetId="9">'10.2.9.'!$18:$18</definedName>
    <definedName name="_xlnm.Print_Titles" localSheetId="10">'10.3.1.'!$18:$18</definedName>
    <definedName name="_xlnm.Print_Titles" localSheetId="11">'10.3.2.'!$18:$18</definedName>
    <definedName name="_xlnm.Print_Titles" localSheetId="12">'10.3.3.'!$18:$18</definedName>
    <definedName name="_xlnm.Print_Titles" localSheetId="13">'10.3.4.'!$18:$18</definedName>
    <definedName name="_xlnm.Print_Titles" localSheetId="14">'10.3.5.'!$18:$18</definedName>
    <definedName name="_xlnm.Print_Titles" localSheetId="15">'10.3.6.'!$18:$18</definedName>
    <definedName name="_xlnm.Print_Titles" localSheetId="16">'10.3.7.'!$18:$18</definedName>
    <definedName name="_xlnm.Print_Titles" localSheetId="17">'10.4.1.'!$18:$18</definedName>
    <definedName name="_xlnm.Print_Titles" localSheetId="19">'10.5.1.'!$18:$18</definedName>
    <definedName name="_xlnm.Print_Titles" localSheetId="20">'10.6.1.'!$18:$18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6" i="21" l="1"/>
  <c r="C296" i="21"/>
  <c r="H295" i="21"/>
  <c r="C295" i="21"/>
  <c r="H294" i="21"/>
  <c r="C294" i="21"/>
  <c r="H293" i="21"/>
  <c r="C293" i="21"/>
  <c r="H292" i="21"/>
  <c r="C292" i="21"/>
  <c r="H291" i="21"/>
  <c r="C291" i="21"/>
  <c r="H290" i="21"/>
  <c r="C290" i="21"/>
  <c r="H289" i="21"/>
  <c r="C289" i="21"/>
  <c r="C288" i="21" s="1"/>
  <c r="L288" i="21"/>
  <c r="K288" i="21"/>
  <c r="J288" i="21"/>
  <c r="I288" i="21"/>
  <c r="H288" i="21"/>
  <c r="G288" i="21"/>
  <c r="F288" i="21"/>
  <c r="E288" i="21"/>
  <c r="D288" i="21"/>
  <c r="H283" i="21"/>
  <c r="C283" i="21"/>
  <c r="H282" i="21"/>
  <c r="C282" i="21"/>
  <c r="L281" i="21"/>
  <c r="K281" i="21"/>
  <c r="J281" i="21"/>
  <c r="I281" i="21"/>
  <c r="G281" i="21"/>
  <c r="F281" i="21"/>
  <c r="E281" i="21"/>
  <c r="D281" i="21"/>
  <c r="C281" i="21"/>
  <c r="H280" i="21"/>
  <c r="C280" i="21"/>
  <c r="L279" i="21"/>
  <c r="K279" i="21"/>
  <c r="J279" i="21"/>
  <c r="G279" i="21"/>
  <c r="F279" i="21"/>
  <c r="E279" i="21"/>
  <c r="D279" i="21"/>
  <c r="H278" i="21"/>
  <c r="C278" i="21"/>
  <c r="H277" i="21"/>
  <c r="C277" i="21"/>
  <c r="C276" i="21"/>
  <c r="L275" i="21"/>
  <c r="K275" i="21"/>
  <c r="J275" i="21"/>
  <c r="G275" i="21"/>
  <c r="F275" i="21"/>
  <c r="E275" i="21"/>
  <c r="D275" i="21"/>
  <c r="C275" i="21" s="1"/>
  <c r="H274" i="21"/>
  <c r="C274" i="21"/>
  <c r="C273" i="21"/>
  <c r="H272" i="21"/>
  <c r="C272" i="21"/>
  <c r="L271" i="21"/>
  <c r="L269" i="21" s="1"/>
  <c r="L268" i="21" s="1"/>
  <c r="K271" i="21"/>
  <c r="J271" i="21"/>
  <c r="G271" i="21"/>
  <c r="F271" i="21"/>
  <c r="F269" i="21" s="1"/>
  <c r="F268" i="21" s="1"/>
  <c r="E271" i="21"/>
  <c r="D271" i="21"/>
  <c r="C270" i="21"/>
  <c r="K269" i="21"/>
  <c r="K268" i="21" s="1"/>
  <c r="D269" i="21"/>
  <c r="H267" i="21"/>
  <c r="C267" i="21"/>
  <c r="H266" i="21"/>
  <c r="C266" i="21"/>
  <c r="H265" i="21"/>
  <c r="C265" i="21"/>
  <c r="C264" i="21"/>
  <c r="L263" i="21"/>
  <c r="K263" i="21"/>
  <c r="J263" i="21"/>
  <c r="G263" i="21"/>
  <c r="G258" i="21" s="1"/>
  <c r="F263" i="21"/>
  <c r="E263" i="21"/>
  <c r="D263" i="21"/>
  <c r="C263" i="21" s="1"/>
  <c r="H262" i="21"/>
  <c r="C262" i="21"/>
  <c r="C261" i="21"/>
  <c r="H260" i="21"/>
  <c r="C260" i="21"/>
  <c r="L259" i="21"/>
  <c r="K259" i="21"/>
  <c r="J259" i="21"/>
  <c r="G259" i="21"/>
  <c r="F259" i="21"/>
  <c r="F258" i="21" s="1"/>
  <c r="E259" i="21"/>
  <c r="C259" i="21" s="1"/>
  <c r="D259" i="21"/>
  <c r="D258" i="21" s="1"/>
  <c r="L258" i="21"/>
  <c r="H257" i="21"/>
  <c r="C257" i="21"/>
  <c r="H256" i="21"/>
  <c r="C256" i="21"/>
  <c r="H255" i="21"/>
  <c r="C255" i="21"/>
  <c r="H254" i="21"/>
  <c r="C254" i="21"/>
  <c r="H253" i="21"/>
  <c r="C253" i="21"/>
  <c r="H252" i="21"/>
  <c r="C252" i="21"/>
  <c r="L251" i="21"/>
  <c r="L250" i="21" s="1"/>
  <c r="K251" i="21"/>
  <c r="K250" i="21" s="1"/>
  <c r="J251" i="21"/>
  <c r="G251" i="21"/>
  <c r="G250" i="21" s="1"/>
  <c r="F251" i="21"/>
  <c r="E251" i="21"/>
  <c r="D251" i="21"/>
  <c r="J250" i="21"/>
  <c r="F250" i="21"/>
  <c r="E250" i="21"/>
  <c r="H249" i="21"/>
  <c r="C249" i="21"/>
  <c r="H248" i="21"/>
  <c r="C248" i="21"/>
  <c r="H247" i="21"/>
  <c r="C247" i="21"/>
  <c r="H246" i="21"/>
  <c r="C246" i="21"/>
  <c r="L245" i="21"/>
  <c r="K245" i="21"/>
  <c r="J245" i="21"/>
  <c r="G245" i="21"/>
  <c r="F245" i="21"/>
  <c r="E245" i="21"/>
  <c r="D245" i="21"/>
  <c r="C245" i="21" s="1"/>
  <c r="H244" i="21"/>
  <c r="C244" i="21"/>
  <c r="H243" i="21"/>
  <c r="C243" i="21"/>
  <c r="H242" i="21"/>
  <c r="C242" i="21"/>
  <c r="H241" i="21"/>
  <c r="C241" i="21"/>
  <c r="H240" i="21"/>
  <c r="C240" i="21"/>
  <c r="H239" i="21"/>
  <c r="C239" i="21"/>
  <c r="C238" i="21"/>
  <c r="L237" i="21"/>
  <c r="K237" i="21"/>
  <c r="J237" i="21"/>
  <c r="G237" i="21"/>
  <c r="F237" i="21"/>
  <c r="E237" i="21"/>
  <c r="D237" i="21"/>
  <c r="C237" i="21" s="1"/>
  <c r="H236" i="21"/>
  <c r="C236" i="21"/>
  <c r="C235" i="21"/>
  <c r="L234" i="21"/>
  <c r="K234" i="21"/>
  <c r="J234" i="21"/>
  <c r="G234" i="21"/>
  <c r="F234" i="21"/>
  <c r="F230" i="21" s="1"/>
  <c r="E234" i="21"/>
  <c r="D234" i="21"/>
  <c r="C234" i="21"/>
  <c r="H233" i="21"/>
  <c r="C233" i="21"/>
  <c r="L232" i="21"/>
  <c r="K232" i="21"/>
  <c r="K230" i="21" s="1"/>
  <c r="J232" i="21"/>
  <c r="G232" i="21"/>
  <c r="F232" i="21"/>
  <c r="E232" i="21"/>
  <c r="D232" i="21"/>
  <c r="H231" i="21"/>
  <c r="C231" i="21"/>
  <c r="E230" i="21"/>
  <c r="H228" i="21"/>
  <c r="C228" i="21"/>
  <c r="C227" i="21"/>
  <c r="L226" i="21"/>
  <c r="K226" i="21"/>
  <c r="J226" i="21"/>
  <c r="G226" i="21"/>
  <c r="F226" i="21"/>
  <c r="E226" i="21"/>
  <c r="C226" i="21" s="1"/>
  <c r="D226" i="21"/>
  <c r="H225" i="21"/>
  <c r="D225" i="21"/>
  <c r="C225" i="21"/>
  <c r="H224" i="21"/>
  <c r="D224" i="21"/>
  <c r="C224" i="21"/>
  <c r="H223" i="21"/>
  <c r="C223" i="21"/>
  <c r="H222" i="21"/>
  <c r="C222" i="21"/>
  <c r="H221" i="21"/>
  <c r="C221" i="21"/>
  <c r="H220" i="21"/>
  <c r="C220" i="21"/>
  <c r="H219" i="21"/>
  <c r="C219" i="21"/>
  <c r="H218" i="21"/>
  <c r="C218" i="21"/>
  <c r="H217" i="21"/>
  <c r="C217" i="21"/>
  <c r="H216" i="21"/>
  <c r="C216" i="21"/>
  <c r="L215" i="21"/>
  <c r="K215" i="21"/>
  <c r="J215" i="21"/>
  <c r="J203" i="21" s="1"/>
  <c r="G215" i="21"/>
  <c r="F215" i="21"/>
  <c r="E215" i="21"/>
  <c r="D215" i="21"/>
  <c r="H214" i="21"/>
  <c r="C214" i="21"/>
  <c r="H213" i="21"/>
  <c r="C213" i="21"/>
  <c r="H212" i="21"/>
  <c r="C212" i="21"/>
  <c r="H211" i="21"/>
  <c r="C211" i="21"/>
  <c r="H210" i="21"/>
  <c r="C210" i="21"/>
  <c r="H209" i="21"/>
  <c r="C209" i="21"/>
  <c r="H208" i="21"/>
  <c r="C208" i="21"/>
  <c r="H207" i="21"/>
  <c r="C207" i="21"/>
  <c r="H206" i="21"/>
  <c r="C206" i="21"/>
  <c r="H205" i="21"/>
  <c r="C205" i="21"/>
  <c r="L204" i="21"/>
  <c r="K204" i="21"/>
  <c r="J204" i="21"/>
  <c r="I204" i="21"/>
  <c r="G204" i="21"/>
  <c r="G203" i="21" s="1"/>
  <c r="G194" i="21" s="1"/>
  <c r="F204" i="21"/>
  <c r="E204" i="21"/>
  <c r="D204" i="21"/>
  <c r="C204" i="21" s="1"/>
  <c r="K203" i="21"/>
  <c r="F203" i="21"/>
  <c r="H202" i="21"/>
  <c r="C202" i="21"/>
  <c r="H201" i="21"/>
  <c r="C201" i="21"/>
  <c r="H200" i="21"/>
  <c r="C200" i="21"/>
  <c r="H199" i="21"/>
  <c r="C199" i="21"/>
  <c r="H198" i="21"/>
  <c r="C198" i="21"/>
  <c r="L197" i="21"/>
  <c r="L195" i="21" s="1"/>
  <c r="K197" i="21"/>
  <c r="K195" i="21" s="1"/>
  <c r="K194" i="21" s="1"/>
  <c r="J197" i="21"/>
  <c r="J195" i="21" s="1"/>
  <c r="G197" i="21"/>
  <c r="G195" i="21" s="1"/>
  <c r="F197" i="21"/>
  <c r="F195" i="21" s="1"/>
  <c r="E197" i="21"/>
  <c r="D197" i="21"/>
  <c r="H196" i="21"/>
  <c r="C196" i="21"/>
  <c r="E195" i="21"/>
  <c r="H192" i="21"/>
  <c r="C192" i="21"/>
  <c r="L191" i="21"/>
  <c r="K191" i="21"/>
  <c r="J191" i="21"/>
  <c r="J190" i="21" s="1"/>
  <c r="I191" i="21"/>
  <c r="G191" i="21"/>
  <c r="G190" i="21" s="1"/>
  <c r="F191" i="21"/>
  <c r="F190" i="21" s="1"/>
  <c r="E191" i="21"/>
  <c r="E190" i="21" s="1"/>
  <c r="D191" i="21"/>
  <c r="L190" i="21"/>
  <c r="K190" i="21"/>
  <c r="D190" i="21"/>
  <c r="H189" i="21"/>
  <c r="C189" i="21"/>
  <c r="H188" i="21"/>
  <c r="C188" i="21"/>
  <c r="L187" i="21"/>
  <c r="L186" i="21" s="1"/>
  <c r="K187" i="21"/>
  <c r="K186" i="21" s="1"/>
  <c r="J187" i="21"/>
  <c r="G187" i="21"/>
  <c r="F187" i="21"/>
  <c r="E187" i="21"/>
  <c r="D187" i="21"/>
  <c r="J186" i="21"/>
  <c r="C185" i="21"/>
  <c r="H184" i="21"/>
  <c r="C184" i="21"/>
  <c r="L183" i="21"/>
  <c r="K183" i="21"/>
  <c r="J183" i="21"/>
  <c r="G183" i="21"/>
  <c r="F183" i="21"/>
  <c r="E183" i="21"/>
  <c r="D183" i="21"/>
  <c r="H182" i="21"/>
  <c r="C182" i="21"/>
  <c r="H181" i="21"/>
  <c r="C181" i="21"/>
  <c r="H180" i="21"/>
  <c r="C180" i="21"/>
  <c r="H179" i="21"/>
  <c r="C179" i="21"/>
  <c r="L178" i="21"/>
  <c r="K178" i="21"/>
  <c r="J178" i="21"/>
  <c r="G178" i="21"/>
  <c r="F178" i="21"/>
  <c r="E178" i="21"/>
  <c r="D178" i="21"/>
  <c r="C178" i="21" s="1"/>
  <c r="H177" i="21"/>
  <c r="C177" i="21"/>
  <c r="H176" i="21"/>
  <c r="C176" i="21"/>
  <c r="I174" i="21"/>
  <c r="H175" i="21"/>
  <c r="C175" i="21"/>
  <c r="L174" i="21"/>
  <c r="L173" i="21" s="1"/>
  <c r="L172" i="21" s="1"/>
  <c r="K174" i="21"/>
  <c r="K173" i="21" s="1"/>
  <c r="K172" i="21" s="1"/>
  <c r="J174" i="21"/>
  <c r="G174" i="21"/>
  <c r="F174" i="21"/>
  <c r="E174" i="21"/>
  <c r="D174" i="21"/>
  <c r="E173" i="21"/>
  <c r="E172" i="21" s="1"/>
  <c r="H171" i="21"/>
  <c r="C171" i="21"/>
  <c r="H170" i="21"/>
  <c r="C170" i="21"/>
  <c r="H169" i="21"/>
  <c r="C169" i="21"/>
  <c r="H168" i="21"/>
  <c r="C168" i="21"/>
  <c r="H167" i="21"/>
  <c r="C167" i="21"/>
  <c r="H166" i="21"/>
  <c r="C166" i="21"/>
  <c r="L165" i="21"/>
  <c r="K165" i="21"/>
  <c r="J165" i="21"/>
  <c r="J164" i="21" s="1"/>
  <c r="G165" i="21"/>
  <c r="G164" i="21" s="1"/>
  <c r="F165" i="21"/>
  <c r="F164" i="21" s="1"/>
  <c r="E165" i="21"/>
  <c r="D165" i="21"/>
  <c r="C165" i="21"/>
  <c r="L164" i="21"/>
  <c r="K164" i="21"/>
  <c r="E164" i="21"/>
  <c r="D164" i="21"/>
  <c r="C164" i="21" s="1"/>
  <c r="H163" i="21"/>
  <c r="C163" i="21"/>
  <c r="H162" i="21"/>
  <c r="C162" i="21"/>
  <c r="H161" i="21"/>
  <c r="C161" i="21"/>
  <c r="H160" i="21"/>
  <c r="C160" i="21"/>
  <c r="L159" i="21"/>
  <c r="K159" i="21"/>
  <c r="J159" i="21"/>
  <c r="I159" i="21"/>
  <c r="G159" i="21"/>
  <c r="F159" i="21"/>
  <c r="E159" i="21"/>
  <c r="C159" i="21" s="1"/>
  <c r="D159" i="21"/>
  <c r="H158" i="21"/>
  <c r="C158" i="21"/>
  <c r="H157" i="21"/>
  <c r="C157" i="21"/>
  <c r="H156" i="21"/>
  <c r="C156" i="21"/>
  <c r="H155" i="21"/>
  <c r="C155" i="21"/>
  <c r="H154" i="21"/>
  <c r="C154" i="21"/>
  <c r="H153" i="21"/>
  <c r="C153" i="21"/>
  <c r="H152" i="21"/>
  <c r="C152" i="21"/>
  <c r="C151" i="21"/>
  <c r="L150" i="21"/>
  <c r="K150" i="21"/>
  <c r="J150" i="21"/>
  <c r="G150" i="21"/>
  <c r="F150" i="21"/>
  <c r="E150" i="21"/>
  <c r="D150" i="21"/>
  <c r="C150" i="21"/>
  <c r="H149" i="21"/>
  <c r="C149" i="21"/>
  <c r="H148" i="21"/>
  <c r="C148" i="21"/>
  <c r="H147" i="21"/>
  <c r="C147" i="21"/>
  <c r="H146" i="21"/>
  <c r="C146" i="21"/>
  <c r="H145" i="21"/>
  <c r="C145" i="21"/>
  <c r="C144" i="21"/>
  <c r="L143" i="21"/>
  <c r="L129" i="21" s="1"/>
  <c r="K143" i="21"/>
  <c r="J143" i="21"/>
  <c r="G143" i="21"/>
  <c r="F143" i="21"/>
  <c r="E143" i="21"/>
  <c r="D143" i="21"/>
  <c r="C143" i="21" s="1"/>
  <c r="H142" i="21"/>
  <c r="C142" i="21"/>
  <c r="C141" i="21"/>
  <c r="L140" i="21"/>
  <c r="K140" i="21"/>
  <c r="J140" i="21"/>
  <c r="G140" i="21"/>
  <c r="F140" i="21"/>
  <c r="E140" i="21"/>
  <c r="D140" i="21"/>
  <c r="C140" i="21" s="1"/>
  <c r="H139" i="21"/>
  <c r="C139" i="21"/>
  <c r="H138" i="21"/>
  <c r="C138" i="21"/>
  <c r="H137" i="21"/>
  <c r="C137" i="21"/>
  <c r="H136" i="21"/>
  <c r="C136" i="21"/>
  <c r="L135" i="21"/>
  <c r="K135" i="21"/>
  <c r="J135" i="21"/>
  <c r="I135" i="21"/>
  <c r="G135" i="21"/>
  <c r="F135" i="21"/>
  <c r="E135" i="21"/>
  <c r="D135" i="21"/>
  <c r="H134" i="21"/>
  <c r="C134" i="21"/>
  <c r="H133" i="21"/>
  <c r="C133" i="21"/>
  <c r="H132" i="21"/>
  <c r="C132" i="21"/>
  <c r="C131" i="21"/>
  <c r="L130" i="21"/>
  <c r="K130" i="21"/>
  <c r="J130" i="21"/>
  <c r="J129" i="21" s="1"/>
  <c r="G130" i="21"/>
  <c r="F130" i="21"/>
  <c r="E130" i="21"/>
  <c r="D130" i="21"/>
  <c r="D129" i="21" s="1"/>
  <c r="H128" i="21"/>
  <c r="H127" i="21" s="1"/>
  <c r="C128" i="21"/>
  <c r="C127" i="21" s="1"/>
  <c r="L127" i="21"/>
  <c r="K127" i="21"/>
  <c r="J127" i="21"/>
  <c r="I127" i="21"/>
  <c r="G127" i="21"/>
  <c r="F127" i="21"/>
  <c r="E127" i="21"/>
  <c r="D127" i="21"/>
  <c r="H126" i="21"/>
  <c r="C126" i="21"/>
  <c r="H125" i="21"/>
  <c r="C125" i="21"/>
  <c r="H124" i="21"/>
  <c r="C124" i="21"/>
  <c r="H123" i="21"/>
  <c r="C123" i="21"/>
  <c r="C122" i="21"/>
  <c r="L121" i="21"/>
  <c r="K121" i="21"/>
  <c r="J121" i="21"/>
  <c r="J82" i="21" s="1"/>
  <c r="J74" i="21" s="1"/>
  <c r="G121" i="21"/>
  <c r="F121" i="21"/>
  <c r="E121" i="21"/>
  <c r="D121" i="21"/>
  <c r="C121" i="21" s="1"/>
  <c r="H120" i="21"/>
  <c r="C120" i="21"/>
  <c r="H119" i="21"/>
  <c r="C119" i="21"/>
  <c r="H118" i="21"/>
  <c r="C118" i="21"/>
  <c r="H117" i="21"/>
  <c r="C117" i="21"/>
  <c r="H116" i="21"/>
  <c r="C116" i="21"/>
  <c r="L115" i="21"/>
  <c r="K115" i="21"/>
  <c r="J115" i="21"/>
  <c r="G115" i="21"/>
  <c r="F115" i="21"/>
  <c r="E115" i="21"/>
  <c r="D115" i="21"/>
  <c r="H114" i="21"/>
  <c r="C114" i="21"/>
  <c r="H113" i="21"/>
  <c r="C113" i="21"/>
  <c r="C112" i="21"/>
  <c r="L111" i="21"/>
  <c r="K111" i="21"/>
  <c r="J111" i="21"/>
  <c r="G111" i="21"/>
  <c r="F111" i="21"/>
  <c r="E111" i="21"/>
  <c r="D111" i="21"/>
  <c r="C111" i="21"/>
  <c r="H110" i="21"/>
  <c r="C110" i="21"/>
  <c r="H109" i="21"/>
  <c r="C109" i="21"/>
  <c r="H108" i="21"/>
  <c r="C108" i="21"/>
  <c r="H107" i="21"/>
  <c r="C107" i="21"/>
  <c r="H106" i="21"/>
  <c r="C106" i="21"/>
  <c r="H105" i="21"/>
  <c r="C105" i="21"/>
  <c r="H104" i="21"/>
  <c r="C104" i="21"/>
  <c r="D103" i="21"/>
  <c r="L102" i="21"/>
  <c r="K102" i="21"/>
  <c r="J102" i="21"/>
  <c r="G102" i="21"/>
  <c r="F102" i="21"/>
  <c r="E102" i="21"/>
  <c r="H101" i="21"/>
  <c r="C101" i="21"/>
  <c r="H100" i="21"/>
  <c r="C100" i="21"/>
  <c r="H99" i="21"/>
  <c r="C99" i="21"/>
  <c r="H98" i="21"/>
  <c r="C98" i="21"/>
  <c r="H97" i="21"/>
  <c r="C97" i="21"/>
  <c r="H96" i="21"/>
  <c r="C96" i="21"/>
  <c r="H95" i="21"/>
  <c r="C95" i="21"/>
  <c r="L94" i="21"/>
  <c r="K94" i="21"/>
  <c r="J94" i="21"/>
  <c r="I94" i="21"/>
  <c r="G94" i="21"/>
  <c r="F94" i="21"/>
  <c r="E94" i="21"/>
  <c r="D94" i="21"/>
  <c r="H93" i="21"/>
  <c r="C93" i="21"/>
  <c r="H92" i="21"/>
  <c r="C92" i="21"/>
  <c r="H91" i="21"/>
  <c r="C91" i="21"/>
  <c r="C90" i="21"/>
  <c r="H89" i="21"/>
  <c r="C89" i="21"/>
  <c r="L88" i="21"/>
  <c r="K88" i="21"/>
  <c r="J88" i="21"/>
  <c r="G88" i="21"/>
  <c r="F88" i="21"/>
  <c r="E88" i="21"/>
  <c r="D88" i="21"/>
  <c r="H87" i="21"/>
  <c r="C87" i="21"/>
  <c r="H86" i="21"/>
  <c r="C86" i="21"/>
  <c r="H85" i="21"/>
  <c r="C85" i="21"/>
  <c r="H84" i="21"/>
  <c r="C84" i="21"/>
  <c r="L83" i="21"/>
  <c r="L82" i="21" s="1"/>
  <c r="K83" i="21"/>
  <c r="J83" i="21"/>
  <c r="G83" i="21"/>
  <c r="F83" i="21"/>
  <c r="E83" i="21"/>
  <c r="D83" i="21"/>
  <c r="H81" i="21"/>
  <c r="C81" i="21"/>
  <c r="I79" i="21"/>
  <c r="H80" i="21"/>
  <c r="C80" i="21"/>
  <c r="L79" i="21"/>
  <c r="K79" i="21"/>
  <c r="J79" i="21"/>
  <c r="G79" i="21"/>
  <c r="F79" i="21"/>
  <c r="E79" i="21"/>
  <c r="D79" i="21"/>
  <c r="H78" i="21"/>
  <c r="C78" i="21"/>
  <c r="I76" i="21"/>
  <c r="H77" i="21"/>
  <c r="C77" i="21"/>
  <c r="L76" i="21"/>
  <c r="K76" i="21"/>
  <c r="K75" i="21" s="1"/>
  <c r="J76" i="21"/>
  <c r="J75" i="21" s="1"/>
  <c r="G76" i="21"/>
  <c r="G75" i="21" s="1"/>
  <c r="F76" i="21"/>
  <c r="F75" i="21" s="1"/>
  <c r="E76" i="21"/>
  <c r="D76" i="21"/>
  <c r="L75" i="21"/>
  <c r="E75" i="21"/>
  <c r="D75" i="21"/>
  <c r="H73" i="21"/>
  <c r="C73" i="21"/>
  <c r="H72" i="21"/>
  <c r="C72" i="21"/>
  <c r="H71" i="21"/>
  <c r="C71" i="21"/>
  <c r="H70" i="21"/>
  <c r="C70" i="21"/>
  <c r="C69" i="21"/>
  <c r="L68" i="21"/>
  <c r="L66" i="21" s="1"/>
  <c r="K68" i="21"/>
  <c r="K66" i="21" s="1"/>
  <c r="J68" i="21"/>
  <c r="G68" i="21"/>
  <c r="G66" i="21" s="1"/>
  <c r="F68" i="21"/>
  <c r="E68" i="21"/>
  <c r="E66" i="21" s="1"/>
  <c r="D68" i="21"/>
  <c r="H67" i="21"/>
  <c r="C67" i="21"/>
  <c r="J66" i="21"/>
  <c r="F66" i="21"/>
  <c r="F52" i="21" s="1"/>
  <c r="D66" i="21"/>
  <c r="H65" i="21"/>
  <c r="C65" i="21"/>
  <c r="H64" i="21"/>
  <c r="C64" i="21"/>
  <c r="H63" i="21"/>
  <c r="C63" i="21"/>
  <c r="H62" i="21"/>
  <c r="C62" i="21"/>
  <c r="H61" i="21"/>
  <c r="C61" i="21"/>
  <c r="H60" i="21"/>
  <c r="C60" i="21"/>
  <c r="H59" i="21"/>
  <c r="C59" i="21"/>
  <c r="I57" i="21"/>
  <c r="H58" i="21"/>
  <c r="C58" i="21"/>
  <c r="L57" i="21"/>
  <c r="K57" i="21"/>
  <c r="J57" i="21"/>
  <c r="G57" i="21"/>
  <c r="F57" i="21"/>
  <c r="E57" i="21"/>
  <c r="D57" i="21"/>
  <c r="H56" i="21"/>
  <c r="C56" i="21"/>
  <c r="I54" i="21"/>
  <c r="H55" i="21"/>
  <c r="C55" i="21"/>
  <c r="L54" i="21"/>
  <c r="K54" i="21"/>
  <c r="K53" i="21" s="1"/>
  <c r="K52" i="21" s="1"/>
  <c r="J54" i="21"/>
  <c r="J53" i="21" s="1"/>
  <c r="J52" i="21" s="1"/>
  <c r="G54" i="21"/>
  <c r="G53" i="21" s="1"/>
  <c r="G52" i="21" s="1"/>
  <c r="F54" i="21"/>
  <c r="F53" i="21" s="1"/>
  <c r="E54" i="21"/>
  <c r="E53" i="21" s="1"/>
  <c r="E52" i="21" s="1"/>
  <c r="D54" i="21"/>
  <c r="L53" i="21"/>
  <c r="D53" i="21"/>
  <c r="H46" i="21"/>
  <c r="C46" i="21"/>
  <c r="H45" i="21"/>
  <c r="C45" i="21"/>
  <c r="L44" i="21"/>
  <c r="H44" i="21" s="1"/>
  <c r="G44" i="21"/>
  <c r="C44" i="21" s="1"/>
  <c r="H43" i="21"/>
  <c r="C43" i="21"/>
  <c r="K42" i="21"/>
  <c r="J42" i="21"/>
  <c r="I42" i="21"/>
  <c r="F42" i="21"/>
  <c r="E42" i="21"/>
  <c r="D42" i="21"/>
  <c r="C42" i="21" s="1"/>
  <c r="H41" i="21"/>
  <c r="C41" i="21"/>
  <c r="H40" i="21"/>
  <c r="C40" i="21"/>
  <c r="H39" i="21"/>
  <c r="C39" i="21"/>
  <c r="H38" i="21"/>
  <c r="C38" i="21"/>
  <c r="H37" i="21"/>
  <c r="C37" i="21"/>
  <c r="K36" i="21"/>
  <c r="H36" i="21" s="1"/>
  <c r="F36" i="21"/>
  <c r="C36" i="21" s="1"/>
  <c r="H35" i="21"/>
  <c r="C35" i="21"/>
  <c r="H34" i="21"/>
  <c r="C34" i="21"/>
  <c r="K33" i="21"/>
  <c r="H33" i="21" s="1"/>
  <c r="F33" i="21"/>
  <c r="C33" i="21" s="1"/>
  <c r="H32" i="21"/>
  <c r="C32" i="21"/>
  <c r="K31" i="21"/>
  <c r="H31" i="21" s="1"/>
  <c r="F31" i="21"/>
  <c r="C31" i="21" s="1"/>
  <c r="H30" i="21"/>
  <c r="C30" i="21"/>
  <c r="H29" i="21"/>
  <c r="C29" i="21"/>
  <c r="H28" i="21"/>
  <c r="C28" i="21"/>
  <c r="K27" i="21"/>
  <c r="H27" i="21" s="1"/>
  <c r="F27" i="21"/>
  <c r="C27" i="21" s="1"/>
  <c r="H25" i="21"/>
  <c r="C25" i="21"/>
  <c r="D24" i="21"/>
  <c r="C24" i="21" s="1"/>
  <c r="H23" i="21"/>
  <c r="C23" i="21"/>
  <c r="H22" i="21"/>
  <c r="C22" i="21"/>
  <c r="L21" i="21"/>
  <c r="K21" i="21"/>
  <c r="K287" i="21" s="1"/>
  <c r="J21" i="21"/>
  <c r="J287" i="21" s="1"/>
  <c r="J286" i="21" s="1"/>
  <c r="I21" i="21"/>
  <c r="I287" i="21" s="1"/>
  <c r="I286" i="21" s="1"/>
  <c r="G21" i="21"/>
  <c r="F21" i="21"/>
  <c r="F287" i="21" s="1"/>
  <c r="F286" i="21" s="1"/>
  <c r="E21" i="21"/>
  <c r="E287" i="21" s="1"/>
  <c r="E286" i="21" s="1"/>
  <c r="D21" i="21"/>
  <c r="D287" i="21" s="1"/>
  <c r="D286" i="21" s="1"/>
  <c r="L20" i="21"/>
  <c r="G20" i="21"/>
  <c r="K286" i="21" l="1"/>
  <c r="K229" i="21"/>
  <c r="K193" i="21" s="1"/>
  <c r="L52" i="21"/>
  <c r="H79" i="21"/>
  <c r="F129" i="21"/>
  <c r="H135" i="21"/>
  <c r="J173" i="21"/>
  <c r="J172" i="21" s="1"/>
  <c r="E186" i="21"/>
  <c r="J269" i="21"/>
  <c r="J268" i="21" s="1"/>
  <c r="G269" i="21"/>
  <c r="G268" i="21" s="1"/>
  <c r="G193" i="21" s="1"/>
  <c r="G82" i="21"/>
  <c r="G74" i="21" s="1"/>
  <c r="G51" i="21" s="1"/>
  <c r="D20" i="21"/>
  <c r="H42" i="21"/>
  <c r="J51" i="21"/>
  <c r="C130" i="21"/>
  <c r="G129" i="21"/>
  <c r="C135" i="21"/>
  <c r="H159" i="21"/>
  <c r="D173" i="21"/>
  <c r="C183" i="21"/>
  <c r="F186" i="21"/>
  <c r="J194" i="21"/>
  <c r="L203" i="21"/>
  <c r="J230" i="21"/>
  <c r="F229" i="21"/>
  <c r="J258" i="21"/>
  <c r="E269" i="21"/>
  <c r="E268" i="21" s="1"/>
  <c r="L287" i="21"/>
  <c r="L286" i="21" s="1"/>
  <c r="K26" i="21"/>
  <c r="C68" i="21"/>
  <c r="C76" i="21"/>
  <c r="C79" i="21"/>
  <c r="C88" i="21"/>
  <c r="H94" i="21"/>
  <c r="C115" i="21"/>
  <c r="F82" i="21"/>
  <c r="F74" i="21" s="1"/>
  <c r="G173" i="21"/>
  <c r="G172" i="21" s="1"/>
  <c r="G186" i="21"/>
  <c r="C191" i="21"/>
  <c r="H191" i="21"/>
  <c r="F194" i="21"/>
  <c r="L194" i="21"/>
  <c r="L284" i="21" s="1"/>
  <c r="L230" i="21"/>
  <c r="L229" i="21" s="1"/>
  <c r="K258" i="21"/>
  <c r="H281" i="21"/>
  <c r="C197" i="21"/>
  <c r="D195" i="21"/>
  <c r="E20" i="21"/>
  <c r="C21" i="21"/>
  <c r="C287" i="21" s="1"/>
  <c r="C286" i="21" s="1"/>
  <c r="G287" i="21"/>
  <c r="G286" i="21" s="1"/>
  <c r="C66" i="21"/>
  <c r="C83" i="21"/>
  <c r="F26" i="21"/>
  <c r="C53" i="21"/>
  <c r="D52" i="21"/>
  <c r="C54" i="21"/>
  <c r="C57" i="21"/>
  <c r="H69" i="21"/>
  <c r="I68" i="21"/>
  <c r="L74" i="21"/>
  <c r="L51" i="21" s="1"/>
  <c r="H90" i="21"/>
  <c r="I88" i="21"/>
  <c r="H88" i="21" s="1"/>
  <c r="C103" i="21"/>
  <c r="D102" i="21"/>
  <c r="C102" i="21" s="1"/>
  <c r="E129" i="21"/>
  <c r="C129" i="21" s="1"/>
  <c r="H131" i="21"/>
  <c r="I130" i="21"/>
  <c r="H141" i="21"/>
  <c r="I140" i="21"/>
  <c r="H140" i="21" s="1"/>
  <c r="H151" i="21"/>
  <c r="I150" i="21"/>
  <c r="H150" i="21" s="1"/>
  <c r="D172" i="21"/>
  <c r="H227" i="21"/>
  <c r="I226" i="21"/>
  <c r="H226" i="21" s="1"/>
  <c r="H76" i="21"/>
  <c r="I75" i="21"/>
  <c r="E82" i="21"/>
  <c r="C94" i="21"/>
  <c r="J20" i="21"/>
  <c r="H21" i="21"/>
  <c r="H287" i="21" s="1"/>
  <c r="H286" i="21" s="1"/>
  <c r="K20" i="21"/>
  <c r="H26" i="21"/>
  <c r="H54" i="21"/>
  <c r="I53" i="21"/>
  <c r="H57" i="21"/>
  <c r="C75" i="21"/>
  <c r="K82" i="21"/>
  <c r="K74" i="21" s="1"/>
  <c r="K51" i="21" s="1"/>
  <c r="K50" i="21" s="1"/>
  <c r="I83" i="21"/>
  <c r="I102" i="21"/>
  <c r="H102" i="21" s="1"/>
  <c r="H112" i="21"/>
  <c r="I111" i="21"/>
  <c r="H111" i="21" s="1"/>
  <c r="I115" i="21"/>
  <c r="H115" i="21" s="1"/>
  <c r="H122" i="21"/>
  <c r="I121" i="21"/>
  <c r="H121" i="21" s="1"/>
  <c r="K129" i="21"/>
  <c r="H144" i="21"/>
  <c r="I143" i="21"/>
  <c r="H143" i="21" s="1"/>
  <c r="F173" i="21"/>
  <c r="F172" i="21" s="1"/>
  <c r="F51" i="21" s="1"/>
  <c r="F50" i="21" s="1"/>
  <c r="F49" i="21" s="1"/>
  <c r="C174" i="21"/>
  <c r="H185" i="21"/>
  <c r="I183" i="21"/>
  <c r="H183" i="21" s="1"/>
  <c r="H204" i="21"/>
  <c r="H103" i="21"/>
  <c r="E203" i="21"/>
  <c r="E194" i="21" s="1"/>
  <c r="G230" i="21"/>
  <c r="G229" i="21" s="1"/>
  <c r="H235" i="21"/>
  <c r="I234" i="21"/>
  <c r="H234" i="21" s="1"/>
  <c r="H238" i="21"/>
  <c r="I237" i="21"/>
  <c r="H237" i="21" s="1"/>
  <c r="H270" i="21"/>
  <c r="H273" i="21"/>
  <c r="I271" i="21"/>
  <c r="H271" i="21" s="1"/>
  <c r="H276" i="21"/>
  <c r="I275" i="21"/>
  <c r="H275" i="21" s="1"/>
  <c r="I165" i="21"/>
  <c r="F193" i="21"/>
  <c r="C232" i="21"/>
  <c r="D230" i="21"/>
  <c r="H261" i="21"/>
  <c r="I259" i="21"/>
  <c r="H264" i="21"/>
  <c r="I263" i="21"/>
  <c r="H263" i="21" s="1"/>
  <c r="C271" i="21"/>
  <c r="C279" i="21"/>
  <c r="D268" i="21"/>
  <c r="H174" i="21"/>
  <c r="C187" i="21"/>
  <c r="D186" i="21"/>
  <c r="C190" i="21"/>
  <c r="C215" i="21"/>
  <c r="I215" i="21"/>
  <c r="H215" i="21" s="1"/>
  <c r="C251" i="21"/>
  <c r="D250" i="21"/>
  <c r="C250" i="21" s="1"/>
  <c r="F284" i="21"/>
  <c r="I178" i="21"/>
  <c r="I187" i="21"/>
  <c r="I190" i="21"/>
  <c r="H190" i="21" s="1"/>
  <c r="I197" i="21"/>
  <c r="D203" i="21"/>
  <c r="C203" i="21" s="1"/>
  <c r="I232" i="21"/>
  <c r="I245" i="21"/>
  <c r="H245" i="21" s="1"/>
  <c r="I251" i="21"/>
  <c r="E258" i="21"/>
  <c r="C258" i="21" s="1"/>
  <c r="I279" i="21"/>
  <c r="H279" i="21" s="1"/>
  <c r="H296" i="20"/>
  <c r="C296" i="20"/>
  <c r="H295" i="20"/>
  <c r="C295" i="20"/>
  <c r="H294" i="20"/>
  <c r="C294" i="20"/>
  <c r="H293" i="20"/>
  <c r="C293" i="20"/>
  <c r="H292" i="20"/>
  <c r="C292" i="20"/>
  <c r="H291" i="20"/>
  <c r="C291" i="20"/>
  <c r="H290" i="20"/>
  <c r="C290" i="20"/>
  <c r="H289" i="20"/>
  <c r="C289" i="20"/>
  <c r="C288" i="20" s="1"/>
  <c r="L288" i="20"/>
  <c r="K288" i="20"/>
  <c r="J288" i="20"/>
  <c r="I288" i="20"/>
  <c r="H288" i="20"/>
  <c r="G288" i="20"/>
  <c r="F288" i="20"/>
  <c r="E288" i="20"/>
  <c r="D288" i="20"/>
  <c r="H283" i="20"/>
  <c r="C283" i="20"/>
  <c r="H282" i="20"/>
  <c r="C282" i="20"/>
  <c r="L281" i="20"/>
  <c r="K281" i="20"/>
  <c r="J281" i="20"/>
  <c r="I281" i="20"/>
  <c r="G281" i="20"/>
  <c r="F281" i="20"/>
  <c r="E281" i="20"/>
  <c r="D281" i="20"/>
  <c r="H280" i="20"/>
  <c r="C280" i="20"/>
  <c r="L279" i="20"/>
  <c r="K279" i="20"/>
  <c r="J279" i="20"/>
  <c r="I279" i="20"/>
  <c r="G279" i="20"/>
  <c r="F279" i="20"/>
  <c r="E279" i="20"/>
  <c r="C279" i="20" s="1"/>
  <c r="D279" i="20"/>
  <c r="H278" i="20"/>
  <c r="C278" i="20"/>
  <c r="H277" i="20"/>
  <c r="C277" i="20"/>
  <c r="H276" i="20"/>
  <c r="C276" i="20"/>
  <c r="L275" i="20"/>
  <c r="K275" i="20"/>
  <c r="J275" i="20"/>
  <c r="I275" i="20"/>
  <c r="G275" i="20"/>
  <c r="G269" i="20" s="1"/>
  <c r="G268" i="20" s="1"/>
  <c r="F275" i="20"/>
  <c r="E275" i="20"/>
  <c r="D275" i="20"/>
  <c r="H274" i="20"/>
  <c r="C274" i="20"/>
  <c r="H273" i="20"/>
  <c r="C273" i="20"/>
  <c r="H272" i="20"/>
  <c r="C272" i="20"/>
  <c r="L271" i="20"/>
  <c r="K271" i="20"/>
  <c r="J271" i="20"/>
  <c r="J269" i="20" s="1"/>
  <c r="J268" i="20" s="1"/>
  <c r="I271" i="20"/>
  <c r="G271" i="20"/>
  <c r="F271" i="20"/>
  <c r="E271" i="20"/>
  <c r="C271" i="20" s="1"/>
  <c r="D271" i="20"/>
  <c r="H270" i="20"/>
  <c r="C270" i="20"/>
  <c r="L269" i="20"/>
  <c r="L268" i="20" s="1"/>
  <c r="K269" i="20"/>
  <c r="F269" i="20"/>
  <c r="F268" i="20" s="1"/>
  <c r="D269" i="20"/>
  <c r="K268" i="20"/>
  <c r="D268" i="20"/>
  <c r="H267" i="20"/>
  <c r="C267" i="20"/>
  <c r="H266" i="20"/>
  <c r="C266" i="20"/>
  <c r="H265" i="20"/>
  <c r="C265" i="20"/>
  <c r="H264" i="20"/>
  <c r="C264" i="20"/>
  <c r="L263" i="20"/>
  <c r="K263" i="20"/>
  <c r="J263" i="20"/>
  <c r="I263" i="20"/>
  <c r="H263" i="20" s="1"/>
  <c r="G263" i="20"/>
  <c r="F263" i="20"/>
  <c r="E263" i="20"/>
  <c r="D263" i="20"/>
  <c r="H262" i="20"/>
  <c r="C262" i="20"/>
  <c r="H261" i="20"/>
  <c r="C261" i="20"/>
  <c r="H260" i="20"/>
  <c r="C260" i="20"/>
  <c r="L259" i="20"/>
  <c r="K259" i="20"/>
  <c r="J259" i="20"/>
  <c r="I259" i="20"/>
  <c r="G259" i="20"/>
  <c r="F259" i="20"/>
  <c r="F258" i="20" s="1"/>
  <c r="E259" i="20"/>
  <c r="D259" i="20"/>
  <c r="L258" i="20"/>
  <c r="K258" i="20"/>
  <c r="J258" i="20"/>
  <c r="G258" i="20"/>
  <c r="D258" i="20"/>
  <c r="H257" i="20"/>
  <c r="C257" i="20"/>
  <c r="H256" i="20"/>
  <c r="C256" i="20"/>
  <c r="H255" i="20"/>
  <c r="C255" i="20"/>
  <c r="H254" i="20"/>
  <c r="C254" i="20"/>
  <c r="H253" i="20"/>
  <c r="C253" i="20"/>
  <c r="H252" i="20"/>
  <c r="C252" i="20"/>
  <c r="L251" i="20"/>
  <c r="K251" i="20"/>
  <c r="J251" i="20"/>
  <c r="I251" i="20"/>
  <c r="G251" i="20"/>
  <c r="F251" i="20"/>
  <c r="E251" i="20"/>
  <c r="D251" i="20"/>
  <c r="D250" i="20" s="1"/>
  <c r="L250" i="20"/>
  <c r="K250" i="20"/>
  <c r="J250" i="20"/>
  <c r="G250" i="20"/>
  <c r="F250" i="20"/>
  <c r="H249" i="20"/>
  <c r="C249" i="20"/>
  <c r="H248" i="20"/>
  <c r="C248" i="20"/>
  <c r="H247" i="20"/>
  <c r="C247" i="20"/>
  <c r="H246" i="20"/>
  <c r="C246" i="20"/>
  <c r="L245" i="20"/>
  <c r="K245" i="20"/>
  <c r="J245" i="20"/>
  <c r="I245" i="20"/>
  <c r="G245" i="20"/>
  <c r="F245" i="20"/>
  <c r="E245" i="20"/>
  <c r="D245" i="20"/>
  <c r="H244" i="20"/>
  <c r="C244" i="20"/>
  <c r="H243" i="20"/>
  <c r="C243" i="20"/>
  <c r="H242" i="20"/>
  <c r="C242" i="20"/>
  <c r="H241" i="20"/>
  <c r="C241" i="20"/>
  <c r="H240" i="20"/>
  <c r="C240" i="20"/>
  <c r="H239" i="20"/>
  <c r="C239" i="20"/>
  <c r="H238" i="20"/>
  <c r="C238" i="20"/>
  <c r="L237" i="20"/>
  <c r="K237" i="20"/>
  <c r="J237" i="20"/>
  <c r="I237" i="20"/>
  <c r="G237" i="20"/>
  <c r="F237" i="20"/>
  <c r="E237" i="20"/>
  <c r="D237" i="20"/>
  <c r="H236" i="20"/>
  <c r="C236" i="20"/>
  <c r="H235" i="20"/>
  <c r="C235" i="20"/>
  <c r="L234" i="20"/>
  <c r="K234" i="20"/>
  <c r="J234" i="20"/>
  <c r="I234" i="20"/>
  <c r="G234" i="20"/>
  <c r="F234" i="20"/>
  <c r="E234" i="20"/>
  <c r="D234" i="20"/>
  <c r="C234" i="20" s="1"/>
  <c r="H233" i="20"/>
  <c r="C233" i="20"/>
  <c r="L232" i="20"/>
  <c r="L230" i="20" s="1"/>
  <c r="L229" i="20" s="1"/>
  <c r="K232" i="20"/>
  <c r="J232" i="20"/>
  <c r="I232" i="20"/>
  <c r="G232" i="20"/>
  <c r="G230" i="20" s="1"/>
  <c r="G229" i="20" s="1"/>
  <c r="F232" i="20"/>
  <c r="F230" i="20" s="1"/>
  <c r="F229" i="20" s="1"/>
  <c r="E232" i="20"/>
  <c r="D232" i="20"/>
  <c r="C232" i="20"/>
  <c r="H231" i="20"/>
  <c r="C231" i="20"/>
  <c r="J230" i="20"/>
  <c r="J229" i="20" s="1"/>
  <c r="H228" i="20"/>
  <c r="C228" i="20"/>
  <c r="H227" i="20"/>
  <c r="C227" i="20"/>
  <c r="L226" i="20"/>
  <c r="L203" i="20" s="1"/>
  <c r="K226" i="20"/>
  <c r="J226" i="20"/>
  <c r="I226" i="20"/>
  <c r="G226" i="20"/>
  <c r="F226" i="20"/>
  <c r="E226" i="20"/>
  <c r="D226" i="20"/>
  <c r="C226" i="20"/>
  <c r="H225" i="20"/>
  <c r="C225" i="20"/>
  <c r="H224" i="20"/>
  <c r="C224" i="20"/>
  <c r="H223" i="20"/>
  <c r="C223" i="20"/>
  <c r="H222" i="20"/>
  <c r="C222" i="20"/>
  <c r="H221" i="20"/>
  <c r="C221" i="20"/>
  <c r="H220" i="20"/>
  <c r="C220" i="20"/>
  <c r="H219" i="20"/>
  <c r="C219" i="20"/>
  <c r="H218" i="20"/>
  <c r="C218" i="20"/>
  <c r="H217" i="20"/>
  <c r="C217" i="20"/>
  <c r="H216" i="20"/>
  <c r="C216" i="20"/>
  <c r="L215" i="20"/>
  <c r="K215" i="20"/>
  <c r="J215" i="20"/>
  <c r="I215" i="20"/>
  <c r="H215" i="20" s="1"/>
  <c r="G215" i="20"/>
  <c r="F215" i="20"/>
  <c r="E215" i="20"/>
  <c r="D215" i="20"/>
  <c r="H214" i="20"/>
  <c r="C214" i="20"/>
  <c r="H213" i="20"/>
  <c r="C213" i="20"/>
  <c r="H212" i="20"/>
  <c r="C212" i="20"/>
  <c r="H211" i="20"/>
  <c r="C211" i="20"/>
  <c r="H210" i="20"/>
  <c r="C210" i="20"/>
  <c r="H209" i="20"/>
  <c r="C209" i="20"/>
  <c r="H208" i="20"/>
  <c r="C208" i="20"/>
  <c r="H207" i="20"/>
  <c r="C207" i="20"/>
  <c r="H206" i="20"/>
  <c r="C206" i="20"/>
  <c r="H205" i="20"/>
  <c r="C205" i="20"/>
  <c r="L204" i="20"/>
  <c r="K204" i="20"/>
  <c r="J204" i="20"/>
  <c r="I204" i="20"/>
  <c r="G204" i="20"/>
  <c r="F204" i="20"/>
  <c r="E204" i="20"/>
  <c r="D204" i="20"/>
  <c r="C204" i="20" s="1"/>
  <c r="J203" i="20"/>
  <c r="I203" i="20"/>
  <c r="F203" i="20"/>
  <c r="E203" i="20"/>
  <c r="H202" i="20"/>
  <c r="C202" i="20"/>
  <c r="H201" i="20"/>
  <c r="C201" i="20"/>
  <c r="H200" i="20"/>
  <c r="C200" i="20"/>
  <c r="H199" i="20"/>
  <c r="C199" i="20"/>
  <c r="H198" i="20"/>
  <c r="C198" i="20"/>
  <c r="L197" i="20"/>
  <c r="K197" i="20"/>
  <c r="J197" i="20"/>
  <c r="J195" i="20" s="1"/>
  <c r="J194" i="20" s="1"/>
  <c r="J193" i="20" s="1"/>
  <c r="I197" i="20"/>
  <c r="G197" i="20"/>
  <c r="F197" i="20"/>
  <c r="E197" i="20"/>
  <c r="E195" i="20" s="1"/>
  <c r="E194" i="20" s="1"/>
  <c r="D197" i="20"/>
  <c r="D195" i="20" s="1"/>
  <c r="H196" i="20"/>
  <c r="C196" i="20"/>
  <c r="L195" i="20"/>
  <c r="K195" i="20"/>
  <c r="G195" i="20"/>
  <c r="F195" i="20"/>
  <c r="F194" i="20" s="1"/>
  <c r="F193" i="20" s="1"/>
  <c r="H192" i="20"/>
  <c r="C192" i="20"/>
  <c r="L191" i="20"/>
  <c r="K191" i="20"/>
  <c r="J191" i="20"/>
  <c r="I191" i="20"/>
  <c r="G191" i="20"/>
  <c r="F191" i="20"/>
  <c r="E191" i="20"/>
  <c r="E190" i="20" s="1"/>
  <c r="D191" i="20"/>
  <c r="C191" i="20" s="1"/>
  <c r="L190" i="20"/>
  <c r="L186" i="20" s="1"/>
  <c r="K190" i="20"/>
  <c r="J190" i="20"/>
  <c r="G190" i="20"/>
  <c r="F190" i="20"/>
  <c r="H189" i="20"/>
  <c r="C189" i="20"/>
  <c r="H188" i="20"/>
  <c r="C188" i="20"/>
  <c r="L187" i="20"/>
  <c r="K187" i="20"/>
  <c r="J187" i="20"/>
  <c r="I187" i="20"/>
  <c r="G187" i="20"/>
  <c r="F187" i="20"/>
  <c r="F186" i="20" s="1"/>
  <c r="E187" i="20"/>
  <c r="D187" i="20"/>
  <c r="J186" i="20"/>
  <c r="H185" i="20"/>
  <c r="C185" i="20"/>
  <c r="H184" i="20"/>
  <c r="C184" i="20"/>
  <c r="L183" i="20"/>
  <c r="K183" i="20"/>
  <c r="J183" i="20"/>
  <c r="I183" i="20"/>
  <c r="G183" i="20"/>
  <c r="F183" i="20"/>
  <c r="E183" i="20"/>
  <c r="D183" i="20"/>
  <c r="H182" i="20"/>
  <c r="C182" i="20"/>
  <c r="H181" i="20"/>
  <c r="C181" i="20"/>
  <c r="H180" i="20"/>
  <c r="C180" i="20"/>
  <c r="H179" i="20"/>
  <c r="C179" i="20"/>
  <c r="L178" i="20"/>
  <c r="K178" i="20"/>
  <c r="J178" i="20"/>
  <c r="I178" i="20"/>
  <c r="G178" i="20"/>
  <c r="F178" i="20"/>
  <c r="F173" i="20" s="1"/>
  <c r="F172" i="20" s="1"/>
  <c r="E178" i="20"/>
  <c r="D178" i="20"/>
  <c r="C178" i="20" s="1"/>
  <c r="H177" i="20"/>
  <c r="C177" i="20"/>
  <c r="H176" i="20"/>
  <c r="C176" i="20"/>
  <c r="H175" i="20"/>
  <c r="C175" i="20"/>
  <c r="L174" i="20"/>
  <c r="K174" i="20"/>
  <c r="J174" i="20"/>
  <c r="I174" i="20"/>
  <c r="G174" i="20"/>
  <c r="F174" i="20"/>
  <c r="E174" i="20"/>
  <c r="E173" i="20" s="1"/>
  <c r="E172" i="20" s="1"/>
  <c r="D174" i="20"/>
  <c r="C174" i="20" s="1"/>
  <c r="L173" i="20"/>
  <c r="J173" i="20"/>
  <c r="J172" i="20" s="1"/>
  <c r="I173" i="20"/>
  <c r="D173" i="20"/>
  <c r="L172" i="20"/>
  <c r="D172" i="20"/>
  <c r="H171" i="20"/>
  <c r="C171" i="20"/>
  <c r="H170" i="20"/>
  <c r="C170" i="20"/>
  <c r="H169" i="20"/>
  <c r="C169" i="20"/>
  <c r="H168" i="20"/>
  <c r="C168" i="20"/>
  <c r="H167" i="20"/>
  <c r="C167" i="20"/>
  <c r="H166" i="20"/>
  <c r="C166" i="20"/>
  <c r="L165" i="20"/>
  <c r="K165" i="20"/>
  <c r="J165" i="20"/>
  <c r="I165" i="20"/>
  <c r="G165" i="20"/>
  <c r="F165" i="20"/>
  <c r="E165" i="20"/>
  <c r="D165" i="20"/>
  <c r="D164" i="20" s="1"/>
  <c r="L164" i="20"/>
  <c r="K164" i="20"/>
  <c r="J164" i="20"/>
  <c r="G164" i="20"/>
  <c r="F164" i="20"/>
  <c r="H163" i="20"/>
  <c r="C163" i="20"/>
  <c r="H162" i="20"/>
  <c r="C162" i="20"/>
  <c r="H161" i="20"/>
  <c r="C161" i="20"/>
  <c r="H160" i="20"/>
  <c r="C160" i="20"/>
  <c r="L159" i="20"/>
  <c r="K159" i="20"/>
  <c r="J159" i="20"/>
  <c r="I159" i="20"/>
  <c r="G159" i="20"/>
  <c r="F159" i="20"/>
  <c r="E159" i="20"/>
  <c r="D159" i="20"/>
  <c r="H158" i="20"/>
  <c r="C158" i="20"/>
  <c r="H157" i="20"/>
  <c r="C157" i="20"/>
  <c r="H156" i="20"/>
  <c r="C156" i="20"/>
  <c r="H155" i="20"/>
  <c r="C155" i="20"/>
  <c r="H154" i="20"/>
  <c r="C154" i="20"/>
  <c r="H153" i="20"/>
  <c r="C153" i="20"/>
  <c r="H152" i="20"/>
  <c r="C152" i="20"/>
  <c r="H151" i="20"/>
  <c r="C151" i="20"/>
  <c r="L150" i="20"/>
  <c r="K150" i="20"/>
  <c r="J150" i="20"/>
  <c r="I150" i="20"/>
  <c r="G150" i="20"/>
  <c r="F150" i="20"/>
  <c r="F129" i="20" s="1"/>
  <c r="E150" i="20"/>
  <c r="D150" i="20"/>
  <c r="C150" i="20" s="1"/>
  <c r="H149" i="20"/>
  <c r="C149" i="20"/>
  <c r="H148" i="20"/>
  <c r="C148" i="20"/>
  <c r="H147" i="20"/>
  <c r="C147" i="20"/>
  <c r="H146" i="20"/>
  <c r="C146" i="20"/>
  <c r="H145" i="20"/>
  <c r="C145" i="20"/>
  <c r="H144" i="20"/>
  <c r="C144" i="20"/>
  <c r="L143" i="20"/>
  <c r="K143" i="20"/>
  <c r="J143" i="20"/>
  <c r="I143" i="20"/>
  <c r="G143" i="20"/>
  <c r="F143" i="20"/>
  <c r="E143" i="20"/>
  <c r="D143" i="20"/>
  <c r="H142" i="20"/>
  <c r="C142" i="20"/>
  <c r="H141" i="20"/>
  <c r="C141" i="20"/>
  <c r="L140" i="20"/>
  <c r="L129" i="20" s="1"/>
  <c r="K140" i="20"/>
  <c r="J140" i="20"/>
  <c r="I140" i="20"/>
  <c r="G140" i="20"/>
  <c r="F140" i="20"/>
  <c r="E140" i="20"/>
  <c r="D140" i="20"/>
  <c r="C140" i="20"/>
  <c r="H139" i="20"/>
  <c r="C139" i="20"/>
  <c r="H138" i="20"/>
  <c r="C138" i="20"/>
  <c r="H137" i="20"/>
  <c r="C137" i="20"/>
  <c r="H136" i="20"/>
  <c r="C136" i="20"/>
  <c r="L135" i="20"/>
  <c r="K135" i="20"/>
  <c r="J135" i="20"/>
  <c r="I135" i="20"/>
  <c r="H135" i="20" s="1"/>
  <c r="G135" i="20"/>
  <c r="F135" i="20"/>
  <c r="E135" i="20"/>
  <c r="D135" i="20"/>
  <c r="H134" i="20"/>
  <c r="C134" i="20"/>
  <c r="H133" i="20"/>
  <c r="C133" i="20"/>
  <c r="H132" i="20"/>
  <c r="C132" i="20"/>
  <c r="H131" i="20"/>
  <c r="C131" i="20"/>
  <c r="L130" i="20"/>
  <c r="K130" i="20"/>
  <c r="J130" i="20"/>
  <c r="I130" i="20"/>
  <c r="H130" i="20" s="1"/>
  <c r="G130" i="20"/>
  <c r="F130" i="20"/>
  <c r="E130" i="20"/>
  <c r="D130" i="20"/>
  <c r="C130" i="20" s="1"/>
  <c r="J129" i="20"/>
  <c r="I129" i="20"/>
  <c r="H128" i="20"/>
  <c r="C128" i="20"/>
  <c r="C127" i="20" s="1"/>
  <c r="L127" i="20"/>
  <c r="K127" i="20"/>
  <c r="J127" i="20"/>
  <c r="I127" i="20"/>
  <c r="H127" i="20"/>
  <c r="G127" i="20"/>
  <c r="F127" i="20"/>
  <c r="E127" i="20"/>
  <c r="D127" i="20"/>
  <c r="H126" i="20"/>
  <c r="C126" i="20"/>
  <c r="H125" i="20"/>
  <c r="C125" i="20"/>
  <c r="H124" i="20"/>
  <c r="C124" i="20"/>
  <c r="H123" i="20"/>
  <c r="C123" i="20"/>
  <c r="H122" i="20"/>
  <c r="C122" i="20"/>
  <c r="L121" i="20"/>
  <c r="K121" i="20"/>
  <c r="J121" i="20"/>
  <c r="I121" i="20"/>
  <c r="G121" i="20"/>
  <c r="F121" i="20"/>
  <c r="E121" i="20"/>
  <c r="D121" i="20"/>
  <c r="H120" i="20"/>
  <c r="C120" i="20"/>
  <c r="H119" i="20"/>
  <c r="C119" i="20"/>
  <c r="H118" i="20"/>
  <c r="C118" i="20"/>
  <c r="H117" i="20"/>
  <c r="C117" i="20"/>
  <c r="H116" i="20"/>
  <c r="C116" i="20"/>
  <c r="L115" i="20"/>
  <c r="K115" i="20"/>
  <c r="J115" i="20"/>
  <c r="I115" i="20"/>
  <c r="G115" i="20"/>
  <c r="F115" i="20"/>
  <c r="E115" i="20"/>
  <c r="C115" i="20" s="1"/>
  <c r="D115" i="20"/>
  <c r="H114" i="20"/>
  <c r="C114" i="20"/>
  <c r="H113" i="20"/>
  <c r="C113" i="20"/>
  <c r="H112" i="20"/>
  <c r="C112" i="20"/>
  <c r="L111" i="20"/>
  <c r="K111" i="20"/>
  <c r="J111" i="20"/>
  <c r="I111" i="20"/>
  <c r="G111" i="20"/>
  <c r="F111" i="20"/>
  <c r="E111" i="20"/>
  <c r="D111" i="20"/>
  <c r="H110" i="20"/>
  <c r="C110" i="20"/>
  <c r="H109" i="20"/>
  <c r="C109" i="20"/>
  <c r="H108" i="20"/>
  <c r="C108" i="20"/>
  <c r="H107" i="20"/>
  <c r="C107" i="20"/>
  <c r="H106" i="20"/>
  <c r="C106" i="20"/>
  <c r="H105" i="20"/>
  <c r="C105" i="20"/>
  <c r="H104" i="20"/>
  <c r="C104" i="20"/>
  <c r="H103" i="20"/>
  <c r="C103" i="20"/>
  <c r="L102" i="20"/>
  <c r="L82" i="20" s="1"/>
  <c r="K102" i="20"/>
  <c r="J102" i="20"/>
  <c r="I102" i="20"/>
  <c r="G102" i="20"/>
  <c r="F102" i="20"/>
  <c r="E102" i="20"/>
  <c r="D102" i="20"/>
  <c r="C102" i="20"/>
  <c r="H101" i="20"/>
  <c r="C101" i="20"/>
  <c r="H100" i="20"/>
  <c r="C100" i="20"/>
  <c r="H99" i="20"/>
  <c r="C99" i="20"/>
  <c r="H98" i="20"/>
  <c r="C98" i="20"/>
  <c r="H97" i="20"/>
  <c r="C97" i="20"/>
  <c r="H96" i="20"/>
  <c r="C96" i="20"/>
  <c r="H95" i="20"/>
  <c r="C95" i="20"/>
  <c r="L94" i="20"/>
  <c r="K94" i="20"/>
  <c r="J94" i="20"/>
  <c r="I94" i="20"/>
  <c r="G94" i="20"/>
  <c r="F94" i="20"/>
  <c r="C94" i="20" s="1"/>
  <c r="E94" i="20"/>
  <c r="D94" i="20"/>
  <c r="H93" i="20"/>
  <c r="C93" i="20"/>
  <c r="H92" i="20"/>
  <c r="C92" i="20"/>
  <c r="H91" i="20"/>
  <c r="C91" i="20"/>
  <c r="H90" i="20"/>
  <c r="C90" i="20"/>
  <c r="H89" i="20"/>
  <c r="C89" i="20"/>
  <c r="L88" i="20"/>
  <c r="K88" i="20"/>
  <c r="J88" i="20"/>
  <c r="I88" i="20"/>
  <c r="G88" i="20"/>
  <c r="F88" i="20"/>
  <c r="E88" i="20"/>
  <c r="D88" i="20"/>
  <c r="C88" i="20" s="1"/>
  <c r="H87" i="20"/>
  <c r="C87" i="20"/>
  <c r="H86" i="20"/>
  <c r="C86" i="20"/>
  <c r="H85" i="20"/>
  <c r="C85" i="20"/>
  <c r="H84" i="20"/>
  <c r="C84" i="20"/>
  <c r="L83" i="20"/>
  <c r="K83" i="20"/>
  <c r="J83" i="20"/>
  <c r="I83" i="20"/>
  <c r="G83" i="20"/>
  <c r="F83" i="20"/>
  <c r="F82" i="20" s="1"/>
  <c r="E83" i="20"/>
  <c r="D83" i="20"/>
  <c r="J82" i="20"/>
  <c r="J74" i="20" s="1"/>
  <c r="D82" i="20"/>
  <c r="H81" i="20"/>
  <c r="C81" i="20"/>
  <c r="H80" i="20"/>
  <c r="C80" i="20"/>
  <c r="L79" i="20"/>
  <c r="K79" i="20"/>
  <c r="J79" i="20"/>
  <c r="I79" i="20"/>
  <c r="G79" i="20"/>
  <c r="F79" i="20"/>
  <c r="E79" i="20"/>
  <c r="D79" i="20"/>
  <c r="H78" i="20"/>
  <c r="C78" i="20"/>
  <c r="H77" i="20"/>
  <c r="C77" i="20"/>
  <c r="L76" i="20"/>
  <c r="K76" i="20"/>
  <c r="K75" i="20" s="1"/>
  <c r="J76" i="20"/>
  <c r="I76" i="20"/>
  <c r="G76" i="20"/>
  <c r="G75" i="20" s="1"/>
  <c r="F76" i="20"/>
  <c r="C76" i="20" s="1"/>
  <c r="E76" i="20"/>
  <c r="D76" i="20"/>
  <c r="L75" i="20"/>
  <c r="L74" i="20" s="1"/>
  <c r="J75" i="20"/>
  <c r="I75" i="20"/>
  <c r="E75" i="20"/>
  <c r="D75" i="20"/>
  <c r="H73" i="20"/>
  <c r="C73" i="20"/>
  <c r="H72" i="20"/>
  <c r="C72" i="20"/>
  <c r="H71" i="20"/>
  <c r="C71" i="20"/>
  <c r="H70" i="20"/>
  <c r="C70" i="20"/>
  <c r="H69" i="20"/>
  <c r="C69" i="20"/>
  <c r="L68" i="20"/>
  <c r="L66" i="20" s="1"/>
  <c r="K68" i="20"/>
  <c r="J68" i="20"/>
  <c r="I68" i="20"/>
  <c r="G68" i="20"/>
  <c r="G66" i="20" s="1"/>
  <c r="F68" i="20"/>
  <c r="F66" i="20" s="1"/>
  <c r="E68" i="20"/>
  <c r="D68" i="20"/>
  <c r="C68" i="20"/>
  <c r="H67" i="20"/>
  <c r="C67" i="20"/>
  <c r="J66" i="20"/>
  <c r="I66" i="20"/>
  <c r="E66" i="20"/>
  <c r="D66" i="20"/>
  <c r="H65" i="20"/>
  <c r="C65" i="20"/>
  <c r="H64" i="20"/>
  <c r="C64" i="20"/>
  <c r="H63" i="20"/>
  <c r="C63" i="20"/>
  <c r="H62" i="20"/>
  <c r="C62" i="20"/>
  <c r="H61" i="20"/>
  <c r="C61" i="20"/>
  <c r="H60" i="20"/>
  <c r="C60" i="20"/>
  <c r="H59" i="20"/>
  <c r="C59" i="20"/>
  <c r="H58" i="20"/>
  <c r="C58" i="20"/>
  <c r="L57" i="20"/>
  <c r="K57" i="20"/>
  <c r="J57" i="20"/>
  <c r="I57" i="20"/>
  <c r="H57" i="20" s="1"/>
  <c r="G57" i="20"/>
  <c r="F57" i="20"/>
  <c r="E57" i="20"/>
  <c r="D57" i="20"/>
  <c r="H56" i="20"/>
  <c r="C56" i="20"/>
  <c r="H55" i="20"/>
  <c r="C55" i="20"/>
  <c r="L54" i="20"/>
  <c r="L53" i="20" s="1"/>
  <c r="K54" i="20"/>
  <c r="J54" i="20"/>
  <c r="J53" i="20" s="1"/>
  <c r="J52" i="20" s="1"/>
  <c r="I54" i="20"/>
  <c r="G54" i="20"/>
  <c r="G53" i="20" s="1"/>
  <c r="F54" i="20"/>
  <c r="E54" i="20"/>
  <c r="D54" i="20"/>
  <c r="C54" i="20" s="1"/>
  <c r="F53" i="20"/>
  <c r="E53" i="20"/>
  <c r="H46" i="20"/>
  <c r="C46" i="20"/>
  <c r="H45" i="20"/>
  <c r="C45" i="20"/>
  <c r="L44" i="20"/>
  <c r="G44" i="20"/>
  <c r="C44" i="20" s="1"/>
  <c r="H43" i="20"/>
  <c r="C43" i="20"/>
  <c r="K42" i="20"/>
  <c r="J42" i="20"/>
  <c r="I42" i="20"/>
  <c r="F42" i="20"/>
  <c r="E42" i="20"/>
  <c r="D42" i="20"/>
  <c r="H41" i="20"/>
  <c r="C41" i="20"/>
  <c r="H40" i="20"/>
  <c r="C40" i="20"/>
  <c r="H39" i="20"/>
  <c r="C39" i="20"/>
  <c r="H38" i="20"/>
  <c r="C38" i="20"/>
  <c r="H37" i="20"/>
  <c r="C37" i="20"/>
  <c r="K36" i="20"/>
  <c r="H36" i="20" s="1"/>
  <c r="F36" i="20"/>
  <c r="C36" i="20" s="1"/>
  <c r="H35" i="20"/>
  <c r="C35" i="20"/>
  <c r="H34" i="20"/>
  <c r="C34" i="20"/>
  <c r="K33" i="20"/>
  <c r="H33" i="20" s="1"/>
  <c r="F33" i="20"/>
  <c r="C33" i="20" s="1"/>
  <c r="H32" i="20"/>
  <c r="C32" i="20"/>
  <c r="K31" i="20"/>
  <c r="H31" i="20" s="1"/>
  <c r="F31" i="20"/>
  <c r="C31" i="20" s="1"/>
  <c r="H30" i="20"/>
  <c r="C30" i="20"/>
  <c r="H29" i="20"/>
  <c r="C29" i="20"/>
  <c r="H28" i="20"/>
  <c r="C28" i="20"/>
  <c r="K27" i="20"/>
  <c r="H27" i="20" s="1"/>
  <c r="F27" i="20"/>
  <c r="C27" i="20"/>
  <c r="K26" i="20"/>
  <c r="H25" i="20"/>
  <c r="C25" i="20"/>
  <c r="I24" i="20"/>
  <c r="H24" i="20"/>
  <c r="D24" i="20"/>
  <c r="C24" i="20" s="1"/>
  <c r="H23" i="20"/>
  <c r="C23" i="20"/>
  <c r="H22" i="20"/>
  <c r="C22" i="20"/>
  <c r="L21" i="20"/>
  <c r="K21" i="20"/>
  <c r="K287" i="20" s="1"/>
  <c r="K286" i="20" s="1"/>
  <c r="J21" i="20"/>
  <c r="J287" i="20" s="1"/>
  <c r="J286" i="20" s="1"/>
  <c r="I21" i="20"/>
  <c r="I287" i="20" s="1"/>
  <c r="I286" i="20" s="1"/>
  <c r="G21" i="20"/>
  <c r="F21" i="20"/>
  <c r="F287" i="20" s="1"/>
  <c r="F286" i="20" s="1"/>
  <c r="E21" i="20"/>
  <c r="E287" i="20" s="1"/>
  <c r="E286" i="20" s="1"/>
  <c r="D21" i="20"/>
  <c r="D287" i="20" s="1"/>
  <c r="D286" i="20" s="1"/>
  <c r="L20" i="20"/>
  <c r="D20" i="20"/>
  <c r="J51" i="20" l="1"/>
  <c r="J50" i="20" s="1"/>
  <c r="L194" i="20"/>
  <c r="L193" i="20" s="1"/>
  <c r="E20" i="20"/>
  <c r="F52" i="20"/>
  <c r="C57" i="20"/>
  <c r="F75" i="20"/>
  <c r="F74" i="20" s="1"/>
  <c r="K82" i="20"/>
  <c r="G82" i="20"/>
  <c r="H102" i="20"/>
  <c r="H111" i="20"/>
  <c r="H121" i="20"/>
  <c r="C135" i="20"/>
  <c r="H140" i="20"/>
  <c r="H143" i="20"/>
  <c r="D203" i="20"/>
  <c r="D194" i="20" s="1"/>
  <c r="C215" i="20"/>
  <c r="D230" i="20"/>
  <c r="D229" i="20" s="1"/>
  <c r="D284" i="20" s="1"/>
  <c r="C263" i="20"/>
  <c r="H275" i="20"/>
  <c r="G287" i="20"/>
  <c r="G286" i="20" s="1"/>
  <c r="L287" i="20"/>
  <c r="L286" i="20" s="1"/>
  <c r="H42" i="20"/>
  <c r="H79" i="20"/>
  <c r="H94" i="20"/>
  <c r="C111" i="20"/>
  <c r="C121" i="20"/>
  <c r="D129" i="20"/>
  <c r="D74" i="20" s="1"/>
  <c r="C143" i="20"/>
  <c r="H159" i="20"/>
  <c r="H183" i="20"/>
  <c r="C187" i="20"/>
  <c r="D190" i="20"/>
  <c r="D186" i="20" s="1"/>
  <c r="K186" i="20"/>
  <c r="H245" i="20"/>
  <c r="C275" i="20"/>
  <c r="J284" i="20"/>
  <c r="C42" i="20"/>
  <c r="D53" i="20"/>
  <c r="D52" i="20" s="1"/>
  <c r="L52" i="20"/>
  <c r="L51" i="20" s="1"/>
  <c r="L50" i="20" s="1"/>
  <c r="L49" i="20" s="1"/>
  <c r="H68" i="20"/>
  <c r="C79" i="20"/>
  <c r="H115" i="20"/>
  <c r="C159" i="20"/>
  <c r="C183" i="20"/>
  <c r="C197" i="20"/>
  <c r="H197" i="20"/>
  <c r="G203" i="20"/>
  <c r="G194" i="20" s="1"/>
  <c r="G193" i="20" s="1"/>
  <c r="K230" i="20"/>
  <c r="K229" i="20" s="1"/>
  <c r="C245" i="20"/>
  <c r="E269" i="20"/>
  <c r="H271" i="20"/>
  <c r="H279" i="20"/>
  <c r="K284" i="21"/>
  <c r="C186" i="21"/>
  <c r="C268" i="21"/>
  <c r="G284" i="21"/>
  <c r="E74" i="21"/>
  <c r="E51" i="21" s="1"/>
  <c r="C269" i="21"/>
  <c r="J229" i="21"/>
  <c r="J284" i="21" s="1"/>
  <c r="L193" i="21"/>
  <c r="K49" i="21"/>
  <c r="K285" i="21"/>
  <c r="I173" i="21"/>
  <c r="H178" i="21"/>
  <c r="I82" i="21"/>
  <c r="H82" i="21" s="1"/>
  <c r="H83" i="21"/>
  <c r="H75" i="21"/>
  <c r="H130" i="21"/>
  <c r="I129" i="21"/>
  <c r="H129" i="21" s="1"/>
  <c r="H68" i="21"/>
  <c r="I66" i="21"/>
  <c r="H66" i="21" s="1"/>
  <c r="C195" i="21"/>
  <c r="D194" i="21"/>
  <c r="I250" i="21"/>
  <c r="H250" i="21" s="1"/>
  <c r="H251" i="21"/>
  <c r="I195" i="21"/>
  <c r="H197" i="21"/>
  <c r="H165" i="21"/>
  <c r="I164" i="21"/>
  <c r="H164" i="21" s="1"/>
  <c r="I203" i="21"/>
  <c r="H203" i="21" s="1"/>
  <c r="H53" i="21"/>
  <c r="C52" i="21"/>
  <c r="H259" i="21"/>
  <c r="I258" i="21"/>
  <c r="H258" i="21" s="1"/>
  <c r="E229" i="21"/>
  <c r="E284" i="21" s="1"/>
  <c r="C172" i="21"/>
  <c r="F285" i="21"/>
  <c r="C26" i="21"/>
  <c r="G50" i="21"/>
  <c r="C230" i="21"/>
  <c r="D229" i="21"/>
  <c r="I269" i="21"/>
  <c r="I230" i="21"/>
  <c r="H232" i="21"/>
  <c r="I186" i="21"/>
  <c r="H186" i="21" s="1"/>
  <c r="H187" i="21"/>
  <c r="C173" i="21"/>
  <c r="L50" i="21"/>
  <c r="F20" i="21"/>
  <c r="C20" i="21" s="1"/>
  <c r="D82" i="21"/>
  <c r="C66" i="20"/>
  <c r="G52" i="20"/>
  <c r="C75" i="20"/>
  <c r="C173" i="20"/>
  <c r="C53" i="20"/>
  <c r="E52" i="20"/>
  <c r="K66" i="20"/>
  <c r="H66" i="20" s="1"/>
  <c r="H83" i="20"/>
  <c r="I82" i="20"/>
  <c r="H82" i="20" s="1"/>
  <c r="H165" i="20"/>
  <c r="I164" i="20"/>
  <c r="H164" i="20" s="1"/>
  <c r="K173" i="20"/>
  <c r="K172" i="20" s="1"/>
  <c r="H174" i="20"/>
  <c r="G186" i="20"/>
  <c r="H187" i="20"/>
  <c r="F284" i="20"/>
  <c r="K53" i="20"/>
  <c r="H54" i="20"/>
  <c r="K203" i="20"/>
  <c r="K194" i="20" s="1"/>
  <c r="K193" i="20" s="1"/>
  <c r="H204" i="20"/>
  <c r="C281" i="20"/>
  <c r="J20" i="20"/>
  <c r="H75" i="20"/>
  <c r="H76" i="20"/>
  <c r="C83" i="20"/>
  <c r="E82" i="20"/>
  <c r="C82" i="20" s="1"/>
  <c r="H88" i="20"/>
  <c r="E129" i="20"/>
  <c r="K129" i="20"/>
  <c r="K74" i="20" s="1"/>
  <c r="H150" i="20"/>
  <c r="C165" i="20"/>
  <c r="E164" i="20"/>
  <c r="C164" i="20" s="1"/>
  <c r="G173" i="20"/>
  <c r="G172" i="20" s="1"/>
  <c r="C172" i="20" s="1"/>
  <c r="H178" i="20"/>
  <c r="E186" i="20"/>
  <c r="H234" i="20"/>
  <c r="H237" i="20"/>
  <c r="I230" i="20"/>
  <c r="H259" i="20"/>
  <c r="I258" i="20"/>
  <c r="H258" i="20" s="1"/>
  <c r="L284" i="20"/>
  <c r="H191" i="20"/>
  <c r="I190" i="20"/>
  <c r="H190" i="20" s="1"/>
  <c r="C251" i="20"/>
  <c r="E250" i="20"/>
  <c r="C250" i="20" s="1"/>
  <c r="C269" i="20"/>
  <c r="E268" i="20"/>
  <c r="C268" i="20" s="1"/>
  <c r="I20" i="20"/>
  <c r="C21" i="20"/>
  <c r="C287" i="20" s="1"/>
  <c r="C286" i="20" s="1"/>
  <c r="H21" i="20"/>
  <c r="F26" i="20"/>
  <c r="F20" i="20" s="1"/>
  <c r="G20" i="20"/>
  <c r="K20" i="20"/>
  <c r="H26" i="20"/>
  <c r="H44" i="20"/>
  <c r="I53" i="20"/>
  <c r="G129" i="20"/>
  <c r="G74" i="20" s="1"/>
  <c r="H173" i="20"/>
  <c r="I172" i="20"/>
  <c r="H172" i="20" s="1"/>
  <c r="C195" i="20"/>
  <c r="I195" i="20"/>
  <c r="C203" i="20"/>
  <c r="H226" i="20"/>
  <c r="H232" i="20"/>
  <c r="C237" i="20"/>
  <c r="E230" i="20"/>
  <c r="H251" i="20"/>
  <c r="I250" i="20"/>
  <c r="H250" i="20" s="1"/>
  <c r="C259" i="20"/>
  <c r="E258" i="20"/>
  <c r="C258" i="20" s="1"/>
  <c r="I269" i="20"/>
  <c r="H281" i="20"/>
  <c r="D21" i="19"/>
  <c r="E21" i="19"/>
  <c r="F21" i="19"/>
  <c r="F287" i="19" s="1"/>
  <c r="F286" i="19" s="1"/>
  <c r="G21" i="19"/>
  <c r="I21" i="19"/>
  <c r="J21" i="19"/>
  <c r="K21" i="19"/>
  <c r="K287" i="19" s="1"/>
  <c r="K286" i="19" s="1"/>
  <c r="L21" i="19"/>
  <c r="C22" i="19"/>
  <c r="H22" i="19"/>
  <c r="C23" i="19"/>
  <c r="H23" i="19"/>
  <c r="C24" i="19"/>
  <c r="C25" i="19"/>
  <c r="H25" i="19"/>
  <c r="F27" i="19"/>
  <c r="K27" i="19"/>
  <c r="C28" i="19"/>
  <c r="H28" i="19"/>
  <c r="C29" i="19"/>
  <c r="H29" i="19"/>
  <c r="C30" i="19"/>
  <c r="H30" i="19"/>
  <c r="F31" i="19"/>
  <c r="C31" i="19" s="1"/>
  <c r="K31" i="19"/>
  <c r="H31" i="19" s="1"/>
  <c r="C32" i="19"/>
  <c r="H32" i="19"/>
  <c r="F33" i="19"/>
  <c r="C33" i="19" s="1"/>
  <c r="K33" i="19"/>
  <c r="H33" i="19" s="1"/>
  <c r="C34" i="19"/>
  <c r="H34" i="19"/>
  <c r="C35" i="19"/>
  <c r="H35" i="19"/>
  <c r="C36" i="19"/>
  <c r="F36" i="19"/>
  <c r="K36" i="19"/>
  <c r="H36" i="19" s="1"/>
  <c r="C37" i="19"/>
  <c r="H37" i="19"/>
  <c r="C38" i="19"/>
  <c r="H38" i="19"/>
  <c r="C39" i="19"/>
  <c r="H39" i="19"/>
  <c r="C40" i="19"/>
  <c r="H40" i="19"/>
  <c r="C41" i="19"/>
  <c r="H41" i="19"/>
  <c r="D42" i="19"/>
  <c r="E42" i="19"/>
  <c r="F42" i="19"/>
  <c r="I42" i="19"/>
  <c r="J42" i="19"/>
  <c r="K42" i="19"/>
  <c r="C43" i="19"/>
  <c r="H43" i="19"/>
  <c r="G44" i="19"/>
  <c r="G20" i="19" s="1"/>
  <c r="L44" i="19"/>
  <c r="H44" i="19" s="1"/>
  <c r="C45" i="19"/>
  <c r="H45" i="19"/>
  <c r="C46" i="19"/>
  <c r="H46" i="19"/>
  <c r="D54" i="19"/>
  <c r="E54" i="19"/>
  <c r="F54" i="19"/>
  <c r="G54" i="19"/>
  <c r="I54" i="19"/>
  <c r="J54" i="19"/>
  <c r="K54" i="19"/>
  <c r="L54" i="19"/>
  <c r="C55" i="19"/>
  <c r="H55" i="19"/>
  <c r="C56" i="19"/>
  <c r="H56" i="19"/>
  <c r="D57" i="19"/>
  <c r="E57" i="19"/>
  <c r="F57" i="19"/>
  <c r="F53" i="19" s="1"/>
  <c r="G57" i="19"/>
  <c r="I57" i="19"/>
  <c r="J57" i="19"/>
  <c r="J53" i="19" s="1"/>
  <c r="K57" i="19"/>
  <c r="L57" i="19"/>
  <c r="C58" i="19"/>
  <c r="H58" i="19"/>
  <c r="C59" i="19"/>
  <c r="H59" i="19"/>
  <c r="C60" i="19"/>
  <c r="H60" i="19"/>
  <c r="C61" i="19"/>
  <c r="H61" i="19"/>
  <c r="C62" i="19"/>
  <c r="H62" i="19"/>
  <c r="C63" i="19"/>
  <c r="H63" i="19"/>
  <c r="C64" i="19"/>
  <c r="H64" i="19"/>
  <c r="C65" i="19"/>
  <c r="H65" i="19"/>
  <c r="C67" i="19"/>
  <c r="H67" i="19"/>
  <c r="D68" i="19"/>
  <c r="D66" i="19" s="1"/>
  <c r="E68" i="19"/>
  <c r="E66" i="19" s="1"/>
  <c r="F68" i="19"/>
  <c r="F66" i="19" s="1"/>
  <c r="G68" i="19"/>
  <c r="G66" i="19" s="1"/>
  <c r="I68" i="19"/>
  <c r="I66" i="19" s="1"/>
  <c r="J68" i="19"/>
  <c r="J66" i="19" s="1"/>
  <c r="K68" i="19"/>
  <c r="K66" i="19" s="1"/>
  <c r="L68" i="19"/>
  <c r="L66" i="19" s="1"/>
  <c r="C69" i="19"/>
  <c r="H69" i="19"/>
  <c r="C70" i="19"/>
  <c r="H70" i="19"/>
  <c r="C71" i="19"/>
  <c r="H71" i="19"/>
  <c r="C72" i="19"/>
  <c r="H72" i="19"/>
  <c r="C73" i="19"/>
  <c r="H73" i="19"/>
  <c r="D76" i="19"/>
  <c r="E76" i="19"/>
  <c r="F76" i="19"/>
  <c r="G76" i="19"/>
  <c r="I76" i="19"/>
  <c r="J76" i="19"/>
  <c r="K76" i="19"/>
  <c r="L76" i="19"/>
  <c r="C77" i="19"/>
  <c r="H77" i="19"/>
  <c r="C78" i="19"/>
  <c r="H78" i="19"/>
  <c r="D79" i="19"/>
  <c r="E79" i="19"/>
  <c r="F79" i="19"/>
  <c r="F75" i="19" s="1"/>
  <c r="G79" i="19"/>
  <c r="I79" i="19"/>
  <c r="J79" i="19"/>
  <c r="J75" i="19" s="1"/>
  <c r="K79" i="19"/>
  <c r="L79" i="19"/>
  <c r="C80" i="19"/>
  <c r="H80" i="19"/>
  <c r="C81" i="19"/>
  <c r="H81" i="19"/>
  <c r="D83" i="19"/>
  <c r="E83" i="19"/>
  <c r="F83" i="19"/>
  <c r="G83" i="19"/>
  <c r="I83" i="19"/>
  <c r="J83" i="19"/>
  <c r="K83" i="19"/>
  <c r="L83" i="19"/>
  <c r="C84" i="19"/>
  <c r="H84" i="19"/>
  <c r="C85" i="19"/>
  <c r="H85" i="19"/>
  <c r="C86" i="19"/>
  <c r="H86" i="19"/>
  <c r="C87" i="19"/>
  <c r="H87" i="19"/>
  <c r="D88" i="19"/>
  <c r="E88" i="19"/>
  <c r="F88" i="19"/>
  <c r="G88" i="19"/>
  <c r="I88" i="19"/>
  <c r="J88" i="19"/>
  <c r="K88" i="19"/>
  <c r="L88" i="19"/>
  <c r="C89" i="19"/>
  <c r="H89" i="19"/>
  <c r="C90" i="19"/>
  <c r="H90" i="19"/>
  <c r="C91" i="19"/>
  <c r="H91" i="19"/>
  <c r="C92" i="19"/>
  <c r="H92" i="19"/>
  <c r="C93" i="19"/>
  <c r="H93" i="19"/>
  <c r="D94" i="19"/>
  <c r="C94" i="19" s="1"/>
  <c r="E94" i="19"/>
  <c r="F94" i="19"/>
  <c r="G94" i="19"/>
  <c r="I94" i="19"/>
  <c r="J94" i="19"/>
  <c r="K94" i="19"/>
  <c r="L94" i="19"/>
  <c r="C95" i="19"/>
  <c r="H95" i="19"/>
  <c r="C96" i="19"/>
  <c r="H96" i="19"/>
  <c r="C97" i="19"/>
  <c r="H97" i="19"/>
  <c r="C98" i="19"/>
  <c r="H98" i="19"/>
  <c r="C99" i="19"/>
  <c r="H99" i="19"/>
  <c r="C100" i="19"/>
  <c r="H100" i="19"/>
  <c r="C101" i="19"/>
  <c r="H101" i="19"/>
  <c r="D102" i="19"/>
  <c r="E102" i="19"/>
  <c r="F102" i="19"/>
  <c r="G102" i="19"/>
  <c r="I102" i="19"/>
  <c r="J102" i="19"/>
  <c r="K102" i="19"/>
  <c r="L102" i="19"/>
  <c r="C103" i="19"/>
  <c r="H103" i="19"/>
  <c r="C104" i="19"/>
  <c r="H104" i="19"/>
  <c r="C105" i="19"/>
  <c r="H105" i="19"/>
  <c r="C106" i="19"/>
  <c r="H106" i="19"/>
  <c r="C107" i="19"/>
  <c r="H107" i="19"/>
  <c r="C108" i="19"/>
  <c r="H108" i="19"/>
  <c r="C109" i="19"/>
  <c r="H109" i="19"/>
  <c r="C110" i="19"/>
  <c r="H110" i="19"/>
  <c r="D111" i="19"/>
  <c r="E111" i="19"/>
  <c r="F111" i="19"/>
  <c r="C111" i="19" s="1"/>
  <c r="G111" i="19"/>
  <c r="I111" i="19"/>
  <c r="J111" i="19"/>
  <c r="K111" i="19"/>
  <c r="L111" i="19"/>
  <c r="C112" i="19"/>
  <c r="H112" i="19"/>
  <c r="C113" i="19"/>
  <c r="H113" i="19"/>
  <c r="C114" i="19"/>
  <c r="H114" i="19"/>
  <c r="D115" i="19"/>
  <c r="E115" i="19"/>
  <c r="F115" i="19"/>
  <c r="G115" i="19"/>
  <c r="I115" i="19"/>
  <c r="H115" i="19" s="1"/>
  <c r="J115" i="19"/>
  <c r="K115" i="19"/>
  <c r="L115" i="19"/>
  <c r="C116" i="19"/>
  <c r="H116" i="19"/>
  <c r="C117" i="19"/>
  <c r="H117" i="19"/>
  <c r="C118" i="19"/>
  <c r="H118" i="19"/>
  <c r="C119" i="19"/>
  <c r="H119" i="19"/>
  <c r="C120" i="19"/>
  <c r="H120" i="19"/>
  <c r="D121" i="19"/>
  <c r="E121" i="19"/>
  <c r="F121" i="19"/>
  <c r="C121" i="19" s="1"/>
  <c r="G121" i="19"/>
  <c r="I121" i="19"/>
  <c r="J121" i="19"/>
  <c r="K121" i="19"/>
  <c r="L121" i="19"/>
  <c r="C122" i="19"/>
  <c r="H122" i="19"/>
  <c r="C123" i="19"/>
  <c r="H123" i="19"/>
  <c r="C124" i="19"/>
  <c r="H124" i="19"/>
  <c r="C125" i="19"/>
  <c r="H125" i="19"/>
  <c r="C126" i="19"/>
  <c r="H126" i="19"/>
  <c r="D127" i="19"/>
  <c r="E127" i="19"/>
  <c r="F127" i="19"/>
  <c r="G127" i="19"/>
  <c r="I127" i="19"/>
  <c r="J127" i="19"/>
  <c r="K127" i="19"/>
  <c r="L127" i="19"/>
  <c r="C128" i="19"/>
  <c r="C127" i="19" s="1"/>
  <c r="H128" i="19"/>
  <c r="H127" i="19" s="1"/>
  <c r="D130" i="19"/>
  <c r="E130" i="19"/>
  <c r="F130" i="19"/>
  <c r="G130" i="19"/>
  <c r="I130" i="19"/>
  <c r="J130" i="19"/>
  <c r="K130" i="19"/>
  <c r="L130" i="19"/>
  <c r="C131" i="19"/>
  <c r="H131" i="19"/>
  <c r="C132" i="19"/>
  <c r="H132" i="19"/>
  <c r="C133" i="19"/>
  <c r="H133" i="19"/>
  <c r="C134" i="19"/>
  <c r="H134" i="19"/>
  <c r="D135" i="19"/>
  <c r="E135" i="19"/>
  <c r="F135" i="19"/>
  <c r="G135" i="19"/>
  <c r="I135" i="19"/>
  <c r="J135" i="19"/>
  <c r="K135" i="19"/>
  <c r="L135" i="19"/>
  <c r="C136" i="19"/>
  <c r="H136" i="19"/>
  <c r="C137" i="19"/>
  <c r="H137" i="19"/>
  <c r="C138" i="19"/>
  <c r="H138" i="19"/>
  <c r="C139" i="19"/>
  <c r="H139" i="19"/>
  <c r="D140" i="19"/>
  <c r="E140" i="19"/>
  <c r="F140" i="19"/>
  <c r="G140" i="19"/>
  <c r="I140" i="19"/>
  <c r="J140" i="19"/>
  <c r="K140" i="19"/>
  <c r="L140" i="19"/>
  <c r="C141" i="19"/>
  <c r="H141" i="19"/>
  <c r="C142" i="19"/>
  <c r="H142" i="19"/>
  <c r="D143" i="19"/>
  <c r="E143" i="19"/>
  <c r="F143" i="19"/>
  <c r="C143" i="19" s="1"/>
  <c r="G143" i="19"/>
  <c r="I143" i="19"/>
  <c r="J143" i="19"/>
  <c r="K143" i="19"/>
  <c r="L143" i="19"/>
  <c r="C144" i="19"/>
  <c r="H144" i="19"/>
  <c r="C145" i="19"/>
  <c r="H145" i="19"/>
  <c r="C146" i="19"/>
  <c r="H146" i="19"/>
  <c r="C147" i="19"/>
  <c r="H147" i="19"/>
  <c r="C148" i="19"/>
  <c r="H148" i="19"/>
  <c r="C149" i="19"/>
  <c r="H149" i="19"/>
  <c r="D150" i="19"/>
  <c r="E150" i="19"/>
  <c r="F150" i="19"/>
  <c r="G150" i="19"/>
  <c r="I150" i="19"/>
  <c r="J150" i="19"/>
  <c r="K150" i="19"/>
  <c r="L150" i="19"/>
  <c r="C151" i="19"/>
  <c r="H151" i="19"/>
  <c r="C152" i="19"/>
  <c r="H152" i="19"/>
  <c r="C153" i="19"/>
  <c r="H153" i="19"/>
  <c r="C154" i="19"/>
  <c r="H154" i="19"/>
  <c r="C155" i="19"/>
  <c r="H155" i="19"/>
  <c r="C156" i="19"/>
  <c r="H156" i="19"/>
  <c r="C157" i="19"/>
  <c r="H157" i="19"/>
  <c r="C158" i="19"/>
  <c r="H158" i="19"/>
  <c r="D159" i="19"/>
  <c r="E159" i="19"/>
  <c r="F159" i="19"/>
  <c r="C159" i="19" s="1"/>
  <c r="G159" i="19"/>
  <c r="I159" i="19"/>
  <c r="J159" i="19"/>
  <c r="K159" i="19"/>
  <c r="L159" i="19"/>
  <c r="C160" i="19"/>
  <c r="H160" i="19"/>
  <c r="C161" i="19"/>
  <c r="H161" i="19"/>
  <c r="C162" i="19"/>
  <c r="H162" i="19"/>
  <c r="C163" i="19"/>
  <c r="H163" i="19"/>
  <c r="D165" i="19"/>
  <c r="D164" i="19" s="1"/>
  <c r="E165" i="19"/>
  <c r="E164" i="19" s="1"/>
  <c r="F165" i="19"/>
  <c r="G165" i="19"/>
  <c r="G164" i="19" s="1"/>
  <c r="I165" i="19"/>
  <c r="I164" i="19" s="1"/>
  <c r="J165" i="19"/>
  <c r="J164" i="19" s="1"/>
  <c r="K165" i="19"/>
  <c r="K164" i="19" s="1"/>
  <c r="L165" i="19"/>
  <c r="L164" i="19" s="1"/>
  <c r="C166" i="19"/>
  <c r="H166" i="19"/>
  <c r="C167" i="19"/>
  <c r="H167" i="19"/>
  <c r="C168" i="19"/>
  <c r="H168" i="19"/>
  <c r="C169" i="19"/>
  <c r="H169" i="19"/>
  <c r="C170" i="19"/>
  <c r="H170" i="19"/>
  <c r="C171" i="19"/>
  <c r="H171" i="19"/>
  <c r="D174" i="19"/>
  <c r="E174" i="19"/>
  <c r="E173" i="19" s="1"/>
  <c r="E172" i="19" s="1"/>
  <c r="F174" i="19"/>
  <c r="G174" i="19"/>
  <c r="I174" i="19"/>
  <c r="J174" i="19"/>
  <c r="J173" i="19" s="1"/>
  <c r="J172" i="19" s="1"/>
  <c r="K174" i="19"/>
  <c r="L174" i="19"/>
  <c r="C175" i="19"/>
  <c r="H175" i="19"/>
  <c r="C176" i="19"/>
  <c r="H176" i="19"/>
  <c r="C177" i="19"/>
  <c r="H177" i="19"/>
  <c r="D178" i="19"/>
  <c r="E178" i="19"/>
  <c r="F178" i="19"/>
  <c r="G178" i="19"/>
  <c r="I178" i="19"/>
  <c r="J178" i="19"/>
  <c r="K178" i="19"/>
  <c r="L178" i="19"/>
  <c r="H178" i="19" s="1"/>
  <c r="C179" i="19"/>
  <c r="H179" i="19"/>
  <c r="C180" i="19"/>
  <c r="H180" i="19"/>
  <c r="C181" i="19"/>
  <c r="H181" i="19"/>
  <c r="C182" i="19"/>
  <c r="H182" i="19"/>
  <c r="D183" i="19"/>
  <c r="E183" i="19"/>
  <c r="F183" i="19"/>
  <c r="G183" i="19"/>
  <c r="I183" i="19"/>
  <c r="J183" i="19"/>
  <c r="K183" i="19"/>
  <c r="L183" i="19"/>
  <c r="C184" i="19"/>
  <c r="H184" i="19"/>
  <c r="C185" i="19"/>
  <c r="H185" i="19"/>
  <c r="D187" i="19"/>
  <c r="E187" i="19"/>
  <c r="F187" i="19"/>
  <c r="G187" i="19"/>
  <c r="I187" i="19"/>
  <c r="J187" i="19"/>
  <c r="K187" i="19"/>
  <c r="L187" i="19"/>
  <c r="C188" i="19"/>
  <c r="H188" i="19"/>
  <c r="C189" i="19"/>
  <c r="H189" i="19"/>
  <c r="D191" i="19"/>
  <c r="D190" i="19" s="1"/>
  <c r="D186" i="19" s="1"/>
  <c r="E191" i="19"/>
  <c r="E190" i="19" s="1"/>
  <c r="F191" i="19"/>
  <c r="G191" i="19"/>
  <c r="G190" i="19" s="1"/>
  <c r="I191" i="19"/>
  <c r="I190" i="19" s="1"/>
  <c r="J191" i="19"/>
  <c r="J190" i="19" s="1"/>
  <c r="K191" i="19"/>
  <c r="K190" i="19" s="1"/>
  <c r="L191" i="19"/>
  <c r="L190" i="19" s="1"/>
  <c r="L186" i="19" s="1"/>
  <c r="C192" i="19"/>
  <c r="H192" i="19"/>
  <c r="C196" i="19"/>
  <c r="H196" i="19"/>
  <c r="D197" i="19"/>
  <c r="D195" i="19" s="1"/>
  <c r="E197" i="19"/>
  <c r="C197" i="19" s="1"/>
  <c r="F197" i="19"/>
  <c r="F195" i="19" s="1"/>
  <c r="G197" i="19"/>
  <c r="G195" i="19" s="1"/>
  <c r="I197" i="19"/>
  <c r="J197" i="19"/>
  <c r="J195" i="19" s="1"/>
  <c r="K197" i="19"/>
  <c r="K195" i="19" s="1"/>
  <c r="L197" i="19"/>
  <c r="L195" i="19" s="1"/>
  <c r="C198" i="19"/>
  <c r="H198" i="19"/>
  <c r="C199" i="19"/>
  <c r="H199" i="19"/>
  <c r="C200" i="19"/>
  <c r="H200" i="19"/>
  <c r="C201" i="19"/>
  <c r="H201" i="19"/>
  <c r="C202" i="19"/>
  <c r="H202" i="19"/>
  <c r="D204" i="19"/>
  <c r="E204" i="19"/>
  <c r="F204" i="19"/>
  <c r="G204" i="19"/>
  <c r="I204" i="19"/>
  <c r="J204" i="19"/>
  <c r="K204" i="19"/>
  <c r="L204" i="19"/>
  <c r="H204" i="19" s="1"/>
  <c r="C205" i="19"/>
  <c r="H205" i="19"/>
  <c r="C206" i="19"/>
  <c r="H206" i="19"/>
  <c r="C207" i="19"/>
  <c r="H207" i="19"/>
  <c r="C208" i="19"/>
  <c r="H208" i="19"/>
  <c r="C209" i="19"/>
  <c r="H209" i="19"/>
  <c r="C210" i="19"/>
  <c r="H210" i="19"/>
  <c r="C211" i="19"/>
  <c r="H211" i="19"/>
  <c r="C212" i="19"/>
  <c r="H212" i="19"/>
  <c r="C213" i="19"/>
  <c r="H213" i="19"/>
  <c r="C214" i="19"/>
  <c r="H214" i="19"/>
  <c r="D215" i="19"/>
  <c r="E215" i="19"/>
  <c r="F215" i="19"/>
  <c r="G215" i="19"/>
  <c r="I215" i="19"/>
  <c r="J215" i="19"/>
  <c r="K215" i="19"/>
  <c r="L215" i="19"/>
  <c r="C216" i="19"/>
  <c r="H216" i="19"/>
  <c r="C217" i="19"/>
  <c r="H217" i="19"/>
  <c r="C218" i="19"/>
  <c r="H218" i="19"/>
  <c r="C219" i="19"/>
  <c r="H219" i="19"/>
  <c r="C220" i="19"/>
  <c r="H220" i="19"/>
  <c r="C221" i="19"/>
  <c r="H221" i="19"/>
  <c r="C222" i="19"/>
  <c r="H222" i="19"/>
  <c r="C223" i="19"/>
  <c r="H223" i="19"/>
  <c r="C224" i="19"/>
  <c r="H224" i="19"/>
  <c r="C225" i="19"/>
  <c r="H225" i="19"/>
  <c r="D226" i="19"/>
  <c r="E226" i="19"/>
  <c r="F226" i="19"/>
  <c r="G226" i="19"/>
  <c r="I226" i="19"/>
  <c r="J226" i="19"/>
  <c r="K226" i="19"/>
  <c r="L226" i="19"/>
  <c r="H226" i="19" s="1"/>
  <c r="C227" i="19"/>
  <c r="H227" i="19"/>
  <c r="C228" i="19"/>
  <c r="H228" i="19"/>
  <c r="C231" i="19"/>
  <c r="H231" i="19"/>
  <c r="D232" i="19"/>
  <c r="E232" i="19"/>
  <c r="F232" i="19"/>
  <c r="G232" i="19"/>
  <c r="I232" i="19"/>
  <c r="J232" i="19"/>
  <c r="K232" i="19"/>
  <c r="L232" i="19"/>
  <c r="C233" i="19"/>
  <c r="H233" i="19"/>
  <c r="D234" i="19"/>
  <c r="E234" i="19"/>
  <c r="F234" i="19"/>
  <c r="G234" i="19"/>
  <c r="I234" i="19"/>
  <c r="J234" i="19"/>
  <c r="K234" i="19"/>
  <c r="L234" i="19"/>
  <c r="C235" i="19"/>
  <c r="H235" i="19"/>
  <c r="C236" i="19"/>
  <c r="H236" i="19"/>
  <c r="D237" i="19"/>
  <c r="E237" i="19"/>
  <c r="F237" i="19"/>
  <c r="G237" i="19"/>
  <c r="I237" i="19"/>
  <c r="J237" i="19"/>
  <c r="K237" i="19"/>
  <c r="L237" i="19"/>
  <c r="C238" i="19"/>
  <c r="H238" i="19"/>
  <c r="C239" i="19"/>
  <c r="H239" i="19"/>
  <c r="C240" i="19"/>
  <c r="H240" i="19"/>
  <c r="C241" i="19"/>
  <c r="H241" i="19"/>
  <c r="C242" i="19"/>
  <c r="H242" i="19"/>
  <c r="C243" i="19"/>
  <c r="H243" i="19"/>
  <c r="C244" i="19"/>
  <c r="H244" i="19"/>
  <c r="D245" i="19"/>
  <c r="E245" i="19"/>
  <c r="F245" i="19"/>
  <c r="G245" i="19"/>
  <c r="I245" i="19"/>
  <c r="J245" i="19"/>
  <c r="H245" i="19" s="1"/>
  <c r="K245" i="19"/>
  <c r="L245" i="19"/>
  <c r="C246" i="19"/>
  <c r="H246" i="19"/>
  <c r="C247" i="19"/>
  <c r="H247" i="19"/>
  <c r="C248" i="19"/>
  <c r="H248" i="19"/>
  <c r="C249" i="19"/>
  <c r="H249" i="19"/>
  <c r="E250" i="19"/>
  <c r="I250" i="19"/>
  <c r="D251" i="19"/>
  <c r="D250" i="19" s="1"/>
  <c r="E251" i="19"/>
  <c r="F251" i="19"/>
  <c r="G251" i="19"/>
  <c r="G250" i="19" s="1"/>
  <c r="I251" i="19"/>
  <c r="J251" i="19"/>
  <c r="K251" i="19"/>
  <c r="K250" i="19" s="1"/>
  <c r="L251" i="19"/>
  <c r="L250" i="19" s="1"/>
  <c r="C252" i="19"/>
  <c r="H252" i="19"/>
  <c r="C253" i="19"/>
  <c r="H253" i="19"/>
  <c r="C254" i="19"/>
  <c r="H254" i="19"/>
  <c r="C255" i="19"/>
  <c r="H255" i="19"/>
  <c r="C256" i="19"/>
  <c r="H256" i="19"/>
  <c r="C257" i="19"/>
  <c r="H257" i="19"/>
  <c r="D259" i="19"/>
  <c r="E259" i="19"/>
  <c r="E258" i="19" s="1"/>
  <c r="F259" i="19"/>
  <c r="G259" i="19"/>
  <c r="I259" i="19"/>
  <c r="J259" i="19"/>
  <c r="K259" i="19"/>
  <c r="L259" i="19"/>
  <c r="C260" i="19"/>
  <c r="H260" i="19"/>
  <c r="C261" i="19"/>
  <c r="H261" i="19"/>
  <c r="C262" i="19"/>
  <c r="H262" i="19"/>
  <c r="D263" i="19"/>
  <c r="E263" i="19"/>
  <c r="F263" i="19"/>
  <c r="G263" i="19"/>
  <c r="C263" i="19" s="1"/>
  <c r="I263" i="19"/>
  <c r="J263" i="19"/>
  <c r="K263" i="19"/>
  <c r="L263" i="19"/>
  <c r="C264" i="19"/>
  <c r="H264" i="19"/>
  <c r="C265" i="19"/>
  <c r="H265" i="19"/>
  <c r="C266" i="19"/>
  <c r="H266" i="19"/>
  <c r="C267" i="19"/>
  <c r="H267" i="19"/>
  <c r="C270" i="19"/>
  <c r="H270" i="19"/>
  <c r="D271" i="19"/>
  <c r="E271" i="19"/>
  <c r="E269" i="19" s="1"/>
  <c r="F271" i="19"/>
  <c r="G271" i="19"/>
  <c r="I271" i="19"/>
  <c r="J271" i="19"/>
  <c r="J269" i="19" s="1"/>
  <c r="K271" i="19"/>
  <c r="L271" i="19"/>
  <c r="C272" i="19"/>
  <c r="H272" i="19"/>
  <c r="C273" i="19"/>
  <c r="H273" i="19"/>
  <c r="C274" i="19"/>
  <c r="H274" i="19"/>
  <c r="D275" i="19"/>
  <c r="E275" i="19"/>
  <c r="F275" i="19"/>
  <c r="G275" i="19"/>
  <c r="I275" i="19"/>
  <c r="J275" i="19"/>
  <c r="K275" i="19"/>
  <c r="L275" i="19"/>
  <c r="C276" i="19"/>
  <c r="H276" i="19"/>
  <c r="C277" i="19"/>
  <c r="H277" i="19"/>
  <c r="C278" i="19"/>
  <c r="H278" i="19"/>
  <c r="D279" i="19"/>
  <c r="E279" i="19"/>
  <c r="C279" i="19" s="1"/>
  <c r="F279" i="19"/>
  <c r="G279" i="19"/>
  <c r="I279" i="19"/>
  <c r="J279" i="19"/>
  <c r="K279" i="19"/>
  <c r="L279" i="19"/>
  <c r="C280" i="19"/>
  <c r="H280" i="19"/>
  <c r="D281" i="19"/>
  <c r="E281" i="19"/>
  <c r="F281" i="19"/>
  <c r="G281" i="19"/>
  <c r="I281" i="19"/>
  <c r="J281" i="19"/>
  <c r="K281" i="19"/>
  <c r="L281" i="19"/>
  <c r="C282" i="19"/>
  <c r="H282" i="19"/>
  <c r="C283" i="19"/>
  <c r="H283" i="19"/>
  <c r="D287" i="19"/>
  <c r="E287" i="19"/>
  <c r="G287" i="19"/>
  <c r="I287" i="19"/>
  <c r="J287" i="19"/>
  <c r="L287" i="19"/>
  <c r="D288" i="19"/>
  <c r="E288" i="19"/>
  <c r="F288" i="19"/>
  <c r="G288" i="19"/>
  <c r="I288" i="19"/>
  <c r="J288" i="19"/>
  <c r="K288" i="19"/>
  <c r="L288" i="19"/>
  <c r="C289" i="19"/>
  <c r="H289" i="19"/>
  <c r="C290" i="19"/>
  <c r="H290" i="19"/>
  <c r="C291" i="19"/>
  <c r="H291" i="19"/>
  <c r="C292" i="19"/>
  <c r="H292" i="19"/>
  <c r="C293" i="19"/>
  <c r="H293" i="19"/>
  <c r="C294" i="19"/>
  <c r="H294" i="19"/>
  <c r="C295" i="19"/>
  <c r="H295" i="19"/>
  <c r="C296" i="19"/>
  <c r="H296" i="19"/>
  <c r="D21" i="18"/>
  <c r="E21" i="18"/>
  <c r="F21" i="18"/>
  <c r="G21" i="18"/>
  <c r="C21" i="18" s="1"/>
  <c r="I21" i="18"/>
  <c r="J21" i="18"/>
  <c r="K21" i="18"/>
  <c r="L21" i="18"/>
  <c r="L20" i="18" s="1"/>
  <c r="C22" i="18"/>
  <c r="H22" i="18"/>
  <c r="C23" i="18"/>
  <c r="H23" i="18"/>
  <c r="C24" i="18"/>
  <c r="C25" i="18"/>
  <c r="H25" i="18"/>
  <c r="C27" i="18"/>
  <c r="F27" i="18"/>
  <c r="H27" i="18"/>
  <c r="K27" i="18"/>
  <c r="C28" i="18"/>
  <c r="H28" i="18"/>
  <c r="C29" i="18"/>
  <c r="H29" i="18"/>
  <c r="C30" i="18"/>
  <c r="H30" i="18"/>
  <c r="C31" i="18"/>
  <c r="F31" i="18"/>
  <c r="H31" i="18"/>
  <c r="K31" i="18"/>
  <c r="C32" i="18"/>
  <c r="H32" i="18"/>
  <c r="C33" i="18"/>
  <c r="F33" i="18"/>
  <c r="H33" i="18"/>
  <c r="K33" i="18"/>
  <c r="C34" i="18"/>
  <c r="H34" i="18"/>
  <c r="C35" i="18"/>
  <c r="H35" i="18"/>
  <c r="C36" i="18"/>
  <c r="F36" i="18"/>
  <c r="K36" i="18"/>
  <c r="H36" i="18" s="1"/>
  <c r="C37" i="18"/>
  <c r="H37" i="18"/>
  <c r="C38" i="18"/>
  <c r="H38" i="18"/>
  <c r="C39" i="18"/>
  <c r="H39" i="18"/>
  <c r="C40" i="18"/>
  <c r="H40" i="18"/>
  <c r="C41" i="18"/>
  <c r="H41" i="18"/>
  <c r="D42" i="18"/>
  <c r="E42" i="18"/>
  <c r="F42" i="18"/>
  <c r="I42" i="18"/>
  <c r="J42" i="18"/>
  <c r="K42" i="18"/>
  <c r="C43" i="18"/>
  <c r="H43" i="18"/>
  <c r="G44" i="18"/>
  <c r="C44" i="18" s="1"/>
  <c r="H44" i="18"/>
  <c r="L44" i="18"/>
  <c r="C45" i="18"/>
  <c r="H45" i="18"/>
  <c r="C46" i="18"/>
  <c r="H46" i="18"/>
  <c r="D54" i="18"/>
  <c r="E54" i="18"/>
  <c r="F54" i="18"/>
  <c r="F53" i="18" s="1"/>
  <c r="G54" i="18"/>
  <c r="I54" i="18"/>
  <c r="J54" i="18"/>
  <c r="K54" i="18"/>
  <c r="K53" i="18" s="1"/>
  <c r="L54" i="18"/>
  <c r="C55" i="18"/>
  <c r="H55" i="18"/>
  <c r="C56" i="18"/>
  <c r="H56" i="18"/>
  <c r="D57" i="18"/>
  <c r="E57" i="18"/>
  <c r="F57" i="18"/>
  <c r="G57" i="18"/>
  <c r="J57" i="18"/>
  <c r="K57" i="18"/>
  <c r="L57" i="18"/>
  <c r="C58" i="18"/>
  <c r="H58" i="18"/>
  <c r="C59" i="18"/>
  <c r="H59" i="18"/>
  <c r="C60" i="18"/>
  <c r="H60" i="18"/>
  <c r="C61" i="18"/>
  <c r="H61" i="18"/>
  <c r="C62" i="18"/>
  <c r="I62" i="18"/>
  <c r="I57" i="18" s="1"/>
  <c r="C63" i="18"/>
  <c r="H63" i="18"/>
  <c r="C64" i="18"/>
  <c r="H64" i="18"/>
  <c r="C65" i="18"/>
  <c r="H65" i="18"/>
  <c r="L66" i="18"/>
  <c r="C67" i="18"/>
  <c r="H67" i="18"/>
  <c r="I67" i="18"/>
  <c r="D68" i="18"/>
  <c r="D66" i="18" s="1"/>
  <c r="E68" i="18"/>
  <c r="E66" i="18" s="1"/>
  <c r="F68" i="18"/>
  <c r="F66" i="18" s="1"/>
  <c r="G68" i="18"/>
  <c r="I68" i="18"/>
  <c r="H68" i="18" s="1"/>
  <c r="J68" i="18"/>
  <c r="J66" i="18" s="1"/>
  <c r="K68" i="18"/>
  <c r="K66" i="18" s="1"/>
  <c r="L68" i="18"/>
  <c r="C69" i="18"/>
  <c r="H69" i="18"/>
  <c r="C70" i="18"/>
  <c r="H70" i="18"/>
  <c r="C71" i="18"/>
  <c r="H71" i="18"/>
  <c r="C72" i="18"/>
  <c r="H72" i="18"/>
  <c r="C73" i="18"/>
  <c r="H73" i="18"/>
  <c r="D76" i="18"/>
  <c r="E76" i="18"/>
  <c r="F76" i="18"/>
  <c r="G76" i="18"/>
  <c r="I76" i="18"/>
  <c r="J76" i="18"/>
  <c r="K76" i="18"/>
  <c r="L76" i="18"/>
  <c r="C77" i="18"/>
  <c r="H77" i="18"/>
  <c r="C78" i="18"/>
  <c r="H78" i="18"/>
  <c r="D79" i="18"/>
  <c r="E79" i="18"/>
  <c r="F79" i="18"/>
  <c r="G79" i="18"/>
  <c r="I79" i="18"/>
  <c r="J79" i="18"/>
  <c r="K79" i="18"/>
  <c r="L79" i="18"/>
  <c r="C80" i="18"/>
  <c r="H80" i="18"/>
  <c r="C81" i="18"/>
  <c r="H81" i="18"/>
  <c r="D83" i="18"/>
  <c r="E83" i="18"/>
  <c r="F83" i="18"/>
  <c r="G83" i="18"/>
  <c r="I83" i="18"/>
  <c r="J83" i="18"/>
  <c r="K83" i="18"/>
  <c r="L83" i="18"/>
  <c r="C84" i="18"/>
  <c r="H84" i="18"/>
  <c r="C85" i="18"/>
  <c r="H85" i="18"/>
  <c r="C86" i="18"/>
  <c r="H86" i="18"/>
  <c r="C87" i="18"/>
  <c r="H87" i="18"/>
  <c r="D88" i="18"/>
  <c r="E88" i="18"/>
  <c r="F88" i="18"/>
  <c r="G88" i="18"/>
  <c r="I88" i="18"/>
  <c r="J88" i="18"/>
  <c r="K88" i="18"/>
  <c r="L88" i="18"/>
  <c r="C89" i="18"/>
  <c r="H89" i="18"/>
  <c r="C90" i="18"/>
  <c r="H90" i="18"/>
  <c r="C91" i="18"/>
  <c r="H91" i="18"/>
  <c r="C92" i="18"/>
  <c r="H92" i="18"/>
  <c r="C93" i="18"/>
  <c r="H93" i="18"/>
  <c r="D94" i="18"/>
  <c r="E94" i="18"/>
  <c r="F94" i="18"/>
  <c r="G94" i="18"/>
  <c r="I94" i="18"/>
  <c r="H94" i="18" s="1"/>
  <c r="J94" i="18"/>
  <c r="K94" i="18"/>
  <c r="L94" i="18"/>
  <c r="C95" i="18"/>
  <c r="H95" i="18"/>
  <c r="C96" i="18"/>
  <c r="H96" i="18"/>
  <c r="C97" i="18"/>
  <c r="H97" i="18"/>
  <c r="C98" i="18"/>
  <c r="H98" i="18"/>
  <c r="C99" i="18"/>
  <c r="H99" i="18"/>
  <c r="C100" i="18"/>
  <c r="H100" i="18"/>
  <c r="C101" i="18"/>
  <c r="H101" i="18"/>
  <c r="D102" i="18"/>
  <c r="E102" i="18"/>
  <c r="F102" i="18"/>
  <c r="G102" i="18"/>
  <c r="I102" i="18"/>
  <c r="J102" i="18"/>
  <c r="K102" i="18"/>
  <c r="L102" i="18"/>
  <c r="C103" i="18"/>
  <c r="H103" i="18"/>
  <c r="C104" i="18"/>
  <c r="H104" i="18"/>
  <c r="C105" i="18"/>
  <c r="H105" i="18"/>
  <c r="C106" i="18"/>
  <c r="H106" i="18"/>
  <c r="C107" i="18"/>
  <c r="H107" i="18"/>
  <c r="C108" i="18"/>
  <c r="H108" i="18"/>
  <c r="C109" i="18"/>
  <c r="H109" i="18"/>
  <c r="C110" i="18"/>
  <c r="H110" i="18"/>
  <c r="D111" i="18"/>
  <c r="E111" i="18"/>
  <c r="F111" i="18"/>
  <c r="G111" i="18"/>
  <c r="I111" i="18"/>
  <c r="J111" i="18"/>
  <c r="K111" i="18"/>
  <c r="L111" i="18"/>
  <c r="C112" i="18"/>
  <c r="H112" i="18"/>
  <c r="C113" i="18"/>
  <c r="H113" i="18"/>
  <c r="C114" i="18"/>
  <c r="H114" i="18"/>
  <c r="D115" i="18"/>
  <c r="E115" i="18"/>
  <c r="F115" i="18"/>
  <c r="G115" i="18"/>
  <c r="I115" i="18"/>
  <c r="H115" i="18" s="1"/>
  <c r="J115" i="18"/>
  <c r="K115" i="18"/>
  <c r="L115" i="18"/>
  <c r="C116" i="18"/>
  <c r="H116" i="18"/>
  <c r="C117" i="18"/>
  <c r="H117" i="18"/>
  <c r="C118" i="18"/>
  <c r="H118" i="18"/>
  <c r="C119" i="18"/>
  <c r="H119" i="18"/>
  <c r="C120" i="18"/>
  <c r="H120" i="18"/>
  <c r="D121" i="18"/>
  <c r="E121" i="18"/>
  <c r="F121" i="18"/>
  <c r="G121" i="18"/>
  <c r="I121" i="18"/>
  <c r="J121" i="18"/>
  <c r="K121" i="18"/>
  <c r="L121" i="18"/>
  <c r="C122" i="18"/>
  <c r="H122" i="18"/>
  <c r="C123" i="18"/>
  <c r="H123" i="18"/>
  <c r="C124" i="18"/>
  <c r="H124" i="18"/>
  <c r="C125" i="18"/>
  <c r="H125" i="18"/>
  <c r="C126" i="18"/>
  <c r="H126" i="18"/>
  <c r="D127" i="18"/>
  <c r="E127" i="18"/>
  <c r="F127" i="18"/>
  <c r="G127" i="18"/>
  <c r="I127" i="18"/>
  <c r="J127" i="18"/>
  <c r="K127" i="18"/>
  <c r="L127" i="18"/>
  <c r="C128" i="18"/>
  <c r="C127" i="18" s="1"/>
  <c r="H128" i="18"/>
  <c r="H127" i="18" s="1"/>
  <c r="D130" i="18"/>
  <c r="E130" i="18"/>
  <c r="F130" i="18"/>
  <c r="G130" i="18"/>
  <c r="I130" i="18"/>
  <c r="J130" i="18"/>
  <c r="K130" i="18"/>
  <c r="L130" i="18"/>
  <c r="C131" i="18"/>
  <c r="H131" i="18"/>
  <c r="C132" i="18"/>
  <c r="H132" i="18"/>
  <c r="C133" i="18"/>
  <c r="H133" i="18"/>
  <c r="C134" i="18"/>
  <c r="H134" i="18"/>
  <c r="D135" i="18"/>
  <c r="E135" i="18"/>
  <c r="F135" i="18"/>
  <c r="G135" i="18"/>
  <c r="I135" i="18"/>
  <c r="J135" i="18"/>
  <c r="K135" i="18"/>
  <c r="L135" i="18"/>
  <c r="C136" i="18"/>
  <c r="H136" i="18"/>
  <c r="C137" i="18"/>
  <c r="H137" i="18"/>
  <c r="C138" i="18"/>
  <c r="H138" i="18"/>
  <c r="C139" i="18"/>
  <c r="H139" i="18"/>
  <c r="D140" i="18"/>
  <c r="E140" i="18"/>
  <c r="F140" i="18"/>
  <c r="G140" i="18"/>
  <c r="I140" i="18"/>
  <c r="J140" i="18"/>
  <c r="K140" i="18"/>
  <c r="L140" i="18"/>
  <c r="C141" i="18"/>
  <c r="H141" i="18"/>
  <c r="C142" i="18"/>
  <c r="H142" i="18"/>
  <c r="D143" i="18"/>
  <c r="E143" i="18"/>
  <c r="F143" i="18"/>
  <c r="G143" i="18"/>
  <c r="I143" i="18"/>
  <c r="J143" i="18"/>
  <c r="K143" i="18"/>
  <c r="L143" i="18"/>
  <c r="C144" i="18"/>
  <c r="H144" i="18"/>
  <c r="C145" i="18"/>
  <c r="H145" i="18"/>
  <c r="C146" i="18"/>
  <c r="H146" i="18"/>
  <c r="C147" i="18"/>
  <c r="H147" i="18"/>
  <c r="C148" i="18"/>
  <c r="H148" i="18"/>
  <c r="C149" i="18"/>
  <c r="H149" i="18"/>
  <c r="D150" i="18"/>
  <c r="E150" i="18"/>
  <c r="F150" i="18"/>
  <c r="G150" i="18"/>
  <c r="I150" i="18"/>
  <c r="J150" i="18"/>
  <c r="K150" i="18"/>
  <c r="L150" i="18"/>
  <c r="C151" i="18"/>
  <c r="H151" i="18"/>
  <c r="C152" i="18"/>
  <c r="H152" i="18"/>
  <c r="C153" i="18"/>
  <c r="H153" i="18"/>
  <c r="C154" i="18"/>
  <c r="H154" i="18"/>
  <c r="C155" i="18"/>
  <c r="H155" i="18"/>
  <c r="C156" i="18"/>
  <c r="H156" i="18"/>
  <c r="C157" i="18"/>
  <c r="H157" i="18"/>
  <c r="C158" i="18"/>
  <c r="H158" i="18"/>
  <c r="D159" i="18"/>
  <c r="E159" i="18"/>
  <c r="F159" i="18"/>
  <c r="G159" i="18"/>
  <c r="I159" i="18"/>
  <c r="J159" i="18"/>
  <c r="K159" i="18"/>
  <c r="L159" i="18"/>
  <c r="C160" i="18"/>
  <c r="H160" i="18"/>
  <c r="C161" i="18"/>
  <c r="H161" i="18"/>
  <c r="C162" i="18"/>
  <c r="H162" i="18"/>
  <c r="C163" i="18"/>
  <c r="H163" i="18"/>
  <c r="D165" i="18"/>
  <c r="D164" i="18" s="1"/>
  <c r="E165" i="18"/>
  <c r="E164" i="18" s="1"/>
  <c r="F165" i="18"/>
  <c r="F164" i="18" s="1"/>
  <c r="G165" i="18"/>
  <c r="G164" i="18" s="1"/>
  <c r="I165" i="18"/>
  <c r="I164" i="18" s="1"/>
  <c r="J165" i="18"/>
  <c r="J164" i="18" s="1"/>
  <c r="K165" i="18"/>
  <c r="K164" i="18" s="1"/>
  <c r="L165" i="18"/>
  <c r="L164" i="18" s="1"/>
  <c r="C166" i="18"/>
  <c r="H166" i="18"/>
  <c r="C167" i="18"/>
  <c r="H167" i="18"/>
  <c r="C168" i="18"/>
  <c r="H168" i="18"/>
  <c r="C169" i="18"/>
  <c r="H169" i="18"/>
  <c r="C170" i="18"/>
  <c r="H170" i="18"/>
  <c r="C171" i="18"/>
  <c r="H171" i="18"/>
  <c r="E173" i="18"/>
  <c r="D174" i="18"/>
  <c r="E174" i="18"/>
  <c r="F174" i="18"/>
  <c r="F173" i="18" s="1"/>
  <c r="F172" i="18" s="1"/>
  <c r="G174" i="18"/>
  <c r="I174" i="18"/>
  <c r="I173" i="18" s="1"/>
  <c r="J174" i="18"/>
  <c r="K174" i="18"/>
  <c r="L174" i="18"/>
  <c r="C175" i="18"/>
  <c r="H175" i="18"/>
  <c r="C176" i="18"/>
  <c r="H176" i="18"/>
  <c r="C177" i="18"/>
  <c r="H177" i="18"/>
  <c r="D178" i="18"/>
  <c r="E178" i="18"/>
  <c r="F178" i="18"/>
  <c r="G178" i="18"/>
  <c r="I178" i="18"/>
  <c r="H178" i="18" s="1"/>
  <c r="J178" i="18"/>
  <c r="K178" i="18"/>
  <c r="L178" i="18"/>
  <c r="C179" i="18"/>
  <c r="H179" i="18"/>
  <c r="C180" i="18"/>
  <c r="H180" i="18"/>
  <c r="C181" i="18"/>
  <c r="H181" i="18"/>
  <c r="C182" i="18"/>
  <c r="H182" i="18"/>
  <c r="D183" i="18"/>
  <c r="E183" i="18"/>
  <c r="F183" i="18"/>
  <c r="G183" i="18"/>
  <c r="I183" i="18"/>
  <c r="J183" i="18"/>
  <c r="K183" i="18"/>
  <c r="L183" i="18"/>
  <c r="C184" i="18"/>
  <c r="H184" i="18"/>
  <c r="C185" i="18"/>
  <c r="H185" i="18"/>
  <c r="D187" i="18"/>
  <c r="E187" i="18"/>
  <c r="F187" i="18"/>
  <c r="G187" i="18"/>
  <c r="I187" i="18"/>
  <c r="J187" i="18"/>
  <c r="K187" i="18"/>
  <c r="L187" i="18"/>
  <c r="C188" i="18"/>
  <c r="H188" i="18"/>
  <c r="C189" i="18"/>
  <c r="H189" i="18"/>
  <c r="D191" i="18"/>
  <c r="D190" i="18" s="1"/>
  <c r="E191" i="18"/>
  <c r="E190" i="18" s="1"/>
  <c r="F191" i="18"/>
  <c r="F190" i="18" s="1"/>
  <c r="G191" i="18"/>
  <c r="I191" i="18"/>
  <c r="I190" i="18" s="1"/>
  <c r="I186" i="18" s="1"/>
  <c r="J191" i="18"/>
  <c r="J190" i="18" s="1"/>
  <c r="K191" i="18"/>
  <c r="K190" i="18" s="1"/>
  <c r="L191" i="18"/>
  <c r="L190" i="18" s="1"/>
  <c r="C192" i="18"/>
  <c r="H192" i="18"/>
  <c r="C196" i="18"/>
  <c r="H196" i="18"/>
  <c r="D197" i="18"/>
  <c r="E197" i="18"/>
  <c r="E195" i="18" s="1"/>
  <c r="F197" i="18"/>
  <c r="F195" i="18" s="1"/>
  <c r="G197" i="18"/>
  <c r="G195" i="18" s="1"/>
  <c r="I197" i="18"/>
  <c r="I195" i="18" s="1"/>
  <c r="J197" i="18"/>
  <c r="J195" i="18" s="1"/>
  <c r="K197" i="18"/>
  <c r="K195" i="18" s="1"/>
  <c r="L197" i="18"/>
  <c r="L195" i="18" s="1"/>
  <c r="C198" i="18"/>
  <c r="H198" i="18"/>
  <c r="C199" i="18"/>
  <c r="H199" i="18"/>
  <c r="C200" i="18"/>
  <c r="H200" i="18"/>
  <c r="C201" i="18"/>
  <c r="H201" i="18"/>
  <c r="C202" i="18"/>
  <c r="H202" i="18"/>
  <c r="D204" i="18"/>
  <c r="E204" i="18"/>
  <c r="F204" i="18"/>
  <c r="G204" i="18"/>
  <c r="I204" i="18"/>
  <c r="J204" i="18"/>
  <c r="K204" i="18"/>
  <c r="L204" i="18"/>
  <c r="H204" i="18" s="1"/>
  <c r="C205" i="18"/>
  <c r="H205" i="18"/>
  <c r="C206" i="18"/>
  <c r="H206" i="18"/>
  <c r="C207" i="18"/>
  <c r="H207" i="18"/>
  <c r="C208" i="18"/>
  <c r="H208" i="18"/>
  <c r="C209" i="18"/>
  <c r="H209" i="18"/>
  <c r="C210" i="18"/>
  <c r="H210" i="18"/>
  <c r="C211" i="18"/>
  <c r="H211" i="18"/>
  <c r="C212" i="18"/>
  <c r="H212" i="18"/>
  <c r="C213" i="18"/>
  <c r="H213" i="18"/>
  <c r="C214" i="18"/>
  <c r="H214" i="18"/>
  <c r="D215" i="18"/>
  <c r="E215" i="18"/>
  <c r="F215" i="18"/>
  <c r="G215" i="18"/>
  <c r="I215" i="18"/>
  <c r="J215" i="18"/>
  <c r="K215" i="18"/>
  <c r="L215" i="18"/>
  <c r="C216" i="18"/>
  <c r="H216" i="18"/>
  <c r="C217" i="18"/>
  <c r="H217" i="18"/>
  <c r="C218" i="18"/>
  <c r="H218" i="18"/>
  <c r="C219" i="18"/>
  <c r="H219" i="18"/>
  <c r="C220" i="18"/>
  <c r="H220" i="18"/>
  <c r="C221" i="18"/>
  <c r="H221" i="18"/>
  <c r="C222" i="18"/>
  <c r="H222" i="18"/>
  <c r="C223" i="18"/>
  <c r="H223" i="18"/>
  <c r="C224" i="18"/>
  <c r="H224" i="18"/>
  <c r="C225" i="18"/>
  <c r="H225" i="18"/>
  <c r="D226" i="18"/>
  <c r="E226" i="18"/>
  <c r="F226" i="18"/>
  <c r="G226" i="18"/>
  <c r="I226" i="18"/>
  <c r="J226" i="18"/>
  <c r="K226" i="18"/>
  <c r="L226" i="18"/>
  <c r="H226" i="18" s="1"/>
  <c r="C227" i="18"/>
  <c r="H227" i="18"/>
  <c r="C228" i="18"/>
  <c r="H228" i="18"/>
  <c r="C231" i="18"/>
  <c r="H231" i="18"/>
  <c r="D232" i="18"/>
  <c r="E232" i="18"/>
  <c r="F232" i="18"/>
  <c r="G232" i="18"/>
  <c r="I232" i="18"/>
  <c r="J232" i="18"/>
  <c r="K232" i="18"/>
  <c r="L232" i="18"/>
  <c r="C233" i="18"/>
  <c r="H233" i="18"/>
  <c r="D234" i="18"/>
  <c r="E234" i="18"/>
  <c r="F234" i="18"/>
  <c r="G234" i="18"/>
  <c r="I234" i="18"/>
  <c r="J234" i="18"/>
  <c r="K234" i="18"/>
  <c r="L234" i="18"/>
  <c r="H234" i="18" s="1"/>
  <c r="C235" i="18"/>
  <c r="H235" i="18"/>
  <c r="C236" i="18"/>
  <c r="H236" i="18"/>
  <c r="D237" i="18"/>
  <c r="E237" i="18"/>
  <c r="F237" i="18"/>
  <c r="G237" i="18"/>
  <c r="I237" i="18"/>
  <c r="J237" i="18"/>
  <c r="K237" i="18"/>
  <c r="L237" i="18"/>
  <c r="C238" i="18"/>
  <c r="H238" i="18"/>
  <c r="C239" i="18"/>
  <c r="H239" i="18"/>
  <c r="C240" i="18"/>
  <c r="H240" i="18"/>
  <c r="C241" i="18"/>
  <c r="H241" i="18"/>
  <c r="C242" i="18"/>
  <c r="H242" i="18"/>
  <c r="C243" i="18"/>
  <c r="H243" i="18"/>
  <c r="C244" i="18"/>
  <c r="H244" i="18"/>
  <c r="D245" i="18"/>
  <c r="E245" i="18"/>
  <c r="F245" i="18"/>
  <c r="G245" i="18"/>
  <c r="I245" i="18"/>
  <c r="J245" i="18"/>
  <c r="H245" i="18" s="1"/>
  <c r="K245" i="18"/>
  <c r="L245" i="18"/>
  <c r="C246" i="18"/>
  <c r="H246" i="18"/>
  <c r="C247" i="18"/>
  <c r="H247" i="18"/>
  <c r="C248" i="18"/>
  <c r="H248" i="18"/>
  <c r="C249" i="18"/>
  <c r="H249" i="18"/>
  <c r="D251" i="18"/>
  <c r="D250" i="18" s="1"/>
  <c r="E251" i="18"/>
  <c r="E250" i="18" s="1"/>
  <c r="F251" i="18"/>
  <c r="F250" i="18" s="1"/>
  <c r="G251" i="18"/>
  <c r="G250" i="18" s="1"/>
  <c r="I251" i="18"/>
  <c r="I250" i="18" s="1"/>
  <c r="J251" i="18"/>
  <c r="J250" i="18" s="1"/>
  <c r="K251" i="18"/>
  <c r="K250" i="18" s="1"/>
  <c r="L251" i="18"/>
  <c r="L250" i="18" s="1"/>
  <c r="C252" i="18"/>
  <c r="H252" i="18"/>
  <c r="C253" i="18"/>
  <c r="H253" i="18"/>
  <c r="C254" i="18"/>
  <c r="H254" i="18"/>
  <c r="C255" i="18"/>
  <c r="H255" i="18"/>
  <c r="C256" i="18"/>
  <c r="H256" i="18"/>
  <c r="C257" i="18"/>
  <c r="H257" i="18"/>
  <c r="D259" i="18"/>
  <c r="E259" i="18"/>
  <c r="E258" i="18" s="1"/>
  <c r="F259" i="18"/>
  <c r="F258" i="18" s="1"/>
  <c r="G259" i="18"/>
  <c r="I259" i="18"/>
  <c r="J259" i="18"/>
  <c r="J258" i="18" s="1"/>
  <c r="K259" i="18"/>
  <c r="K258" i="18" s="1"/>
  <c r="L259" i="18"/>
  <c r="L258" i="18" s="1"/>
  <c r="C260" i="18"/>
  <c r="H260" i="18"/>
  <c r="C261" i="18"/>
  <c r="H261" i="18"/>
  <c r="C262" i="18"/>
  <c r="H262" i="18"/>
  <c r="D263" i="18"/>
  <c r="E263" i="18"/>
  <c r="F263" i="18"/>
  <c r="G263" i="18"/>
  <c r="I263" i="18"/>
  <c r="J263" i="18"/>
  <c r="K263" i="18"/>
  <c r="L263" i="18"/>
  <c r="C264" i="18"/>
  <c r="H264" i="18"/>
  <c r="C265" i="18"/>
  <c r="H265" i="18"/>
  <c r="C266" i="18"/>
  <c r="H266" i="18"/>
  <c r="C267" i="18"/>
  <c r="H267" i="18"/>
  <c r="C270" i="18"/>
  <c r="H270" i="18"/>
  <c r="D271" i="18"/>
  <c r="E271" i="18"/>
  <c r="E269" i="18" s="1"/>
  <c r="F271" i="18"/>
  <c r="F269" i="18" s="1"/>
  <c r="G271" i="18"/>
  <c r="I271" i="18"/>
  <c r="J271" i="18"/>
  <c r="J269" i="18" s="1"/>
  <c r="K271" i="18"/>
  <c r="K269" i="18" s="1"/>
  <c r="L271" i="18"/>
  <c r="C272" i="18"/>
  <c r="H272" i="18"/>
  <c r="C273" i="18"/>
  <c r="H273" i="18"/>
  <c r="C274" i="18"/>
  <c r="H274" i="18"/>
  <c r="D275" i="18"/>
  <c r="E275" i="18"/>
  <c r="F275" i="18"/>
  <c r="G275" i="18"/>
  <c r="I275" i="18"/>
  <c r="J275" i="18"/>
  <c r="K275" i="18"/>
  <c r="L275" i="18"/>
  <c r="C276" i="18"/>
  <c r="H276" i="18"/>
  <c r="C277" i="18"/>
  <c r="H277" i="18"/>
  <c r="C278" i="18"/>
  <c r="H278" i="18"/>
  <c r="D279" i="18"/>
  <c r="E279" i="18"/>
  <c r="F279" i="18"/>
  <c r="G279" i="18"/>
  <c r="I279" i="18"/>
  <c r="J279" i="18"/>
  <c r="H279" i="18" s="1"/>
  <c r="K279" i="18"/>
  <c r="L279" i="18"/>
  <c r="C280" i="18"/>
  <c r="H280" i="18"/>
  <c r="D281" i="18"/>
  <c r="E281" i="18"/>
  <c r="F281" i="18"/>
  <c r="G281" i="18"/>
  <c r="I281" i="18"/>
  <c r="J281" i="18"/>
  <c r="K281" i="18"/>
  <c r="L281" i="18"/>
  <c r="C282" i="18"/>
  <c r="H282" i="18"/>
  <c r="C283" i="18"/>
  <c r="H283" i="18"/>
  <c r="D287" i="18"/>
  <c r="E287" i="18"/>
  <c r="F287" i="18"/>
  <c r="G287" i="18"/>
  <c r="I287" i="18"/>
  <c r="J287" i="18"/>
  <c r="K287" i="18"/>
  <c r="L287" i="18"/>
  <c r="D288" i="18"/>
  <c r="D286" i="18" s="1"/>
  <c r="E288" i="18"/>
  <c r="F288" i="18"/>
  <c r="G288" i="18"/>
  <c r="I288" i="18"/>
  <c r="J288" i="18"/>
  <c r="K288" i="18"/>
  <c r="L288" i="18"/>
  <c r="L286" i="18" s="1"/>
  <c r="C289" i="18"/>
  <c r="H289" i="18"/>
  <c r="C290" i="18"/>
  <c r="H290" i="18"/>
  <c r="H288" i="18" s="1"/>
  <c r="C291" i="18"/>
  <c r="H291" i="18"/>
  <c r="C292" i="18"/>
  <c r="H292" i="18"/>
  <c r="C293" i="18"/>
  <c r="H293" i="18"/>
  <c r="C294" i="18"/>
  <c r="H294" i="18"/>
  <c r="C295" i="18"/>
  <c r="H295" i="18"/>
  <c r="C296" i="18"/>
  <c r="H296" i="18"/>
  <c r="D21" i="17"/>
  <c r="E21" i="17"/>
  <c r="E20" i="17" s="1"/>
  <c r="F21" i="17"/>
  <c r="G21" i="17"/>
  <c r="I21" i="17"/>
  <c r="J21" i="17"/>
  <c r="J287" i="17" s="1"/>
  <c r="J286" i="17" s="1"/>
  <c r="K21" i="17"/>
  <c r="L21" i="17"/>
  <c r="C22" i="17"/>
  <c r="H22" i="17"/>
  <c r="C23" i="17"/>
  <c r="H23" i="17"/>
  <c r="C24" i="17"/>
  <c r="C25" i="17"/>
  <c r="H25" i="17"/>
  <c r="F27" i="17"/>
  <c r="H27" i="17"/>
  <c r="K27" i="17"/>
  <c r="C28" i="17"/>
  <c r="H28" i="17"/>
  <c r="C29" i="17"/>
  <c r="H29" i="17"/>
  <c r="C30" i="17"/>
  <c r="H30" i="17"/>
  <c r="C31" i="17"/>
  <c r="F31" i="17"/>
  <c r="K31" i="17"/>
  <c r="H31" i="17" s="1"/>
  <c r="C32" i="17"/>
  <c r="H32" i="17"/>
  <c r="F33" i="17"/>
  <c r="C33" i="17" s="1"/>
  <c r="H33" i="17"/>
  <c r="K33" i="17"/>
  <c r="C34" i="17"/>
  <c r="H34" i="17"/>
  <c r="C35" i="17"/>
  <c r="H35" i="17"/>
  <c r="F36" i="17"/>
  <c r="C36" i="17" s="1"/>
  <c r="H36" i="17"/>
  <c r="K36" i="17"/>
  <c r="C37" i="17"/>
  <c r="H37" i="17"/>
  <c r="C38" i="17"/>
  <c r="H38" i="17"/>
  <c r="C39" i="17"/>
  <c r="H39" i="17"/>
  <c r="C40" i="17"/>
  <c r="H40" i="17"/>
  <c r="C41" i="17"/>
  <c r="H41" i="17"/>
  <c r="C42" i="17"/>
  <c r="D42" i="17"/>
  <c r="E42" i="17"/>
  <c r="F42" i="17"/>
  <c r="H42" i="17"/>
  <c r="I42" i="17"/>
  <c r="J42" i="17"/>
  <c r="K42" i="17"/>
  <c r="C43" i="17"/>
  <c r="H43" i="17"/>
  <c r="C44" i="17"/>
  <c r="G44" i="17"/>
  <c r="H44" i="17"/>
  <c r="L44" i="17"/>
  <c r="C45" i="17"/>
  <c r="H45" i="17"/>
  <c r="C46" i="17"/>
  <c r="H46" i="17"/>
  <c r="D54" i="17"/>
  <c r="E54" i="17"/>
  <c r="F54" i="17"/>
  <c r="G54" i="17"/>
  <c r="I54" i="17"/>
  <c r="J54" i="17"/>
  <c r="K54" i="17"/>
  <c r="L54" i="17"/>
  <c r="C55" i="17"/>
  <c r="H55" i="17"/>
  <c r="C56" i="17"/>
  <c r="H56" i="17"/>
  <c r="D57" i="17"/>
  <c r="E57" i="17"/>
  <c r="E53" i="17" s="1"/>
  <c r="F57" i="17"/>
  <c r="G57" i="17"/>
  <c r="I57" i="17"/>
  <c r="I53" i="17" s="1"/>
  <c r="J57" i="17"/>
  <c r="J53" i="17" s="1"/>
  <c r="K57" i="17"/>
  <c r="L57" i="17"/>
  <c r="C58" i="17"/>
  <c r="H58" i="17"/>
  <c r="C59" i="17"/>
  <c r="H59" i="17"/>
  <c r="C60" i="17"/>
  <c r="H60" i="17"/>
  <c r="C61" i="17"/>
  <c r="H61" i="17"/>
  <c r="C62" i="17"/>
  <c r="H62" i="17"/>
  <c r="C63" i="17"/>
  <c r="H63" i="17"/>
  <c r="C64" i="17"/>
  <c r="H64" i="17"/>
  <c r="C65" i="17"/>
  <c r="H65" i="17"/>
  <c r="C67" i="17"/>
  <c r="H67" i="17"/>
  <c r="D68" i="17"/>
  <c r="D66" i="17" s="1"/>
  <c r="C66" i="17" s="1"/>
  <c r="E68" i="17"/>
  <c r="E66" i="17" s="1"/>
  <c r="F68" i="17"/>
  <c r="F66" i="17" s="1"/>
  <c r="G68" i="17"/>
  <c r="G66" i="17" s="1"/>
  <c r="I68" i="17"/>
  <c r="H68" i="17" s="1"/>
  <c r="J68" i="17"/>
  <c r="J66" i="17" s="1"/>
  <c r="K68" i="17"/>
  <c r="K66" i="17" s="1"/>
  <c r="L68" i="17"/>
  <c r="L66" i="17" s="1"/>
  <c r="C69" i="17"/>
  <c r="H69" i="17"/>
  <c r="C70" i="17"/>
  <c r="H70" i="17"/>
  <c r="C71" i="17"/>
  <c r="H71" i="17"/>
  <c r="C72" i="17"/>
  <c r="H72" i="17"/>
  <c r="C73" i="17"/>
  <c r="H73" i="17"/>
  <c r="D76" i="17"/>
  <c r="E76" i="17"/>
  <c r="F76" i="17"/>
  <c r="F75" i="17" s="1"/>
  <c r="G76" i="17"/>
  <c r="I76" i="17"/>
  <c r="J76" i="17"/>
  <c r="K76" i="17"/>
  <c r="L76" i="17"/>
  <c r="C77" i="17"/>
  <c r="H77" i="17"/>
  <c r="C78" i="17"/>
  <c r="H78" i="17"/>
  <c r="D79" i="17"/>
  <c r="E79" i="17"/>
  <c r="F79" i="17"/>
  <c r="G79" i="17"/>
  <c r="I79" i="17"/>
  <c r="J79" i="17"/>
  <c r="K79" i="17"/>
  <c r="L79" i="17"/>
  <c r="C80" i="17"/>
  <c r="H80" i="17"/>
  <c r="C81" i="17"/>
  <c r="H81" i="17"/>
  <c r="D83" i="17"/>
  <c r="E83" i="17"/>
  <c r="F83" i="17"/>
  <c r="G83" i="17"/>
  <c r="G82" i="17" s="1"/>
  <c r="J83" i="17"/>
  <c r="K83" i="17"/>
  <c r="K82" i="17" s="1"/>
  <c r="L83" i="17"/>
  <c r="C84" i="17"/>
  <c r="H84" i="17"/>
  <c r="C85" i="17"/>
  <c r="H85" i="17"/>
  <c r="C86" i="17"/>
  <c r="H86" i="17"/>
  <c r="C87" i="17"/>
  <c r="I87" i="17"/>
  <c r="H87" i="17" s="1"/>
  <c r="D88" i="17"/>
  <c r="E88" i="17"/>
  <c r="F88" i="17"/>
  <c r="G88" i="17"/>
  <c r="I88" i="17"/>
  <c r="J88" i="17"/>
  <c r="K88" i="17"/>
  <c r="L88" i="17"/>
  <c r="C89" i="17"/>
  <c r="H89" i="17"/>
  <c r="C90" i="17"/>
  <c r="H90" i="17"/>
  <c r="C91" i="17"/>
  <c r="H91" i="17"/>
  <c r="C92" i="17"/>
  <c r="H92" i="17"/>
  <c r="C93" i="17"/>
  <c r="H93" i="17"/>
  <c r="D94" i="17"/>
  <c r="E94" i="17"/>
  <c r="F94" i="17"/>
  <c r="G94" i="17"/>
  <c r="I94" i="17"/>
  <c r="J94" i="17"/>
  <c r="K94" i="17"/>
  <c r="L94" i="17"/>
  <c r="H94" i="17" s="1"/>
  <c r="C95" i="17"/>
  <c r="H95" i="17"/>
  <c r="C96" i="17"/>
  <c r="H96" i="17"/>
  <c r="C97" i="17"/>
  <c r="H97" i="17"/>
  <c r="C98" i="17"/>
  <c r="H98" i="17"/>
  <c r="C99" i="17"/>
  <c r="H99" i="17"/>
  <c r="C100" i="17"/>
  <c r="H100" i="17"/>
  <c r="C101" i="17"/>
  <c r="H101" i="17"/>
  <c r="D102" i="17"/>
  <c r="E102" i="17"/>
  <c r="F102" i="17"/>
  <c r="G102" i="17"/>
  <c r="I102" i="17"/>
  <c r="J102" i="17"/>
  <c r="H102" i="17" s="1"/>
  <c r="K102" i="17"/>
  <c r="L102" i="17"/>
  <c r="C103" i="17"/>
  <c r="H103" i="17"/>
  <c r="C104" i="17"/>
  <c r="H104" i="17"/>
  <c r="C105" i="17"/>
  <c r="H105" i="17"/>
  <c r="C106" i="17"/>
  <c r="H106" i="17"/>
  <c r="C107" i="17"/>
  <c r="H107" i="17"/>
  <c r="C108" i="17"/>
  <c r="H108" i="17"/>
  <c r="C109" i="17"/>
  <c r="H109" i="17"/>
  <c r="C110" i="17"/>
  <c r="H110" i="17"/>
  <c r="D111" i="17"/>
  <c r="E111" i="17"/>
  <c r="F111" i="17"/>
  <c r="G111" i="17"/>
  <c r="I111" i="17"/>
  <c r="J111" i="17"/>
  <c r="K111" i="17"/>
  <c r="L111" i="17"/>
  <c r="C112" i="17"/>
  <c r="H112" i="17"/>
  <c r="C113" i="17"/>
  <c r="H113" i="17"/>
  <c r="C114" i="17"/>
  <c r="H114" i="17"/>
  <c r="D115" i="17"/>
  <c r="E115" i="17"/>
  <c r="F115" i="17"/>
  <c r="G115" i="17"/>
  <c r="I115" i="17"/>
  <c r="J115" i="17"/>
  <c r="K115" i="17"/>
  <c r="L115" i="17"/>
  <c r="C116" i="17"/>
  <c r="H116" i="17"/>
  <c r="C117" i="17"/>
  <c r="H117" i="17"/>
  <c r="C118" i="17"/>
  <c r="H118" i="17"/>
  <c r="C119" i="17"/>
  <c r="H119" i="17"/>
  <c r="C120" i="17"/>
  <c r="H120" i="17"/>
  <c r="D121" i="17"/>
  <c r="E121" i="17"/>
  <c r="F121" i="17"/>
  <c r="G121" i="17"/>
  <c r="I121" i="17"/>
  <c r="J121" i="17"/>
  <c r="H121" i="17" s="1"/>
  <c r="K121" i="17"/>
  <c r="L121" i="17"/>
  <c r="C122" i="17"/>
  <c r="H122" i="17"/>
  <c r="C123" i="17"/>
  <c r="H123" i="17"/>
  <c r="C124" i="17"/>
  <c r="H124" i="17"/>
  <c r="C125" i="17"/>
  <c r="H125" i="17"/>
  <c r="C126" i="17"/>
  <c r="H126" i="17"/>
  <c r="D127" i="17"/>
  <c r="E127" i="17"/>
  <c r="F127" i="17"/>
  <c r="G127" i="17"/>
  <c r="I127" i="17"/>
  <c r="J127" i="17"/>
  <c r="K127" i="17"/>
  <c r="L127" i="17"/>
  <c r="C128" i="17"/>
  <c r="C127" i="17" s="1"/>
  <c r="H128" i="17"/>
  <c r="H127" i="17" s="1"/>
  <c r="D130" i="17"/>
  <c r="C130" i="17" s="1"/>
  <c r="E130" i="17"/>
  <c r="F130" i="17"/>
  <c r="G130" i="17"/>
  <c r="J130" i="17"/>
  <c r="K130" i="17"/>
  <c r="L130" i="17"/>
  <c r="C131" i="17"/>
  <c r="H131" i="17"/>
  <c r="C132" i="17"/>
  <c r="H132" i="17"/>
  <c r="I132" i="17"/>
  <c r="I130" i="17" s="1"/>
  <c r="C133" i="17"/>
  <c r="H133" i="17"/>
  <c r="C134" i="17"/>
  <c r="H134" i="17"/>
  <c r="D135" i="17"/>
  <c r="E135" i="17"/>
  <c r="F135" i="17"/>
  <c r="G135" i="17"/>
  <c r="I135" i="17"/>
  <c r="J135" i="17"/>
  <c r="K135" i="17"/>
  <c r="L135" i="17"/>
  <c r="C136" i="17"/>
  <c r="H136" i="17"/>
  <c r="C137" i="17"/>
  <c r="H137" i="17"/>
  <c r="C138" i="17"/>
  <c r="H138" i="17"/>
  <c r="C139" i="17"/>
  <c r="H139" i="17"/>
  <c r="D140" i="17"/>
  <c r="E140" i="17"/>
  <c r="F140" i="17"/>
  <c r="G140" i="17"/>
  <c r="I140" i="17"/>
  <c r="H140" i="17" s="1"/>
  <c r="J140" i="17"/>
  <c r="K140" i="17"/>
  <c r="L140" i="17"/>
  <c r="C141" i="17"/>
  <c r="H141" i="17"/>
  <c r="C142" i="17"/>
  <c r="H142" i="17"/>
  <c r="D143" i="17"/>
  <c r="E143" i="17"/>
  <c r="F143" i="17"/>
  <c r="G143" i="17"/>
  <c r="I143" i="17"/>
  <c r="H143" i="17" s="1"/>
  <c r="J143" i="17"/>
  <c r="K143" i="17"/>
  <c r="L143" i="17"/>
  <c r="C144" i="17"/>
  <c r="H144" i="17"/>
  <c r="C145" i="17"/>
  <c r="H145" i="17"/>
  <c r="C146" i="17"/>
  <c r="H146" i="17"/>
  <c r="C147" i="17"/>
  <c r="I147" i="17"/>
  <c r="H147" i="17" s="1"/>
  <c r="C148" i="17"/>
  <c r="H148" i="17"/>
  <c r="C149" i="17"/>
  <c r="H149" i="17"/>
  <c r="D150" i="17"/>
  <c r="C150" i="17" s="1"/>
  <c r="E150" i="17"/>
  <c r="F150" i="17"/>
  <c r="G150" i="17"/>
  <c r="I150" i="17"/>
  <c r="J150" i="17"/>
  <c r="K150" i="17"/>
  <c r="L150" i="17"/>
  <c r="C151" i="17"/>
  <c r="H151" i="17"/>
  <c r="C152" i="17"/>
  <c r="H152" i="17"/>
  <c r="C153" i="17"/>
  <c r="H153" i="17"/>
  <c r="C154" i="17"/>
  <c r="H154" i="17"/>
  <c r="C155" i="17"/>
  <c r="H155" i="17"/>
  <c r="C156" i="17"/>
  <c r="H156" i="17"/>
  <c r="C157" i="17"/>
  <c r="H157" i="17"/>
  <c r="C158" i="17"/>
  <c r="H158" i="17"/>
  <c r="D159" i="17"/>
  <c r="C159" i="17" s="1"/>
  <c r="E159" i="17"/>
  <c r="F159" i="17"/>
  <c r="G159" i="17"/>
  <c r="I159" i="17"/>
  <c r="J159" i="17"/>
  <c r="K159" i="17"/>
  <c r="L159" i="17"/>
  <c r="C160" i="17"/>
  <c r="H160" i="17"/>
  <c r="C161" i="17"/>
  <c r="H161" i="17"/>
  <c r="C162" i="17"/>
  <c r="H162" i="17"/>
  <c r="C163" i="17"/>
  <c r="H163" i="17"/>
  <c r="G164" i="17"/>
  <c r="D165" i="17"/>
  <c r="C165" i="17" s="1"/>
  <c r="E165" i="17"/>
  <c r="E164" i="17" s="1"/>
  <c r="F165" i="17"/>
  <c r="F164" i="17" s="1"/>
  <c r="G165" i="17"/>
  <c r="I165" i="17"/>
  <c r="I164" i="17" s="1"/>
  <c r="J165" i="17"/>
  <c r="J164" i="17" s="1"/>
  <c r="K165" i="17"/>
  <c r="K164" i="17" s="1"/>
  <c r="L165" i="17"/>
  <c r="L164" i="17" s="1"/>
  <c r="C166" i="17"/>
  <c r="H166" i="17"/>
  <c r="C167" i="17"/>
  <c r="H167" i="17"/>
  <c r="C168" i="17"/>
  <c r="H168" i="17"/>
  <c r="C169" i="17"/>
  <c r="H169" i="17"/>
  <c r="C170" i="17"/>
  <c r="H170" i="17"/>
  <c r="C171" i="17"/>
  <c r="H171" i="17"/>
  <c r="E173" i="17"/>
  <c r="E172" i="17" s="1"/>
  <c r="D174" i="17"/>
  <c r="D173" i="17" s="1"/>
  <c r="E174" i="17"/>
  <c r="F174" i="17"/>
  <c r="G174" i="17"/>
  <c r="I174" i="17"/>
  <c r="I173" i="17" s="1"/>
  <c r="I172" i="17" s="1"/>
  <c r="J174" i="17"/>
  <c r="J173" i="17" s="1"/>
  <c r="J172" i="17" s="1"/>
  <c r="K174" i="17"/>
  <c r="L174" i="17"/>
  <c r="C175" i="17"/>
  <c r="H175" i="17"/>
  <c r="C176" i="17"/>
  <c r="H176" i="17"/>
  <c r="C177" i="17"/>
  <c r="H177" i="17"/>
  <c r="D178" i="17"/>
  <c r="E178" i="17"/>
  <c r="F178" i="17"/>
  <c r="F173" i="17" s="1"/>
  <c r="F172" i="17" s="1"/>
  <c r="G178" i="17"/>
  <c r="I178" i="17"/>
  <c r="J178" i="17"/>
  <c r="K178" i="17"/>
  <c r="L178" i="17"/>
  <c r="C179" i="17"/>
  <c r="H179" i="17"/>
  <c r="C180" i="17"/>
  <c r="H180" i="17"/>
  <c r="C181" i="17"/>
  <c r="H181" i="17"/>
  <c r="C182" i="17"/>
  <c r="H182" i="17"/>
  <c r="D183" i="17"/>
  <c r="E183" i="17"/>
  <c r="F183" i="17"/>
  <c r="G183" i="17"/>
  <c r="I183" i="17"/>
  <c r="J183" i="17"/>
  <c r="K183" i="17"/>
  <c r="L183" i="17"/>
  <c r="C184" i="17"/>
  <c r="H184" i="17"/>
  <c r="C185" i="17"/>
  <c r="H185" i="17"/>
  <c r="D187" i="17"/>
  <c r="E187" i="17"/>
  <c r="F187" i="17"/>
  <c r="G187" i="17"/>
  <c r="I187" i="17"/>
  <c r="J187" i="17"/>
  <c r="K187" i="17"/>
  <c r="L187" i="17"/>
  <c r="C188" i="17"/>
  <c r="H188" i="17"/>
  <c r="C189" i="17"/>
  <c r="H189" i="17"/>
  <c r="D191" i="17"/>
  <c r="E191" i="17"/>
  <c r="E190" i="17" s="1"/>
  <c r="F191" i="17"/>
  <c r="F190" i="17" s="1"/>
  <c r="G191" i="17"/>
  <c r="G190" i="17" s="1"/>
  <c r="G186" i="17" s="1"/>
  <c r="I191" i="17"/>
  <c r="I190" i="17" s="1"/>
  <c r="J191" i="17"/>
  <c r="J190" i="17" s="1"/>
  <c r="K191" i="17"/>
  <c r="K190" i="17" s="1"/>
  <c r="K186" i="17" s="1"/>
  <c r="L191" i="17"/>
  <c r="L190" i="17" s="1"/>
  <c r="L186" i="17" s="1"/>
  <c r="C192" i="17"/>
  <c r="H192" i="17"/>
  <c r="C196" i="17"/>
  <c r="H196" i="17"/>
  <c r="D197" i="17"/>
  <c r="E197" i="17"/>
  <c r="E195" i="17" s="1"/>
  <c r="F197" i="17"/>
  <c r="F195" i="17" s="1"/>
  <c r="G197" i="17"/>
  <c r="G195" i="17" s="1"/>
  <c r="I197" i="17"/>
  <c r="I195" i="17" s="1"/>
  <c r="J197" i="17"/>
  <c r="J195" i="17" s="1"/>
  <c r="K197" i="17"/>
  <c r="K195" i="17" s="1"/>
  <c r="L197" i="17"/>
  <c r="L195" i="17" s="1"/>
  <c r="C198" i="17"/>
  <c r="H198" i="17"/>
  <c r="C199" i="17"/>
  <c r="H199" i="17"/>
  <c r="C200" i="17"/>
  <c r="H200" i="17"/>
  <c r="C201" i="17"/>
  <c r="H201" i="17"/>
  <c r="C202" i="17"/>
  <c r="H202" i="17"/>
  <c r="D204" i="17"/>
  <c r="E204" i="17"/>
  <c r="F204" i="17"/>
  <c r="G204" i="17"/>
  <c r="I204" i="17"/>
  <c r="J204" i="17"/>
  <c r="K204" i="17"/>
  <c r="L204" i="17"/>
  <c r="C205" i="17"/>
  <c r="H205" i="17"/>
  <c r="C206" i="17"/>
  <c r="H206" i="17"/>
  <c r="C207" i="17"/>
  <c r="H207" i="17"/>
  <c r="C208" i="17"/>
  <c r="H208" i="17"/>
  <c r="C209" i="17"/>
  <c r="H209" i="17"/>
  <c r="C210" i="17"/>
  <c r="H210" i="17"/>
  <c r="C211" i="17"/>
  <c r="H211" i="17"/>
  <c r="C212" i="17"/>
  <c r="H212" i="17"/>
  <c r="C213" i="17"/>
  <c r="H213" i="17"/>
  <c r="C214" i="17"/>
  <c r="H214" i="17"/>
  <c r="D215" i="17"/>
  <c r="C215" i="17" s="1"/>
  <c r="E215" i="17"/>
  <c r="F215" i="17"/>
  <c r="G215" i="17"/>
  <c r="I215" i="17"/>
  <c r="J215" i="17"/>
  <c r="K215" i="17"/>
  <c r="L215" i="17"/>
  <c r="C216" i="17"/>
  <c r="H216" i="17"/>
  <c r="C217" i="17"/>
  <c r="H217" i="17"/>
  <c r="C218" i="17"/>
  <c r="H218" i="17"/>
  <c r="C219" i="17"/>
  <c r="H219" i="17"/>
  <c r="C220" i="17"/>
  <c r="H220" i="17"/>
  <c r="C221" i="17"/>
  <c r="H221" i="17"/>
  <c r="C222" i="17"/>
  <c r="H222" i="17"/>
  <c r="C223" i="17"/>
  <c r="H223" i="17"/>
  <c r="C224" i="17"/>
  <c r="H224" i="17"/>
  <c r="C225" i="17"/>
  <c r="H225" i="17"/>
  <c r="D226" i="17"/>
  <c r="C226" i="17" s="1"/>
  <c r="E226" i="17"/>
  <c r="F226" i="17"/>
  <c r="G226" i="17"/>
  <c r="I226" i="17"/>
  <c r="J226" i="17"/>
  <c r="K226" i="17"/>
  <c r="L226" i="17"/>
  <c r="C227" i="17"/>
  <c r="H227" i="17"/>
  <c r="C228" i="17"/>
  <c r="H228" i="17"/>
  <c r="C231" i="17"/>
  <c r="H231" i="17"/>
  <c r="D232" i="17"/>
  <c r="E232" i="17"/>
  <c r="F232" i="17"/>
  <c r="G232" i="17"/>
  <c r="I232" i="17"/>
  <c r="J232" i="17"/>
  <c r="K232" i="17"/>
  <c r="L232" i="17"/>
  <c r="C233" i="17"/>
  <c r="H233" i="17"/>
  <c r="D234" i="17"/>
  <c r="C234" i="17" s="1"/>
  <c r="E234" i="17"/>
  <c r="F234" i="17"/>
  <c r="G234" i="17"/>
  <c r="I234" i="17"/>
  <c r="J234" i="17"/>
  <c r="K234" i="17"/>
  <c r="L234" i="17"/>
  <c r="C235" i="17"/>
  <c r="H235" i="17"/>
  <c r="C236" i="17"/>
  <c r="H236" i="17"/>
  <c r="D237" i="17"/>
  <c r="C237" i="17" s="1"/>
  <c r="E237" i="17"/>
  <c r="F237" i="17"/>
  <c r="G237" i="17"/>
  <c r="I237" i="17"/>
  <c r="J237" i="17"/>
  <c r="K237" i="17"/>
  <c r="L237" i="17"/>
  <c r="C238" i="17"/>
  <c r="H238" i="17"/>
  <c r="C239" i="17"/>
  <c r="H239" i="17"/>
  <c r="C240" i="17"/>
  <c r="H240" i="17"/>
  <c r="C241" i="17"/>
  <c r="H241" i="17"/>
  <c r="C242" i="17"/>
  <c r="H242" i="17"/>
  <c r="C243" i="17"/>
  <c r="H243" i="17"/>
  <c r="C244" i="17"/>
  <c r="H244" i="17"/>
  <c r="D245" i="17"/>
  <c r="E245" i="17"/>
  <c r="F245" i="17"/>
  <c r="G245" i="17"/>
  <c r="I245" i="17"/>
  <c r="J245" i="17"/>
  <c r="K245" i="17"/>
  <c r="L245" i="17"/>
  <c r="C246" i="17"/>
  <c r="H246" i="17"/>
  <c r="C247" i="17"/>
  <c r="H247" i="17"/>
  <c r="C248" i="17"/>
  <c r="H248" i="17"/>
  <c r="C249" i="17"/>
  <c r="H249" i="17"/>
  <c r="D251" i="17"/>
  <c r="E251" i="17"/>
  <c r="E250" i="17" s="1"/>
  <c r="F251" i="17"/>
  <c r="F250" i="17" s="1"/>
  <c r="G251" i="17"/>
  <c r="G250" i="17" s="1"/>
  <c r="I251" i="17"/>
  <c r="I250" i="17" s="1"/>
  <c r="J251" i="17"/>
  <c r="J250" i="17" s="1"/>
  <c r="K251" i="17"/>
  <c r="K250" i="17" s="1"/>
  <c r="L251" i="17"/>
  <c r="L250" i="17" s="1"/>
  <c r="C252" i="17"/>
  <c r="H252" i="17"/>
  <c r="C253" i="17"/>
  <c r="H253" i="17"/>
  <c r="C254" i="17"/>
  <c r="H254" i="17"/>
  <c r="C255" i="17"/>
  <c r="H255" i="17"/>
  <c r="C256" i="17"/>
  <c r="H256" i="17"/>
  <c r="C257" i="17"/>
  <c r="H257" i="17"/>
  <c r="D259" i="17"/>
  <c r="E259" i="17"/>
  <c r="F259" i="17"/>
  <c r="F258" i="17" s="1"/>
  <c r="G259" i="17"/>
  <c r="G258" i="17" s="1"/>
  <c r="I259" i="17"/>
  <c r="J259" i="17"/>
  <c r="J258" i="17" s="1"/>
  <c r="K259" i="17"/>
  <c r="K258" i="17" s="1"/>
  <c r="L259" i="17"/>
  <c r="L258" i="17" s="1"/>
  <c r="C260" i="17"/>
  <c r="H260" i="17"/>
  <c r="C261" i="17"/>
  <c r="H261" i="17"/>
  <c r="C262" i="17"/>
  <c r="H262" i="17"/>
  <c r="D263" i="17"/>
  <c r="C263" i="17" s="1"/>
  <c r="E263" i="17"/>
  <c r="F263" i="17"/>
  <c r="G263" i="17"/>
  <c r="I263" i="17"/>
  <c r="J263" i="17"/>
  <c r="K263" i="17"/>
  <c r="L263" i="17"/>
  <c r="C264" i="17"/>
  <c r="H264" i="17"/>
  <c r="C265" i="17"/>
  <c r="H265" i="17"/>
  <c r="C266" i="17"/>
  <c r="H266" i="17"/>
  <c r="C267" i="17"/>
  <c r="H267" i="17"/>
  <c r="C270" i="17"/>
  <c r="H270" i="17"/>
  <c r="D271" i="17"/>
  <c r="E271" i="17"/>
  <c r="F271" i="17"/>
  <c r="F269" i="17" s="1"/>
  <c r="G271" i="17"/>
  <c r="I271" i="17"/>
  <c r="J271" i="17"/>
  <c r="K271" i="17"/>
  <c r="K269" i="17" s="1"/>
  <c r="L271" i="17"/>
  <c r="C272" i="17"/>
  <c r="H272" i="17"/>
  <c r="C273" i="17"/>
  <c r="H273" i="17"/>
  <c r="C274" i="17"/>
  <c r="H274" i="17"/>
  <c r="D275" i="17"/>
  <c r="C275" i="17" s="1"/>
  <c r="E275" i="17"/>
  <c r="F275" i="17"/>
  <c r="G275" i="17"/>
  <c r="I275" i="17"/>
  <c r="J275" i="17"/>
  <c r="K275" i="17"/>
  <c r="L275" i="17"/>
  <c r="C276" i="17"/>
  <c r="H276" i="17"/>
  <c r="C277" i="17"/>
  <c r="H277" i="17"/>
  <c r="C278" i="17"/>
  <c r="H278" i="17"/>
  <c r="D279" i="17"/>
  <c r="E279" i="17"/>
  <c r="F279" i="17"/>
  <c r="G279" i="17"/>
  <c r="I279" i="17"/>
  <c r="J279" i="17"/>
  <c r="K279" i="17"/>
  <c r="L279" i="17"/>
  <c r="C280" i="17"/>
  <c r="H280" i="17"/>
  <c r="D281" i="17"/>
  <c r="C281" i="17" s="1"/>
  <c r="E281" i="17"/>
  <c r="F281" i="17"/>
  <c r="G281" i="17"/>
  <c r="I281" i="17"/>
  <c r="J281" i="17"/>
  <c r="K281" i="17"/>
  <c r="L281" i="17"/>
  <c r="C282" i="17"/>
  <c r="H282" i="17"/>
  <c r="C283" i="17"/>
  <c r="H283" i="17"/>
  <c r="D287" i="17"/>
  <c r="F287" i="17"/>
  <c r="G287" i="17"/>
  <c r="I287" i="17"/>
  <c r="K287" i="17"/>
  <c r="L287" i="17"/>
  <c r="D288" i="17"/>
  <c r="D286" i="17" s="1"/>
  <c r="E288" i="17"/>
  <c r="F288" i="17"/>
  <c r="G288" i="17"/>
  <c r="I288" i="17"/>
  <c r="J288" i="17"/>
  <c r="K288" i="17"/>
  <c r="L288" i="17"/>
  <c r="L286" i="17" s="1"/>
  <c r="C289" i="17"/>
  <c r="C288" i="17" s="1"/>
  <c r="H289" i="17"/>
  <c r="C290" i="17"/>
  <c r="H290" i="17"/>
  <c r="C291" i="17"/>
  <c r="H291" i="17"/>
  <c r="C292" i="17"/>
  <c r="H292" i="17"/>
  <c r="C293" i="17"/>
  <c r="H293" i="17"/>
  <c r="C294" i="17"/>
  <c r="H294" i="17"/>
  <c r="C295" i="17"/>
  <c r="H295" i="17"/>
  <c r="C296" i="17"/>
  <c r="H296" i="17"/>
  <c r="D21" i="16"/>
  <c r="E21" i="16"/>
  <c r="F21" i="16"/>
  <c r="G21" i="16"/>
  <c r="I21" i="16"/>
  <c r="J21" i="16"/>
  <c r="J20" i="16" s="1"/>
  <c r="K21" i="16"/>
  <c r="L21" i="16"/>
  <c r="C22" i="16"/>
  <c r="H22" i="16"/>
  <c r="C23" i="16"/>
  <c r="H23" i="16"/>
  <c r="C25" i="16"/>
  <c r="H25" i="16"/>
  <c r="F27" i="16"/>
  <c r="K27" i="16"/>
  <c r="H27" i="16" s="1"/>
  <c r="C28" i="16"/>
  <c r="H28" i="16"/>
  <c r="C29" i="16"/>
  <c r="H29" i="16"/>
  <c r="C30" i="16"/>
  <c r="H30" i="16"/>
  <c r="F31" i="16"/>
  <c r="C31" i="16" s="1"/>
  <c r="K31" i="16"/>
  <c r="H31" i="16" s="1"/>
  <c r="C32" i="16"/>
  <c r="H32" i="16"/>
  <c r="F33" i="16"/>
  <c r="C33" i="16" s="1"/>
  <c r="K33" i="16"/>
  <c r="H33" i="16" s="1"/>
  <c r="C34" i="16"/>
  <c r="H34" i="16"/>
  <c r="C35" i="16"/>
  <c r="H35" i="16"/>
  <c r="F36" i="16"/>
  <c r="C36" i="16" s="1"/>
  <c r="K36" i="16"/>
  <c r="H36" i="16" s="1"/>
  <c r="C37" i="16"/>
  <c r="H37" i="16"/>
  <c r="C38" i="16"/>
  <c r="H38" i="16"/>
  <c r="C39" i="16"/>
  <c r="H39" i="16"/>
  <c r="C40" i="16"/>
  <c r="H40" i="16"/>
  <c r="C41" i="16"/>
  <c r="H41" i="16"/>
  <c r="D42" i="16"/>
  <c r="E42" i="16"/>
  <c r="F42" i="16"/>
  <c r="I42" i="16"/>
  <c r="J42" i="16"/>
  <c r="K42" i="16"/>
  <c r="C43" i="16"/>
  <c r="H43" i="16"/>
  <c r="G44" i="16"/>
  <c r="C44" i="16" s="1"/>
  <c r="L44" i="16"/>
  <c r="H44" i="16" s="1"/>
  <c r="C45" i="16"/>
  <c r="H45" i="16"/>
  <c r="C46" i="16"/>
  <c r="H46" i="16"/>
  <c r="E54" i="16"/>
  <c r="F54" i="16"/>
  <c r="G54" i="16"/>
  <c r="G53" i="16" s="1"/>
  <c r="I54" i="16"/>
  <c r="J54" i="16"/>
  <c r="K54" i="16"/>
  <c r="L54" i="16"/>
  <c r="L53" i="16" s="1"/>
  <c r="L52" i="16" s="1"/>
  <c r="C55" i="16"/>
  <c r="H55" i="16"/>
  <c r="D56" i="16"/>
  <c r="C56" i="16" s="1"/>
  <c r="H56" i="16"/>
  <c r="E57" i="16"/>
  <c r="F57" i="16"/>
  <c r="G57" i="16"/>
  <c r="I57" i="16"/>
  <c r="H57" i="16" s="1"/>
  <c r="J57" i="16"/>
  <c r="K57" i="16"/>
  <c r="L57" i="16"/>
  <c r="C58" i="16"/>
  <c r="D58" i="16"/>
  <c r="D57" i="16" s="1"/>
  <c r="C57" i="16" s="1"/>
  <c r="H58" i="16"/>
  <c r="D59" i="16"/>
  <c r="C59" i="16" s="1"/>
  <c r="H59" i="16"/>
  <c r="C60" i="16"/>
  <c r="H60" i="16"/>
  <c r="C61" i="16"/>
  <c r="D61" i="16"/>
  <c r="H61" i="16"/>
  <c r="D62" i="16"/>
  <c r="C62" i="16" s="1"/>
  <c r="H62" i="16"/>
  <c r="C63" i="16"/>
  <c r="D63" i="16"/>
  <c r="H63" i="16"/>
  <c r="C64" i="16"/>
  <c r="H64" i="16"/>
  <c r="C65" i="16"/>
  <c r="H65" i="16"/>
  <c r="D67" i="16"/>
  <c r="C67" i="16" s="1"/>
  <c r="H67" i="16"/>
  <c r="E68" i="16"/>
  <c r="E66" i="16" s="1"/>
  <c r="F68" i="16"/>
  <c r="F66" i="16" s="1"/>
  <c r="G68" i="16"/>
  <c r="G66" i="16" s="1"/>
  <c r="I68" i="16"/>
  <c r="I66" i="16" s="1"/>
  <c r="J68" i="16"/>
  <c r="J66" i="16" s="1"/>
  <c r="K68" i="16"/>
  <c r="K66" i="16" s="1"/>
  <c r="L68" i="16"/>
  <c r="L66" i="16" s="1"/>
  <c r="C69" i="16"/>
  <c r="D69" i="16"/>
  <c r="D68" i="16" s="1"/>
  <c r="H69" i="16"/>
  <c r="C70" i="16"/>
  <c r="H70" i="16"/>
  <c r="C71" i="16"/>
  <c r="H71" i="16"/>
  <c r="D72" i="16"/>
  <c r="C72" i="16" s="1"/>
  <c r="H72" i="16"/>
  <c r="C73" i="16"/>
  <c r="H73" i="16"/>
  <c r="D76" i="16"/>
  <c r="E76" i="16"/>
  <c r="F76" i="16"/>
  <c r="F75" i="16" s="1"/>
  <c r="G76" i="16"/>
  <c r="I76" i="16"/>
  <c r="J76" i="16"/>
  <c r="K76" i="16"/>
  <c r="L76" i="16"/>
  <c r="C77" i="16"/>
  <c r="H77" i="16"/>
  <c r="C78" i="16"/>
  <c r="H78" i="16"/>
  <c r="D79" i="16"/>
  <c r="E79" i="16"/>
  <c r="F79" i="16"/>
  <c r="G79" i="16"/>
  <c r="G75" i="16" s="1"/>
  <c r="I79" i="16"/>
  <c r="J79" i="16"/>
  <c r="K79" i="16"/>
  <c r="K75" i="16" s="1"/>
  <c r="L79" i="16"/>
  <c r="C80" i="16"/>
  <c r="H80" i="16"/>
  <c r="C81" i="16"/>
  <c r="H81" i="16"/>
  <c r="E83" i="16"/>
  <c r="F83" i="16"/>
  <c r="G83" i="16"/>
  <c r="I83" i="16"/>
  <c r="J83" i="16"/>
  <c r="K83" i="16"/>
  <c r="L83" i="16"/>
  <c r="C84" i="16"/>
  <c r="H84" i="16"/>
  <c r="C85" i="16"/>
  <c r="D85" i="16"/>
  <c r="D83" i="16" s="1"/>
  <c r="C83" i="16" s="1"/>
  <c r="H85" i="16"/>
  <c r="I85" i="16"/>
  <c r="C86" i="16"/>
  <c r="D86" i="16"/>
  <c r="H86" i="16"/>
  <c r="I86" i="16"/>
  <c r="C87" i="16"/>
  <c r="H87" i="16"/>
  <c r="E88" i="16"/>
  <c r="F88" i="16"/>
  <c r="G88" i="16"/>
  <c r="I88" i="16"/>
  <c r="H88" i="16" s="1"/>
  <c r="J88" i="16"/>
  <c r="K88" i="16"/>
  <c r="L88" i="16"/>
  <c r="C89" i="16"/>
  <c r="D89" i="16"/>
  <c r="D88" i="16" s="1"/>
  <c r="C88" i="16" s="1"/>
  <c r="H89" i="16"/>
  <c r="I89" i="16"/>
  <c r="C90" i="16"/>
  <c r="D90" i="16"/>
  <c r="H90" i="16"/>
  <c r="I90" i="16"/>
  <c r="C91" i="16"/>
  <c r="D91" i="16"/>
  <c r="H91" i="16"/>
  <c r="I91" i="16"/>
  <c r="C92" i="16"/>
  <c r="D92" i="16"/>
  <c r="H92" i="16"/>
  <c r="C93" i="16"/>
  <c r="H93" i="16"/>
  <c r="E94" i="16"/>
  <c r="F94" i="16"/>
  <c r="G94" i="16"/>
  <c r="J94" i="16"/>
  <c r="K94" i="16"/>
  <c r="L94" i="16"/>
  <c r="C95" i="16"/>
  <c r="H95" i="16"/>
  <c r="C96" i="16"/>
  <c r="H96" i="16"/>
  <c r="C97" i="16"/>
  <c r="H97" i="16"/>
  <c r="C98" i="16"/>
  <c r="H98" i="16"/>
  <c r="D99" i="16"/>
  <c r="C99" i="16" s="1"/>
  <c r="I99" i="16"/>
  <c r="C100" i="16"/>
  <c r="H100" i="16"/>
  <c r="D101" i="16"/>
  <c r="C101" i="16" s="1"/>
  <c r="I101" i="16"/>
  <c r="H101" i="16" s="1"/>
  <c r="E102" i="16"/>
  <c r="F102" i="16"/>
  <c r="G102" i="16"/>
  <c r="J102" i="16"/>
  <c r="K102" i="16"/>
  <c r="L102" i="16"/>
  <c r="D103" i="16"/>
  <c r="C103" i="16" s="1"/>
  <c r="H103" i="16"/>
  <c r="C104" i="16"/>
  <c r="H104" i="16"/>
  <c r="C105" i="16"/>
  <c r="D105" i="16"/>
  <c r="H105" i="16"/>
  <c r="I105" i="16"/>
  <c r="I102" i="16" s="1"/>
  <c r="C106" i="16"/>
  <c r="D106" i="16"/>
  <c r="H106" i="16"/>
  <c r="C107" i="16"/>
  <c r="H107" i="16"/>
  <c r="C108" i="16"/>
  <c r="H108" i="16"/>
  <c r="C109" i="16"/>
  <c r="H109" i="16"/>
  <c r="C110" i="16"/>
  <c r="H110" i="16"/>
  <c r="D111" i="16"/>
  <c r="E111" i="16"/>
  <c r="F111" i="16"/>
  <c r="G111" i="16"/>
  <c r="I111" i="16"/>
  <c r="J111" i="16"/>
  <c r="K111" i="16"/>
  <c r="L111" i="16"/>
  <c r="C112" i="16"/>
  <c r="H112" i="16"/>
  <c r="C113" i="16"/>
  <c r="H113" i="16"/>
  <c r="C114" i="16"/>
  <c r="H114" i="16"/>
  <c r="E115" i="16"/>
  <c r="F115" i="16"/>
  <c r="G115" i="16"/>
  <c r="I115" i="16"/>
  <c r="J115" i="16"/>
  <c r="H115" i="16" s="1"/>
  <c r="K115" i="16"/>
  <c r="L115" i="16"/>
  <c r="C116" i="16"/>
  <c r="H116" i="16"/>
  <c r="C117" i="16"/>
  <c r="H117" i="16"/>
  <c r="C118" i="16"/>
  <c r="H118" i="16"/>
  <c r="C119" i="16"/>
  <c r="H119" i="16"/>
  <c r="D120" i="16"/>
  <c r="C120" i="16" s="1"/>
  <c r="H120" i="16"/>
  <c r="D121" i="16"/>
  <c r="E121" i="16"/>
  <c r="F121" i="16"/>
  <c r="G121" i="16"/>
  <c r="I121" i="16"/>
  <c r="J121" i="16"/>
  <c r="K121" i="16"/>
  <c r="L121" i="16"/>
  <c r="C122" i="16"/>
  <c r="H122" i="16"/>
  <c r="C123" i="16"/>
  <c r="H123" i="16"/>
  <c r="C124" i="16"/>
  <c r="H124" i="16"/>
  <c r="C125" i="16"/>
  <c r="H125" i="16"/>
  <c r="C126" i="16"/>
  <c r="H126" i="16"/>
  <c r="D127" i="16"/>
  <c r="E127" i="16"/>
  <c r="F127" i="16"/>
  <c r="G127" i="16"/>
  <c r="I127" i="16"/>
  <c r="J127" i="16"/>
  <c r="K127" i="16"/>
  <c r="L127" i="16"/>
  <c r="C128" i="16"/>
  <c r="C127" i="16" s="1"/>
  <c r="H128" i="16"/>
  <c r="H127" i="16" s="1"/>
  <c r="E130" i="16"/>
  <c r="F130" i="16"/>
  <c r="G130" i="16"/>
  <c r="I130" i="16"/>
  <c r="J130" i="16"/>
  <c r="K130" i="16"/>
  <c r="L130" i="16"/>
  <c r="C131" i="16"/>
  <c r="D131" i="16"/>
  <c r="D130" i="16" s="1"/>
  <c r="H131" i="16"/>
  <c r="I131" i="16"/>
  <c r="C132" i="16"/>
  <c r="D132" i="16"/>
  <c r="H132" i="16"/>
  <c r="I132" i="16"/>
  <c r="C133" i="16"/>
  <c r="D133" i="16"/>
  <c r="H133" i="16"/>
  <c r="I133" i="16"/>
  <c r="C134" i="16"/>
  <c r="D134" i="16"/>
  <c r="H134" i="16"/>
  <c r="I134" i="16"/>
  <c r="D135" i="16"/>
  <c r="E135" i="16"/>
  <c r="F135" i="16"/>
  <c r="G135" i="16"/>
  <c r="I135" i="16"/>
  <c r="J135" i="16"/>
  <c r="K135" i="16"/>
  <c r="L135" i="16"/>
  <c r="C136" i="16"/>
  <c r="H136" i="16"/>
  <c r="C137" i="16"/>
  <c r="H137" i="16"/>
  <c r="C138" i="16"/>
  <c r="H138" i="16"/>
  <c r="C139" i="16"/>
  <c r="D139" i="16"/>
  <c r="H139" i="16"/>
  <c r="I139" i="16"/>
  <c r="E140" i="16"/>
  <c r="F140" i="16"/>
  <c r="C140" i="16" s="1"/>
  <c r="G140" i="16"/>
  <c r="I140" i="16"/>
  <c r="J140" i="16"/>
  <c r="K140" i="16"/>
  <c r="L140" i="16"/>
  <c r="C141" i="16"/>
  <c r="D141" i="16"/>
  <c r="D140" i="16" s="1"/>
  <c r="H141" i="16"/>
  <c r="I141" i="16"/>
  <c r="C142" i="16"/>
  <c r="H142" i="16"/>
  <c r="C143" i="16"/>
  <c r="E143" i="16"/>
  <c r="F143" i="16"/>
  <c r="G143" i="16"/>
  <c r="I143" i="16"/>
  <c r="J143" i="16"/>
  <c r="K143" i="16"/>
  <c r="L143" i="16"/>
  <c r="C144" i="16"/>
  <c r="D144" i="16"/>
  <c r="D143" i="16" s="1"/>
  <c r="H144" i="16"/>
  <c r="I144" i="16"/>
  <c r="C145" i="16"/>
  <c r="D145" i="16"/>
  <c r="H145" i="16"/>
  <c r="I145" i="16"/>
  <c r="C146" i="16"/>
  <c r="H146" i="16"/>
  <c r="C147" i="16"/>
  <c r="H147" i="16"/>
  <c r="C148" i="16"/>
  <c r="H148" i="16"/>
  <c r="C149" i="16"/>
  <c r="H149" i="16"/>
  <c r="C150" i="16"/>
  <c r="E150" i="16"/>
  <c r="F150" i="16"/>
  <c r="G150" i="16"/>
  <c r="I150" i="16"/>
  <c r="J150" i="16"/>
  <c r="K150" i="16"/>
  <c r="L150" i="16"/>
  <c r="C151" i="16"/>
  <c r="D151" i="16"/>
  <c r="D150" i="16" s="1"/>
  <c r="H151" i="16"/>
  <c r="I151" i="16"/>
  <c r="C152" i="16"/>
  <c r="D152" i="16"/>
  <c r="H152" i="16"/>
  <c r="I152" i="16"/>
  <c r="C153" i="16"/>
  <c r="D153" i="16"/>
  <c r="H153" i="16"/>
  <c r="I153" i="16"/>
  <c r="C154" i="16"/>
  <c r="H154" i="16"/>
  <c r="C155" i="16"/>
  <c r="H155" i="16"/>
  <c r="C156" i="16"/>
  <c r="H156" i="16"/>
  <c r="C157" i="16"/>
  <c r="H157" i="16"/>
  <c r="C158" i="16"/>
  <c r="H158" i="16"/>
  <c r="E159" i="16"/>
  <c r="F159" i="16"/>
  <c r="G159" i="16"/>
  <c r="I159" i="16"/>
  <c r="J159" i="16"/>
  <c r="K159" i="16"/>
  <c r="L159" i="16"/>
  <c r="C160" i="16"/>
  <c r="H160" i="16"/>
  <c r="C161" i="16"/>
  <c r="D161" i="16"/>
  <c r="D159" i="16" s="1"/>
  <c r="C159" i="16" s="1"/>
  <c r="H161" i="16"/>
  <c r="C162" i="16"/>
  <c r="H162" i="16"/>
  <c r="C163" i="16"/>
  <c r="H163" i="16"/>
  <c r="D165" i="16"/>
  <c r="E165" i="16"/>
  <c r="E164" i="16" s="1"/>
  <c r="F165" i="16"/>
  <c r="F164" i="16" s="1"/>
  <c r="G165" i="16"/>
  <c r="G164" i="16" s="1"/>
  <c r="I165" i="16"/>
  <c r="I164" i="16" s="1"/>
  <c r="J165" i="16"/>
  <c r="J164" i="16" s="1"/>
  <c r="K165" i="16"/>
  <c r="K164" i="16" s="1"/>
  <c r="L165" i="16"/>
  <c r="L164" i="16" s="1"/>
  <c r="C166" i="16"/>
  <c r="H166" i="16"/>
  <c r="C167" i="16"/>
  <c r="H167" i="16"/>
  <c r="C168" i="16"/>
  <c r="H168" i="16"/>
  <c r="C169" i="16"/>
  <c r="H169" i="16"/>
  <c r="C170" i="16"/>
  <c r="H170" i="16"/>
  <c r="C171" i="16"/>
  <c r="H171" i="16"/>
  <c r="D174" i="16"/>
  <c r="D173" i="16" s="1"/>
  <c r="D172" i="16" s="1"/>
  <c r="E174" i="16"/>
  <c r="F174" i="16"/>
  <c r="G174" i="16"/>
  <c r="G173" i="16" s="1"/>
  <c r="G172" i="16" s="1"/>
  <c r="I174" i="16"/>
  <c r="J174" i="16"/>
  <c r="K174" i="16"/>
  <c r="L174" i="16"/>
  <c r="L173" i="16" s="1"/>
  <c r="L172" i="16" s="1"/>
  <c r="C175" i="16"/>
  <c r="H175" i="16"/>
  <c r="C176" i="16"/>
  <c r="H176" i="16"/>
  <c r="C177" i="16"/>
  <c r="H177" i="16"/>
  <c r="D178" i="16"/>
  <c r="E178" i="16"/>
  <c r="F178" i="16"/>
  <c r="G178" i="16"/>
  <c r="I178" i="16"/>
  <c r="J178" i="16"/>
  <c r="H178" i="16" s="1"/>
  <c r="K178" i="16"/>
  <c r="L178" i="16"/>
  <c r="C179" i="16"/>
  <c r="H179" i="16"/>
  <c r="C180" i="16"/>
  <c r="H180" i="16"/>
  <c r="C181" i="16"/>
  <c r="H181" i="16"/>
  <c r="C182" i="16"/>
  <c r="H182" i="16"/>
  <c r="D183" i="16"/>
  <c r="E183" i="16"/>
  <c r="F183" i="16"/>
  <c r="G183" i="16"/>
  <c r="I183" i="16"/>
  <c r="J183" i="16"/>
  <c r="K183" i="16"/>
  <c r="L183" i="16"/>
  <c r="C184" i="16"/>
  <c r="H184" i="16"/>
  <c r="C185" i="16"/>
  <c r="H185" i="16"/>
  <c r="D187" i="16"/>
  <c r="E187" i="16"/>
  <c r="F187" i="16"/>
  <c r="G187" i="16"/>
  <c r="I187" i="16"/>
  <c r="J187" i="16"/>
  <c r="K187" i="16"/>
  <c r="L187" i="16"/>
  <c r="C188" i="16"/>
  <c r="H188" i="16"/>
  <c r="C189" i="16"/>
  <c r="H189" i="16"/>
  <c r="G190" i="16"/>
  <c r="D191" i="16"/>
  <c r="D190" i="16" s="1"/>
  <c r="E191" i="16"/>
  <c r="E190" i="16" s="1"/>
  <c r="F191" i="16"/>
  <c r="F190" i="16" s="1"/>
  <c r="F186" i="16" s="1"/>
  <c r="G191" i="16"/>
  <c r="I191" i="16"/>
  <c r="I190" i="16" s="1"/>
  <c r="J191" i="16"/>
  <c r="J190" i="16" s="1"/>
  <c r="J186" i="16" s="1"/>
  <c r="K191" i="16"/>
  <c r="K190" i="16" s="1"/>
  <c r="L191" i="16"/>
  <c r="C192" i="16"/>
  <c r="H192" i="16"/>
  <c r="C196" i="16"/>
  <c r="H196" i="16"/>
  <c r="D197" i="16"/>
  <c r="D195" i="16" s="1"/>
  <c r="E197" i="16"/>
  <c r="E195" i="16" s="1"/>
  <c r="F197" i="16"/>
  <c r="F195" i="16" s="1"/>
  <c r="G197" i="16"/>
  <c r="G195" i="16" s="1"/>
  <c r="I197" i="16"/>
  <c r="I195" i="16" s="1"/>
  <c r="J197" i="16"/>
  <c r="J195" i="16" s="1"/>
  <c r="K197" i="16"/>
  <c r="K195" i="16" s="1"/>
  <c r="L197" i="16"/>
  <c r="L195" i="16" s="1"/>
  <c r="C198" i="16"/>
  <c r="H198" i="16"/>
  <c r="C199" i="16"/>
  <c r="H199" i="16"/>
  <c r="C200" i="16"/>
  <c r="H200" i="16"/>
  <c r="C201" i="16"/>
  <c r="H201" i="16"/>
  <c r="C202" i="16"/>
  <c r="H202" i="16"/>
  <c r="D204" i="16"/>
  <c r="E204" i="16"/>
  <c r="F204" i="16"/>
  <c r="G204" i="16"/>
  <c r="I204" i="16"/>
  <c r="J204" i="16"/>
  <c r="K204" i="16"/>
  <c r="L204" i="16"/>
  <c r="C205" i="16"/>
  <c r="H205" i="16"/>
  <c r="C206" i="16"/>
  <c r="H206" i="16"/>
  <c r="C207" i="16"/>
  <c r="H207" i="16"/>
  <c r="C208" i="16"/>
  <c r="H208" i="16"/>
  <c r="C209" i="16"/>
  <c r="H209" i="16"/>
  <c r="C210" i="16"/>
  <c r="H210" i="16"/>
  <c r="C211" i="16"/>
  <c r="H211" i="16"/>
  <c r="C212" i="16"/>
  <c r="H212" i="16"/>
  <c r="C213" i="16"/>
  <c r="H213" i="16"/>
  <c r="C214" i="16"/>
  <c r="H214" i="16"/>
  <c r="E215" i="16"/>
  <c r="F215" i="16"/>
  <c r="G215" i="16"/>
  <c r="I215" i="16"/>
  <c r="J215" i="16"/>
  <c r="K215" i="16"/>
  <c r="L215" i="16"/>
  <c r="C216" i="16"/>
  <c r="H216" i="16"/>
  <c r="D217" i="16"/>
  <c r="D215" i="16" s="1"/>
  <c r="H217" i="16"/>
  <c r="C218" i="16"/>
  <c r="H218" i="16"/>
  <c r="C219" i="16"/>
  <c r="H219" i="16"/>
  <c r="C220" i="16"/>
  <c r="H220" i="16"/>
  <c r="C221" i="16"/>
  <c r="H221" i="16"/>
  <c r="C222" i="16"/>
  <c r="D222" i="16"/>
  <c r="H222" i="16"/>
  <c r="C223" i="16"/>
  <c r="H223" i="16"/>
  <c r="C224" i="16"/>
  <c r="H224" i="16"/>
  <c r="C225" i="16"/>
  <c r="H225" i="16"/>
  <c r="D226" i="16"/>
  <c r="E226" i="16"/>
  <c r="F226" i="16"/>
  <c r="G226" i="16"/>
  <c r="I226" i="16"/>
  <c r="J226" i="16"/>
  <c r="K226" i="16"/>
  <c r="L226" i="16"/>
  <c r="H226" i="16" s="1"/>
  <c r="C227" i="16"/>
  <c r="H227" i="16"/>
  <c r="C228" i="16"/>
  <c r="H228" i="16"/>
  <c r="C231" i="16"/>
  <c r="H231" i="16"/>
  <c r="D232" i="16"/>
  <c r="E232" i="16"/>
  <c r="F232" i="16"/>
  <c r="G232" i="16"/>
  <c r="I232" i="16"/>
  <c r="J232" i="16"/>
  <c r="K232" i="16"/>
  <c r="L232" i="16"/>
  <c r="C233" i="16"/>
  <c r="H233" i="16"/>
  <c r="D234" i="16"/>
  <c r="E234" i="16"/>
  <c r="F234" i="16"/>
  <c r="G234" i="16"/>
  <c r="I234" i="16"/>
  <c r="J234" i="16"/>
  <c r="K234" i="16"/>
  <c r="L234" i="16"/>
  <c r="H234" i="16" s="1"/>
  <c r="C235" i="16"/>
  <c r="H235" i="16"/>
  <c r="C236" i="16"/>
  <c r="H236" i="16"/>
  <c r="D237" i="16"/>
  <c r="E237" i="16"/>
  <c r="F237" i="16"/>
  <c r="G237" i="16"/>
  <c r="I237" i="16"/>
  <c r="J237" i="16"/>
  <c r="K237" i="16"/>
  <c r="L237" i="16"/>
  <c r="C238" i="16"/>
  <c r="H238" i="16"/>
  <c r="C239" i="16"/>
  <c r="H239" i="16"/>
  <c r="C240" i="16"/>
  <c r="H240" i="16"/>
  <c r="C241" i="16"/>
  <c r="H241" i="16"/>
  <c r="C242" i="16"/>
  <c r="H242" i="16"/>
  <c r="C243" i="16"/>
  <c r="H243" i="16"/>
  <c r="C244" i="16"/>
  <c r="H244" i="16"/>
  <c r="D245" i="16"/>
  <c r="E245" i="16"/>
  <c r="F245" i="16"/>
  <c r="G245" i="16"/>
  <c r="I245" i="16"/>
  <c r="J245" i="16"/>
  <c r="H245" i="16" s="1"/>
  <c r="K245" i="16"/>
  <c r="L245" i="16"/>
  <c r="C246" i="16"/>
  <c r="H246" i="16"/>
  <c r="C247" i="16"/>
  <c r="H247" i="16"/>
  <c r="C248" i="16"/>
  <c r="H248" i="16"/>
  <c r="C249" i="16"/>
  <c r="H249" i="16"/>
  <c r="D251" i="16"/>
  <c r="D250" i="16" s="1"/>
  <c r="E251" i="16"/>
  <c r="E250" i="16" s="1"/>
  <c r="F251" i="16"/>
  <c r="F250" i="16" s="1"/>
  <c r="G251" i="16"/>
  <c r="G250" i="16" s="1"/>
  <c r="I251" i="16"/>
  <c r="I250" i="16" s="1"/>
  <c r="J251" i="16"/>
  <c r="J250" i="16" s="1"/>
  <c r="K251" i="16"/>
  <c r="K250" i="16" s="1"/>
  <c r="L251" i="16"/>
  <c r="L250" i="16" s="1"/>
  <c r="C252" i="16"/>
  <c r="H252" i="16"/>
  <c r="C253" i="16"/>
  <c r="H253" i="16"/>
  <c r="C254" i="16"/>
  <c r="H254" i="16"/>
  <c r="C255" i="16"/>
  <c r="H255" i="16"/>
  <c r="C256" i="16"/>
  <c r="H256" i="16"/>
  <c r="C257" i="16"/>
  <c r="H257" i="16"/>
  <c r="D259" i="16"/>
  <c r="E259" i="16"/>
  <c r="E258" i="16" s="1"/>
  <c r="F259" i="16"/>
  <c r="G259" i="16"/>
  <c r="I259" i="16"/>
  <c r="J259" i="16"/>
  <c r="J258" i="16" s="1"/>
  <c r="K259" i="16"/>
  <c r="L259" i="16"/>
  <c r="L258" i="16" s="1"/>
  <c r="C260" i="16"/>
  <c r="H260" i="16"/>
  <c r="C261" i="16"/>
  <c r="H261" i="16"/>
  <c r="C262" i="16"/>
  <c r="H262" i="16"/>
  <c r="D263" i="16"/>
  <c r="E263" i="16"/>
  <c r="F263" i="16"/>
  <c r="G263" i="16"/>
  <c r="I263" i="16"/>
  <c r="J263" i="16"/>
  <c r="K263" i="16"/>
  <c r="L263" i="16"/>
  <c r="C264" i="16"/>
  <c r="H264" i="16"/>
  <c r="C265" i="16"/>
  <c r="H265" i="16"/>
  <c r="C266" i="16"/>
  <c r="H266" i="16"/>
  <c r="C267" i="16"/>
  <c r="H267" i="16"/>
  <c r="C270" i="16"/>
  <c r="H270" i="16"/>
  <c r="D271" i="16"/>
  <c r="E271" i="16"/>
  <c r="E269" i="16" s="1"/>
  <c r="F271" i="16"/>
  <c r="G271" i="16"/>
  <c r="I271" i="16"/>
  <c r="J271" i="16"/>
  <c r="J269" i="16" s="1"/>
  <c r="K271" i="16"/>
  <c r="K269" i="16" s="1"/>
  <c r="L271" i="16"/>
  <c r="C272" i="16"/>
  <c r="H272" i="16"/>
  <c r="C273" i="16"/>
  <c r="H273" i="16"/>
  <c r="C274" i="16"/>
  <c r="H274" i="16"/>
  <c r="D275" i="16"/>
  <c r="E275" i="16"/>
  <c r="F275" i="16"/>
  <c r="G275" i="16"/>
  <c r="I275" i="16"/>
  <c r="J275" i="16"/>
  <c r="K275" i="16"/>
  <c r="L275" i="16"/>
  <c r="C276" i="16"/>
  <c r="H276" i="16"/>
  <c r="C277" i="16"/>
  <c r="H277" i="16"/>
  <c r="C278" i="16"/>
  <c r="H278" i="16"/>
  <c r="D279" i="16"/>
  <c r="E279" i="16"/>
  <c r="F279" i="16"/>
  <c r="G279" i="16"/>
  <c r="I279" i="16"/>
  <c r="J279" i="16"/>
  <c r="H279" i="16" s="1"/>
  <c r="K279" i="16"/>
  <c r="L279" i="16"/>
  <c r="C280" i="16"/>
  <c r="H280" i="16"/>
  <c r="D281" i="16"/>
  <c r="E281" i="16"/>
  <c r="F281" i="16"/>
  <c r="G281" i="16"/>
  <c r="I281" i="16"/>
  <c r="J281" i="16"/>
  <c r="K281" i="16"/>
  <c r="L281" i="16"/>
  <c r="C282" i="16"/>
  <c r="H282" i="16"/>
  <c r="C283" i="16"/>
  <c r="H283" i="16"/>
  <c r="D287" i="16"/>
  <c r="F287" i="16"/>
  <c r="G287" i="16"/>
  <c r="I287" i="16"/>
  <c r="K287" i="16"/>
  <c r="L287" i="16"/>
  <c r="D288" i="16"/>
  <c r="D286" i="16" s="1"/>
  <c r="E288" i="16"/>
  <c r="F288" i="16"/>
  <c r="G288" i="16"/>
  <c r="I288" i="16"/>
  <c r="J288" i="16"/>
  <c r="K288" i="16"/>
  <c r="L288" i="16"/>
  <c r="L286" i="16" s="1"/>
  <c r="C289" i="16"/>
  <c r="H289" i="16"/>
  <c r="C290" i="16"/>
  <c r="H290" i="16"/>
  <c r="H288" i="16" s="1"/>
  <c r="C291" i="16"/>
  <c r="H291" i="16"/>
  <c r="C292" i="16"/>
  <c r="H292" i="16"/>
  <c r="C293" i="16"/>
  <c r="H293" i="16"/>
  <c r="C294" i="16"/>
  <c r="H294" i="16"/>
  <c r="C295" i="16"/>
  <c r="H295" i="16"/>
  <c r="C296" i="16"/>
  <c r="H296" i="16"/>
  <c r="D21" i="15"/>
  <c r="E21" i="15"/>
  <c r="F21" i="15"/>
  <c r="F287" i="15" s="1"/>
  <c r="F286" i="15" s="1"/>
  <c r="G21" i="15"/>
  <c r="I21" i="15"/>
  <c r="J21" i="15"/>
  <c r="J20" i="15" s="1"/>
  <c r="K21" i="15"/>
  <c r="K287" i="15" s="1"/>
  <c r="L21" i="15"/>
  <c r="C22" i="15"/>
  <c r="H22" i="15"/>
  <c r="C23" i="15"/>
  <c r="H23" i="15"/>
  <c r="C25" i="15"/>
  <c r="H25" i="15"/>
  <c r="F27" i="15"/>
  <c r="F26" i="15" s="1"/>
  <c r="K27" i="15"/>
  <c r="H27" i="15" s="1"/>
  <c r="C28" i="15"/>
  <c r="H28" i="15"/>
  <c r="C29" i="15"/>
  <c r="H29" i="15"/>
  <c r="C30" i="15"/>
  <c r="H30" i="15"/>
  <c r="F31" i="15"/>
  <c r="C31" i="15" s="1"/>
  <c r="K31" i="15"/>
  <c r="H31" i="15" s="1"/>
  <c r="C32" i="15"/>
  <c r="H32" i="15"/>
  <c r="F33" i="15"/>
  <c r="C33" i="15" s="1"/>
  <c r="K33" i="15"/>
  <c r="H33" i="15" s="1"/>
  <c r="C34" i="15"/>
  <c r="H34" i="15"/>
  <c r="C35" i="15"/>
  <c r="H35" i="15"/>
  <c r="F36" i="15"/>
  <c r="C36" i="15" s="1"/>
  <c r="K36" i="15"/>
  <c r="H36" i="15" s="1"/>
  <c r="C37" i="15"/>
  <c r="H37" i="15"/>
  <c r="C38" i="15"/>
  <c r="H38" i="15"/>
  <c r="C39" i="15"/>
  <c r="H39" i="15"/>
  <c r="C40" i="15"/>
  <c r="H40" i="15"/>
  <c r="C41" i="15"/>
  <c r="H41" i="15"/>
  <c r="D42" i="15"/>
  <c r="E42" i="15"/>
  <c r="F42" i="15"/>
  <c r="I42" i="15"/>
  <c r="H42" i="15" s="1"/>
  <c r="J42" i="15"/>
  <c r="K42" i="15"/>
  <c r="C43" i="15"/>
  <c r="H43" i="15"/>
  <c r="G44" i="15"/>
  <c r="C44" i="15" s="1"/>
  <c r="L44" i="15"/>
  <c r="H44" i="15" s="1"/>
  <c r="C45" i="15"/>
  <c r="H45" i="15"/>
  <c r="C46" i="15"/>
  <c r="H46" i="15"/>
  <c r="D54" i="15"/>
  <c r="C54" i="15" s="1"/>
  <c r="E54" i="15"/>
  <c r="F54" i="15"/>
  <c r="G54" i="15"/>
  <c r="I54" i="15"/>
  <c r="J54" i="15"/>
  <c r="K54" i="15"/>
  <c r="L54" i="15"/>
  <c r="C55" i="15"/>
  <c r="H55" i="15"/>
  <c r="C56" i="15"/>
  <c r="H56" i="15"/>
  <c r="D57" i="15"/>
  <c r="D53" i="15" s="1"/>
  <c r="E57" i="15"/>
  <c r="F57" i="15"/>
  <c r="G57" i="15"/>
  <c r="I57" i="15"/>
  <c r="J57" i="15"/>
  <c r="K57" i="15"/>
  <c r="L57" i="15"/>
  <c r="L53" i="15" s="1"/>
  <c r="C58" i="15"/>
  <c r="H58" i="15"/>
  <c r="C59" i="15"/>
  <c r="H59" i="15"/>
  <c r="C60" i="15"/>
  <c r="H60" i="15"/>
  <c r="C61" i="15"/>
  <c r="H61" i="15"/>
  <c r="C62" i="15"/>
  <c r="H62" i="15"/>
  <c r="C63" i="15"/>
  <c r="H63" i="15"/>
  <c r="C64" i="15"/>
  <c r="H64" i="15"/>
  <c r="C65" i="15"/>
  <c r="H65" i="15"/>
  <c r="C67" i="15"/>
  <c r="H67" i="15"/>
  <c r="D68" i="15"/>
  <c r="E68" i="15"/>
  <c r="E66" i="15" s="1"/>
  <c r="F68" i="15"/>
  <c r="F66" i="15" s="1"/>
  <c r="G68" i="15"/>
  <c r="G66" i="15" s="1"/>
  <c r="I68" i="15"/>
  <c r="I66" i="15" s="1"/>
  <c r="J68" i="15"/>
  <c r="J66" i="15" s="1"/>
  <c r="K68" i="15"/>
  <c r="K66" i="15" s="1"/>
  <c r="L68" i="15"/>
  <c r="L66" i="15" s="1"/>
  <c r="C69" i="15"/>
  <c r="H69" i="15"/>
  <c r="C70" i="15"/>
  <c r="H70" i="15"/>
  <c r="C71" i="15"/>
  <c r="H71" i="15"/>
  <c r="C72" i="15"/>
  <c r="H72" i="15"/>
  <c r="C73" i="15"/>
  <c r="H73" i="15"/>
  <c r="D76" i="15"/>
  <c r="C76" i="15" s="1"/>
  <c r="E76" i="15"/>
  <c r="F76" i="15"/>
  <c r="G76" i="15"/>
  <c r="I76" i="15"/>
  <c r="J76" i="15"/>
  <c r="K76" i="15"/>
  <c r="L76" i="15"/>
  <c r="C77" i="15"/>
  <c r="H77" i="15"/>
  <c r="C78" i="15"/>
  <c r="H78" i="15"/>
  <c r="D79" i="15"/>
  <c r="D75" i="15" s="1"/>
  <c r="E79" i="15"/>
  <c r="F79" i="15"/>
  <c r="G79" i="15"/>
  <c r="I79" i="15"/>
  <c r="J79" i="15"/>
  <c r="K79" i="15"/>
  <c r="L79" i="15"/>
  <c r="L75" i="15" s="1"/>
  <c r="C80" i="15"/>
  <c r="H80" i="15"/>
  <c r="C81" i="15"/>
  <c r="H81" i="15"/>
  <c r="D83" i="15"/>
  <c r="E83" i="15"/>
  <c r="F83" i="15"/>
  <c r="G83" i="15"/>
  <c r="I83" i="15"/>
  <c r="J83" i="15"/>
  <c r="K83" i="15"/>
  <c r="L83" i="15"/>
  <c r="C84" i="15"/>
  <c r="H84" i="15"/>
  <c r="C85" i="15"/>
  <c r="H85" i="15"/>
  <c r="C86" i="15"/>
  <c r="H86" i="15"/>
  <c r="C87" i="15"/>
  <c r="H87" i="15"/>
  <c r="D88" i="15"/>
  <c r="C88" i="15" s="1"/>
  <c r="E88" i="15"/>
  <c r="F88" i="15"/>
  <c r="G88" i="15"/>
  <c r="I88" i="15"/>
  <c r="J88" i="15"/>
  <c r="K88" i="15"/>
  <c r="L88" i="15"/>
  <c r="C89" i="15"/>
  <c r="H89" i="15"/>
  <c r="C90" i="15"/>
  <c r="H90" i="15"/>
  <c r="C91" i="15"/>
  <c r="H91" i="15"/>
  <c r="C92" i="15"/>
  <c r="H92" i="15"/>
  <c r="C93" i="15"/>
  <c r="H93" i="15"/>
  <c r="D94" i="15"/>
  <c r="E94" i="15"/>
  <c r="F94" i="15"/>
  <c r="G94" i="15"/>
  <c r="I94" i="15"/>
  <c r="J94" i="15"/>
  <c r="K94" i="15"/>
  <c r="L94" i="15"/>
  <c r="C95" i="15"/>
  <c r="H95" i="15"/>
  <c r="C96" i="15"/>
  <c r="H96" i="15"/>
  <c r="C97" i="15"/>
  <c r="H97" i="15"/>
  <c r="C98" i="15"/>
  <c r="H98" i="15"/>
  <c r="C99" i="15"/>
  <c r="H99" i="15"/>
  <c r="C100" i="15"/>
  <c r="H100" i="15"/>
  <c r="C101" i="15"/>
  <c r="H101" i="15"/>
  <c r="D102" i="15"/>
  <c r="C102" i="15" s="1"/>
  <c r="E102" i="15"/>
  <c r="F102" i="15"/>
  <c r="G102" i="15"/>
  <c r="I102" i="15"/>
  <c r="J102" i="15"/>
  <c r="K102" i="15"/>
  <c r="L102" i="15"/>
  <c r="C103" i="15"/>
  <c r="H103" i="15"/>
  <c r="C104" i="15"/>
  <c r="H104" i="15"/>
  <c r="C105" i="15"/>
  <c r="H105" i="15"/>
  <c r="C106" i="15"/>
  <c r="H106" i="15"/>
  <c r="C107" i="15"/>
  <c r="H107" i="15"/>
  <c r="C108" i="15"/>
  <c r="H108" i="15"/>
  <c r="C109" i="15"/>
  <c r="H109" i="15"/>
  <c r="C110" i="15"/>
  <c r="H110" i="15"/>
  <c r="D111" i="15"/>
  <c r="C111" i="15" s="1"/>
  <c r="E111" i="15"/>
  <c r="F111" i="15"/>
  <c r="G111" i="15"/>
  <c r="I111" i="15"/>
  <c r="J111" i="15"/>
  <c r="K111" i="15"/>
  <c r="L111" i="15"/>
  <c r="C112" i="15"/>
  <c r="H112" i="15"/>
  <c r="C113" i="15"/>
  <c r="H113" i="15"/>
  <c r="C114" i="15"/>
  <c r="H114" i="15"/>
  <c r="D115" i="15"/>
  <c r="E115" i="15"/>
  <c r="F115" i="15"/>
  <c r="G115" i="15"/>
  <c r="I115" i="15"/>
  <c r="J115" i="15"/>
  <c r="K115" i="15"/>
  <c r="L115" i="15"/>
  <c r="C116" i="15"/>
  <c r="H116" i="15"/>
  <c r="C117" i="15"/>
  <c r="H117" i="15"/>
  <c r="C118" i="15"/>
  <c r="H118" i="15"/>
  <c r="C119" i="15"/>
  <c r="H119" i="15"/>
  <c r="C120" i="15"/>
  <c r="H120" i="15"/>
  <c r="D121" i="15"/>
  <c r="C121" i="15" s="1"/>
  <c r="E121" i="15"/>
  <c r="F121" i="15"/>
  <c r="G121" i="15"/>
  <c r="I121" i="15"/>
  <c r="J121" i="15"/>
  <c r="K121" i="15"/>
  <c r="L121" i="15"/>
  <c r="C122" i="15"/>
  <c r="H122" i="15"/>
  <c r="C123" i="15"/>
  <c r="H123" i="15"/>
  <c r="C124" i="15"/>
  <c r="H124" i="15"/>
  <c r="C125" i="15"/>
  <c r="H125" i="15"/>
  <c r="C126" i="15"/>
  <c r="H126" i="15"/>
  <c r="D127" i="15"/>
  <c r="E127" i="15"/>
  <c r="F127" i="15"/>
  <c r="G127" i="15"/>
  <c r="I127" i="15"/>
  <c r="J127" i="15"/>
  <c r="K127" i="15"/>
  <c r="L127" i="15"/>
  <c r="C128" i="15"/>
  <c r="C127" i="15" s="1"/>
  <c r="H128" i="15"/>
  <c r="H127" i="15" s="1"/>
  <c r="D130" i="15"/>
  <c r="E130" i="15"/>
  <c r="F130" i="15"/>
  <c r="G130" i="15"/>
  <c r="I130" i="15"/>
  <c r="J130" i="15"/>
  <c r="K130" i="15"/>
  <c r="L130" i="15"/>
  <c r="C131" i="15"/>
  <c r="H131" i="15"/>
  <c r="C132" i="15"/>
  <c r="H132" i="15"/>
  <c r="C133" i="15"/>
  <c r="H133" i="15"/>
  <c r="C134" i="15"/>
  <c r="H134" i="15"/>
  <c r="D135" i="15"/>
  <c r="E135" i="15"/>
  <c r="F135" i="15"/>
  <c r="G135" i="15"/>
  <c r="I135" i="15"/>
  <c r="J135" i="15"/>
  <c r="K135" i="15"/>
  <c r="L135" i="15"/>
  <c r="C136" i="15"/>
  <c r="H136" i="15"/>
  <c r="C137" i="15"/>
  <c r="H137" i="15"/>
  <c r="C138" i="15"/>
  <c r="H138" i="15"/>
  <c r="C139" i="15"/>
  <c r="H139" i="15"/>
  <c r="D140" i="15"/>
  <c r="E140" i="15"/>
  <c r="F140" i="15"/>
  <c r="G140" i="15"/>
  <c r="I140" i="15"/>
  <c r="J140" i="15"/>
  <c r="K140" i="15"/>
  <c r="L140" i="15"/>
  <c r="C141" i="15"/>
  <c r="H141" i="15"/>
  <c r="C142" i="15"/>
  <c r="H142" i="15"/>
  <c r="D143" i="15"/>
  <c r="E143" i="15"/>
  <c r="F143" i="15"/>
  <c r="G143" i="15"/>
  <c r="I143" i="15"/>
  <c r="J143" i="15"/>
  <c r="K143" i="15"/>
  <c r="L143" i="15"/>
  <c r="H143" i="15" s="1"/>
  <c r="C144" i="15"/>
  <c r="H144" i="15"/>
  <c r="C145" i="15"/>
  <c r="H145" i="15"/>
  <c r="C146" i="15"/>
  <c r="H146" i="15"/>
  <c r="C147" i="15"/>
  <c r="H147" i="15"/>
  <c r="C148" i="15"/>
  <c r="H148" i="15"/>
  <c r="C149" i="15"/>
  <c r="H149" i="15"/>
  <c r="D150" i="15"/>
  <c r="E150" i="15"/>
  <c r="F150" i="15"/>
  <c r="G150" i="15"/>
  <c r="I150" i="15"/>
  <c r="J150" i="15"/>
  <c r="K150" i="15"/>
  <c r="L150" i="15"/>
  <c r="C151" i="15"/>
  <c r="H151" i="15"/>
  <c r="C152" i="15"/>
  <c r="H152" i="15"/>
  <c r="C153" i="15"/>
  <c r="H153" i="15"/>
  <c r="C154" i="15"/>
  <c r="H154" i="15"/>
  <c r="C155" i="15"/>
  <c r="H155" i="15"/>
  <c r="C156" i="15"/>
  <c r="H156" i="15"/>
  <c r="C157" i="15"/>
  <c r="H157" i="15"/>
  <c r="C158" i="15"/>
  <c r="H158" i="15"/>
  <c r="D159" i="15"/>
  <c r="E159" i="15"/>
  <c r="F159" i="15"/>
  <c r="G159" i="15"/>
  <c r="I159" i="15"/>
  <c r="J159" i="15"/>
  <c r="K159" i="15"/>
  <c r="L159" i="15"/>
  <c r="H159" i="15" s="1"/>
  <c r="C160" i="15"/>
  <c r="H160" i="15"/>
  <c r="C161" i="15"/>
  <c r="H161" i="15"/>
  <c r="C162" i="15"/>
  <c r="H162" i="15"/>
  <c r="C163" i="15"/>
  <c r="H163" i="15"/>
  <c r="D165" i="15"/>
  <c r="D164" i="15" s="1"/>
  <c r="E165" i="15"/>
  <c r="E164" i="15" s="1"/>
  <c r="F165" i="15"/>
  <c r="F164" i="15" s="1"/>
  <c r="G165" i="15"/>
  <c r="G164" i="15" s="1"/>
  <c r="I165" i="15"/>
  <c r="I164" i="15" s="1"/>
  <c r="J165" i="15"/>
  <c r="J164" i="15" s="1"/>
  <c r="K165" i="15"/>
  <c r="K164" i="15" s="1"/>
  <c r="L165" i="15"/>
  <c r="C166" i="15"/>
  <c r="H166" i="15"/>
  <c r="C167" i="15"/>
  <c r="H167" i="15"/>
  <c r="C168" i="15"/>
  <c r="H168" i="15"/>
  <c r="C169" i="15"/>
  <c r="H169" i="15"/>
  <c r="C170" i="15"/>
  <c r="H170" i="15"/>
  <c r="C171" i="15"/>
  <c r="H171" i="15"/>
  <c r="D174" i="15"/>
  <c r="D173" i="15" s="1"/>
  <c r="D172" i="15" s="1"/>
  <c r="E174" i="15"/>
  <c r="F174" i="15"/>
  <c r="G174" i="15"/>
  <c r="G173" i="15" s="1"/>
  <c r="G172" i="15" s="1"/>
  <c r="I174" i="15"/>
  <c r="J174" i="15"/>
  <c r="K174" i="15"/>
  <c r="L174" i="15"/>
  <c r="L173" i="15" s="1"/>
  <c r="L172" i="15" s="1"/>
  <c r="C175" i="15"/>
  <c r="H175" i="15"/>
  <c r="C176" i="15"/>
  <c r="H176" i="15"/>
  <c r="C177" i="15"/>
  <c r="H177" i="15"/>
  <c r="D178" i="15"/>
  <c r="E178" i="15"/>
  <c r="F178" i="15"/>
  <c r="G178" i="15"/>
  <c r="I178" i="15"/>
  <c r="J178" i="15"/>
  <c r="H178" i="15" s="1"/>
  <c r="K178" i="15"/>
  <c r="L178" i="15"/>
  <c r="C179" i="15"/>
  <c r="H179" i="15"/>
  <c r="C180" i="15"/>
  <c r="H180" i="15"/>
  <c r="C181" i="15"/>
  <c r="H181" i="15"/>
  <c r="C182" i="15"/>
  <c r="H182" i="15"/>
  <c r="D183" i="15"/>
  <c r="E183" i="15"/>
  <c r="F183" i="15"/>
  <c r="G183" i="15"/>
  <c r="I183" i="15"/>
  <c r="J183" i="15"/>
  <c r="K183" i="15"/>
  <c r="L183" i="15"/>
  <c r="C184" i="15"/>
  <c r="H184" i="15"/>
  <c r="C185" i="15"/>
  <c r="H185" i="15"/>
  <c r="D187" i="15"/>
  <c r="E187" i="15"/>
  <c r="E186" i="15" s="1"/>
  <c r="F187" i="15"/>
  <c r="G187" i="15"/>
  <c r="I187" i="15"/>
  <c r="J187" i="15"/>
  <c r="K187" i="15"/>
  <c r="L187" i="15"/>
  <c r="C188" i="15"/>
  <c r="H188" i="15"/>
  <c r="C189" i="15"/>
  <c r="H189" i="15"/>
  <c r="J190" i="15"/>
  <c r="J186" i="15" s="1"/>
  <c r="D191" i="15"/>
  <c r="E191" i="15"/>
  <c r="E190" i="15" s="1"/>
  <c r="F191" i="15"/>
  <c r="F190" i="15" s="1"/>
  <c r="F186" i="15" s="1"/>
  <c r="G191" i="15"/>
  <c r="G190" i="15" s="1"/>
  <c r="I191" i="15"/>
  <c r="I190" i="15" s="1"/>
  <c r="J191" i="15"/>
  <c r="K191" i="15"/>
  <c r="K190" i="15" s="1"/>
  <c r="L191" i="15"/>
  <c r="L190" i="15" s="1"/>
  <c r="C192" i="15"/>
  <c r="H192" i="15"/>
  <c r="L195" i="15"/>
  <c r="C196" i="15"/>
  <c r="H196" i="15"/>
  <c r="D197" i="15"/>
  <c r="E197" i="15"/>
  <c r="E195" i="15" s="1"/>
  <c r="F197" i="15"/>
  <c r="F195" i="15" s="1"/>
  <c r="G197" i="15"/>
  <c r="G195" i="15" s="1"/>
  <c r="I197" i="15"/>
  <c r="I195" i="15" s="1"/>
  <c r="J197" i="15"/>
  <c r="J195" i="15" s="1"/>
  <c r="K197" i="15"/>
  <c r="K195" i="15" s="1"/>
  <c r="L197" i="15"/>
  <c r="C198" i="15"/>
  <c r="H198" i="15"/>
  <c r="C199" i="15"/>
  <c r="H199" i="15"/>
  <c r="C200" i="15"/>
  <c r="H200" i="15"/>
  <c r="C201" i="15"/>
  <c r="H201" i="15"/>
  <c r="C202" i="15"/>
  <c r="H202" i="15"/>
  <c r="D204" i="15"/>
  <c r="E204" i="15"/>
  <c r="F204" i="15"/>
  <c r="G204" i="15"/>
  <c r="I204" i="15"/>
  <c r="J204" i="15"/>
  <c r="K204" i="15"/>
  <c r="L204" i="15"/>
  <c r="C205" i="15"/>
  <c r="H205" i="15"/>
  <c r="C206" i="15"/>
  <c r="H206" i="15"/>
  <c r="C207" i="15"/>
  <c r="H207" i="15"/>
  <c r="C208" i="15"/>
  <c r="H208" i="15"/>
  <c r="C209" i="15"/>
  <c r="H209" i="15"/>
  <c r="C210" i="15"/>
  <c r="H210" i="15"/>
  <c r="C211" i="15"/>
  <c r="H211" i="15"/>
  <c r="C212" i="15"/>
  <c r="H212" i="15"/>
  <c r="C213" i="15"/>
  <c r="H213" i="15"/>
  <c r="C214" i="15"/>
  <c r="H214" i="15"/>
  <c r="D215" i="15"/>
  <c r="E215" i="15"/>
  <c r="F215" i="15"/>
  <c r="G215" i="15"/>
  <c r="I215" i="15"/>
  <c r="J215" i="15"/>
  <c r="K215" i="15"/>
  <c r="L215" i="15"/>
  <c r="H215" i="15" s="1"/>
  <c r="C216" i="15"/>
  <c r="H216" i="15"/>
  <c r="C217" i="15"/>
  <c r="H217" i="15"/>
  <c r="C218" i="15"/>
  <c r="H218" i="15"/>
  <c r="C219" i="15"/>
  <c r="H219" i="15"/>
  <c r="C220" i="15"/>
  <c r="H220" i="15"/>
  <c r="C221" i="15"/>
  <c r="H221" i="15"/>
  <c r="C222" i="15"/>
  <c r="H222" i="15"/>
  <c r="C223" i="15"/>
  <c r="H223" i="15"/>
  <c r="C224" i="15"/>
  <c r="H224" i="15"/>
  <c r="C225" i="15"/>
  <c r="H225" i="15"/>
  <c r="D226" i="15"/>
  <c r="E226" i="15"/>
  <c r="F226" i="15"/>
  <c r="G226" i="15"/>
  <c r="I226" i="15"/>
  <c r="J226" i="15"/>
  <c r="K226" i="15"/>
  <c r="L226" i="15"/>
  <c r="H226" i="15" s="1"/>
  <c r="C227" i="15"/>
  <c r="H227" i="15"/>
  <c r="C228" i="15"/>
  <c r="H228" i="15"/>
  <c r="C231" i="15"/>
  <c r="H231" i="15"/>
  <c r="D232" i="15"/>
  <c r="E232" i="15"/>
  <c r="F232" i="15"/>
  <c r="G232" i="15"/>
  <c r="I232" i="15"/>
  <c r="J232" i="15"/>
  <c r="K232" i="15"/>
  <c r="L232" i="15"/>
  <c r="C233" i="15"/>
  <c r="H233" i="15"/>
  <c r="D234" i="15"/>
  <c r="E234" i="15"/>
  <c r="F234" i="15"/>
  <c r="G234" i="15"/>
  <c r="I234" i="15"/>
  <c r="J234" i="15"/>
  <c r="K234" i="15"/>
  <c r="L234" i="15"/>
  <c r="H234" i="15" s="1"/>
  <c r="C235" i="15"/>
  <c r="H235" i="15"/>
  <c r="C236" i="15"/>
  <c r="H236" i="15"/>
  <c r="D237" i="15"/>
  <c r="E237" i="15"/>
  <c r="F237" i="15"/>
  <c r="G237" i="15"/>
  <c r="I237" i="15"/>
  <c r="J237" i="15"/>
  <c r="K237" i="15"/>
  <c r="L237" i="15"/>
  <c r="C238" i="15"/>
  <c r="H238" i="15"/>
  <c r="C239" i="15"/>
  <c r="H239" i="15"/>
  <c r="C240" i="15"/>
  <c r="H240" i="15"/>
  <c r="C241" i="15"/>
  <c r="H241" i="15"/>
  <c r="C242" i="15"/>
  <c r="H242" i="15"/>
  <c r="C243" i="15"/>
  <c r="H243" i="15"/>
  <c r="C244" i="15"/>
  <c r="H244" i="15"/>
  <c r="D245" i="15"/>
  <c r="E245" i="15"/>
  <c r="F245" i="15"/>
  <c r="G245" i="15"/>
  <c r="I245" i="15"/>
  <c r="J245" i="15"/>
  <c r="K245" i="15"/>
  <c r="L245" i="15"/>
  <c r="C246" i="15"/>
  <c r="H246" i="15"/>
  <c r="C247" i="15"/>
  <c r="H247" i="15"/>
  <c r="C248" i="15"/>
  <c r="H248" i="15"/>
  <c r="C249" i="15"/>
  <c r="H249" i="15"/>
  <c r="D251" i="15"/>
  <c r="D250" i="15" s="1"/>
  <c r="E251" i="15"/>
  <c r="E250" i="15" s="1"/>
  <c r="F251" i="15"/>
  <c r="F250" i="15" s="1"/>
  <c r="G251" i="15"/>
  <c r="G250" i="15" s="1"/>
  <c r="I251" i="15"/>
  <c r="I250" i="15" s="1"/>
  <c r="J251" i="15"/>
  <c r="J250" i="15" s="1"/>
  <c r="K251" i="15"/>
  <c r="K250" i="15" s="1"/>
  <c r="L251" i="15"/>
  <c r="L250" i="15" s="1"/>
  <c r="C252" i="15"/>
  <c r="H252" i="15"/>
  <c r="C253" i="15"/>
  <c r="H253" i="15"/>
  <c r="C254" i="15"/>
  <c r="H254" i="15"/>
  <c r="C255" i="15"/>
  <c r="H255" i="15"/>
  <c r="C256" i="15"/>
  <c r="H256" i="15"/>
  <c r="C257" i="15"/>
  <c r="H257" i="15"/>
  <c r="D259" i="15"/>
  <c r="E259" i="15"/>
  <c r="F259" i="15"/>
  <c r="G259" i="15"/>
  <c r="G258" i="15" s="1"/>
  <c r="I259" i="15"/>
  <c r="J259" i="15"/>
  <c r="K259" i="15"/>
  <c r="L259" i="15"/>
  <c r="H259" i="15" s="1"/>
  <c r="C260" i="15"/>
  <c r="H260" i="15"/>
  <c r="C261" i="15"/>
  <c r="H261" i="15"/>
  <c r="C262" i="15"/>
  <c r="H262" i="15"/>
  <c r="D263" i="15"/>
  <c r="E263" i="15"/>
  <c r="F263" i="15"/>
  <c r="F258" i="15" s="1"/>
  <c r="G263" i="15"/>
  <c r="I263" i="15"/>
  <c r="J263" i="15"/>
  <c r="K263" i="15"/>
  <c r="L263" i="15"/>
  <c r="C264" i="15"/>
  <c r="H264" i="15"/>
  <c r="C265" i="15"/>
  <c r="H265" i="15"/>
  <c r="C266" i="15"/>
  <c r="H266" i="15"/>
  <c r="C267" i="15"/>
  <c r="H267" i="15"/>
  <c r="C270" i="15"/>
  <c r="H270" i="15"/>
  <c r="D271" i="15"/>
  <c r="E271" i="15"/>
  <c r="F271" i="15"/>
  <c r="G271" i="15"/>
  <c r="G269" i="15" s="1"/>
  <c r="I271" i="15"/>
  <c r="J271" i="15"/>
  <c r="K271" i="15"/>
  <c r="L271" i="15"/>
  <c r="H271" i="15" s="1"/>
  <c r="C272" i="15"/>
  <c r="H272" i="15"/>
  <c r="C273" i="15"/>
  <c r="H273" i="15"/>
  <c r="C274" i="15"/>
  <c r="H274" i="15"/>
  <c r="D275" i="15"/>
  <c r="E275" i="15"/>
  <c r="F275" i="15"/>
  <c r="G275" i="15"/>
  <c r="I275" i="15"/>
  <c r="J275" i="15"/>
  <c r="J269" i="15" s="1"/>
  <c r="K275" i="15"/>
  <c r="L275" i="15"/>
  <c r="C276" i="15"/>
  <c r="H276" i="15"/>
  <c r="C277" i="15"/>
  <c r="H277" i="15"/>
  <c r="C278" i="15"/>
  <c r="H278" i="15"/>
  <c r="D279" i="15"/>
  <c r="E279" i="15"/>
  <c r="F279" i="15"/>
  <c r="G279" i="15"/>
  <c r="I279" i="15"/>
  <c r="J279" i="15"/>
  <c r="K279" i="15"/>
  <c r="L279" i="15"/>
  <c r="C280" i="15"/>
  <c r="H280" i="15"/>
  <c r="D281" i="15"/>
  <c r="E281" i="15"/>
  <c r="C281" i="15" s="1"/>
  <c r="F281" i="15"/>
  <c r="G281" i="15"/>
  <c r="I281" i="15"/>
  <c r="J281" i="15"/>
  <c r="K281" i="15"/>
  <c r="L281" i="15"/>
  <c r="C282" i="15"/>
  <c r="H282" i="15"/>
  <c r="C283" i="15"/>
  <c r="H283" i="15"/>
  <c r="D287" i="15"/>
  <c r="E287" i="15"/>
  <c r="G287" i="15"/>
  <c r="I287" i="15"/>
  <c r="J287" i="15"/>
  <c r="L287" i="15"/>
  <c r="D288" i="15"/>
  <c r="D286" i="15" s="1"/>
  <c r="E288" i="15"/>
  <c r="F288" i="15"/>
  <c r="G288" i="15"/>
  <c r="G286" i="15" s="1"/>
  <c r="I288" i="15"/>
  <c r="J288" i="15"/>
  <c r="K288" i="15"/>
  <c r="L288" i="15"/>
  <c r="L286" i="15" s="1"/>
  <c r="C289" i="15"/>
  <c r="H289" i="15"/>
  <c r="C290" i="15"/>
  <c r="H290" i="15"/>
  <c r="C291" i="15"/>
  <c r="H291" i="15"/>
  <c r="C292" i="15"/>
  <c r="H292" i="15"/>
  <c r="C293" i="15"/>
  <c r="H293" i="15"/>
  <c r="C294" i="15"/>
  <c r="H294" i="15"/>
  <c r="C295" i="15"/>
  <c r="H295" i="15"/>
  <c r="C296" i="15"/>
  <c r="H296" i="15"/>
  <c r="D21" i="14"/>
  <c r="E21" i="14"/>
  <c r="E287" i="14" s="1"/>
  <c r="F21" i="14"/>
  <c r="G21" i="14"/>
  <c r="I21" i="14"/>
  <c r="J21" i="14"/>
  <c r="J287" i="14" s="1"/>
  <c r="K21" i="14"/>
  <c r="L21" i="14"/>
  <c r="C22" i="14"/>
  <c r="H22" i="14"/>
  <c r="C23" i="14"/>
  <c r="H23" i="14"/>
  <c r="C25" i="14"/>
  <c r="H25" i="14"/>
  <c r="F27" i="14"/>
  <c r="K27" i="14"/>
  <c r="C28" i="14"/>
  <c r="H28" i="14"/>
  <c r="C29" i="14"/>
  <c r="H29" i="14"/>
  <c r="C30" i="14"/>
  <c r="H30" i="14"/>
  <c r="F31" i="14"/>
  <c r="C31" i="14" s="1"/>
  <c r="K31" i="14"/>
  <c r="H31" i="14" s="1"/>
  <c r="C32" i="14"/>
  <c r="H32" i="14"/>
  <c r="F33" i="14"/>
  <c r="C33" i="14" s="1"/>
  <c r="K33" i="14"/>
  <c r="H33" i="14" s="1"/>
  <c r="C34" i="14"/>
  <c r="H34" i="14"/>
  <c r="C35" i="14"/>
  <c r="H35" i="14"/>
  <c r="F36" i="14"/>
  <c r="C36" i="14" s="1"/>
  <c r="K36" i="14"/>
  <c r="H36" i="14" s="1"/>
  <c r="C37" i="14"/>
  <c r="H37" i="14"/>
  <c r="C38" i="14"/>
  <c r="H38" i="14"/>
  <c r="C39" i="14"/>
  <c r="H39" i="14"/>
  <c r="C40" i="14"/>
  <c r="H40" i="14"/>
  <c r="C41" i="14"/>
  <c r="H41" i="14"/>
  <c r="D42" i="14"/>
  <c r="E42" i="14"/>
  <c r="E20" i="14" s="1"/>
  <c r="F42" i="14"/>
  <c r="I42" i="14"/>
  <c r="J42" i="14"/>
  <c r="K42" i="14"/>
  <c r="C43" i="14"/>
  <c r="H43" i="14"/>
  <c r="G44" i="14"/>
  <c r="C44" i="14" s="1"/>
  <c r="L44" i="14"/>
  <c r="H44" i="14" s="1"/>
  <c r="C45" i="14"/>
  <c r="H45" i="14"/>
  <c r="C46" i="14"/>
  <c r="H46" i="14"/>
  <c r="D54" i="14"/>
  <c r="E54" i="14"/>
  <c r="F54" i="14"/>
  <c r="G54" i="14"/>
  <c r="I54" i="14"/>
  <c r="J54" i="14"/>
  <c r="K54" i="14"/>
  <c r="L54" i="14"/>
  <c r="C55" i="14"/>
  <c r="H55" i="14"/>
  <c r="C56" i="14"/>
  <c r="H56" i="14"/>
  <c r="D57" i="14"/>
  <c r="E57" i="14"/>
  <c r="F57" i="14"/>
  <c r="G57" i="14"/>
  <c r="G53" i="14" s="1"/>
  <c r="I57" i="14"/>
  <c r="J57" i="14"/>
  <c r="K57" i="14"/>
  <c r="K53" i="14" s="1"/>
  <c r="L57" i="14"/>
  <c r="C58" i="14"/>
  <c r="H58" i="14"/>
  <c r="C59" i="14"/>
  <c r="H59" i="14"/>
  <c r="C60" i="14"/>
  <c r="H60" i="14"/>
  <c r="C61" i="14"/>
  <c r="H61" i="14"/>
  <c r="C62" i="14"/>
  <c r="H62" i="14"/>
  <c r="C63" i="14"/>
  <c r="H63" i="14"/>
  <c r="C64" i="14"/>
  <c r="H64" i="14"/>
  <c r="C65" i="14"/>
  <c r="H65" i="14"/>
  <c r="C67" i="14"/>
  <c r="H67" i="14"/>
  <c r="D68" i="14"/>
  <c r="D66" i="14" s="1"/>
  <c r="E68" i="14"/>
  <c r="E66" i="14" s="1"/>
  <c r="F68" i="14"/>
  <c r="F66" i="14" s="1"/>
  <c r="G68" i="14"/>
  <c r="G66" i="14" s="1"/>
  <c r="I68" i="14"/>
  <c r="I66" i="14" s="1"/>
  <c r="J68" i="14"/>
  <c r="J66" i="14" s="1"/>
  <c r="K68" i="14"/>
  <c r="K66" i="14" s="1"/>
  <c r="L68" i="14"/>
  <c r="L66" i="14" s="1"/>
  <c r="C69" i="14"/>
  <c r="H69" i="14"/>
  <c r="C70" i="14"/>
  <c r="H70" i="14"/>
  <c r="C71" i="14"/>
  <c r="H71" i="14"/>
  <c r="C72" i="14"/>
  <c r="H72" i="14"/>
  <c r="C73" i="14"/>
  <c r="H73" i="14"/>
  <c r="D76" i="14"/>
  <c r="E76" i="14"/>
  <c r="F76" i="14"/>
  <c r="G76" i="14"/>
  <c r="I76" i="14"/>
  <c r="J76" i="14"/>
  <c r="K76" i="14"/>
  <c r="L76" i="14"/>
  <c r="C77" i="14"/>
  <c r="H77" i="14"/>
  <c r="C78" i="14"/>
  <c r="H78" i="14"/>
  <c r="D79" i="14"/>
  <c r="E79" i="14"/>
  <c r="F79" i="14"/>
  <c r="G79" i="14"/>
  <c r="G75" i="14" s="1"/>
  <c r="I79" i="14"/>
  <c r="J79" i="14"/>
  <c r="K79" i="14"/>
  <c r="K75" i="14" s="1"/>
  <c r="L79" i="14"/>
  <c r="L75" i="14" s="1"/>
  <c r="C80" i="14"/>
  <c r="H80" i="14"/>
  <c r="C81" i="14"/>
  <c r="H81" i="14"/>
  <c r="D83" i="14"/>
  <c r="E83" i="14"/>
  <c r="F83" i="14"/>
  <c r="G83" i="14"/>
  <c r="I83" i="14"/>
  <c r="J83" i="14"/>
  <c r="K83" i="14"/>
  <c r="L83" i="14"/>
  <c r="C84" i="14"/>
  <c r="H84" i="14"/>
  <c r="C85" i="14"/>
  <c r="H85" i="14"/>
  <c r="C86" i="14"/>
  <c r="H86" i="14"/>
  <c r="C87" i="14"/>
  <c r="H87" i="14"/>
  <c r="D88" i="14"/>
  <c r="E88" i="14"/>
  <c r="F88" i="14"/>
  <c r="G88" i="14"/>
  <c r="I88" i="14"/>
  <c r="J88" i="14"/>
  <c r="K88" i="14"/>
  <c r="L88" i="14"/>
  <c r="C89" i="14"/>
  <c r="H89" i="14"/>
  <c r="C90" i="14"/>
  <c r="H90" i="14"/>
  <c r="C91" i="14"/>
  <c r="H91" i="14"/>
  <c r="C92" i="14"/>
  <c r="H92" i="14"/>
  <c r="C93" i="14"/>
  <c r="H93" i="14"/>
  <c r="D94" i="14"/>
  <c r="E94" i="14"/>
  <c r="F94" i="14"/>
  <c r="G94" i="14"/>
  <c r="I94" i="14"/>
  <c r="J94" i="14"/>
  <c r="K94" i="14"/>
  <c r="L94" i="14"/>
  <c r="C95" i="14"/>
  <c r="H95" i="14"/>
  <c r="C96" i="14"/>
  <c r="H96" i="14"/>
  <c r="C97" i="14"/>
  <c r="H97" i="14"/>
  <c r="C98" i="14"/>
  <c r="H98" i="14"/>
  <c r="C99" i="14"/>
  <c r="H99" i="14"/>
  <c r="C100" i="14"/>
  <c r="H100" i="14"/>
  <c r="C101" i="14"/>
  <c r="H101" i="14"/>
  <c r="D102" i="14"/>
  <c r="E102" i="14"/>
  <c r="C102" i="14" s="1"/>
  <c r="F102" i="14"/>
  <c r="G102" i="14"/>
  <c r="I102" i="14"/>
  <c r="J102" i="14"/>
  <c r="K102" i="14"/>
  <c r="L102" i="14"/>
  <c r="C103" i="14"/>
  <c r="H103" i="14"/>
  <c r="C104" i="14"/>
  <c r="H104" i="14"/>
  <c r="C105" i="14"/>
  <c r="H105" i="14"/>
  <c r="C106" i="14"/>
  <c r="H106" i="14"/>
  <c r="C107" i="14"/>
  <c r="H107" i="14"/>
  <c r="C108" i="14"/>
  <c r="H108" i="14"/>
  <c r="C109" i="14"/>
  <c r="H109" i="14"/>
  <c r="C110" i="14"/>
  <c r="H110" i="14"/>
  <c r="D111" i="14"/>
  <c r="E111" i="14"/>
  <c r="F111" i="14"/>
  <c r="G111" i="14"/>
  <c r="I111" i="14"/>
  <c r="J111" i="14"/>
  <c r="K111" i="14"/>
  <c r="L111" i="14"/>
  <c r="C112" i="14"/>
  <c r="H112" i="14"/>
  <c r="C113" i="14"/>
  <c r="H113" i="14"/>
  <c r="C114" i="14"/>
  <c r="H114" i="14"/>
  <c r="D115" i="14"/>
  <c r="E115" i="14"/>
  <c r="F115" i="14"/>
  <c r="G115" i="14"/>
  <c r="C115" i="14" s="1"/>
  <c r="I115" i="14"/>
  <c r="J115" i="14"/>
  <c r="K115" i="14"/>
  <c r="L115" i="14"/>
  <c r="C116" i="14"/>
  <c r="H116" i="14"/>
  <c r="C117" i="14"/>
  <c r="H117" i="14"/>
  <c r="C118" i="14"/>
  <c r="H118" i="14"/>
  <c r="C119" i="14"/>
  <c r="H119" i="14"/>
  <c r="C120" i="14"/>
  <c r="H120" i="14"/>
  <c r="D121" i="14"/>
  <c r="E121" i="14"/>
  <c r="F121" i="14"/>
  <c r="G121" i="14"/>
  <c r="I121" i="14"/>
  <c r="J121" i="14"/>
  <c r="K121" i="14"/>
  <c r="L121" i="14"/>
  <c r="C122" i="14"/>
  <c r="H122" i="14"/>
  <c r="C123" i="14"/>
  <c r="H123" i="14"/>
  <c r="C124" i="14"/>
  <c r="H124" i="14"/>
  <c r="C125" i="14"/>
  <c r="H125" i="14"/>
  <c r="C126" i="14"/>
  <c r="H126" i="14"/>
  <c r="D127" i="14"/>
  <c r="E127" i="14"/>
  <c r="F127" i="14"/>
  <c r="G127" i="14"/>
  <c r="I127" i="14"/>
  <c r="J127" i="14"/>
  <c r="K127" i="14"/>
  <c r="L127" i="14"/>
  <c r="C128" i="14"/>
  <c r="C127" i="14" s="1"/>
  <c r="H128" i="14"/>
  <c r="H127" i="14" s="1"/>
  <c r="D130" i="14"/>
  <c r="E130" i="14"/>
  <c r="F130" i="14"/>
  <c r="G130" i="14"/>
  <c r="I130" i="14"/>
  <c r="J130" i="14"/>
  <c r="K130" i="14"/>
  <c r="L130" i="14"/>
  <c r="C131" i="14"/>
  <c r="H131" i="14"/>
  <c r="C132" i="14"/>
  <c r="H132" i="14"/>
  <c r="C133" i="14"/>
  <c r="H133" i="14"/>
  <c r="C134" i="14"/>
  <c r="H134" i="14"/>
  <c r="D135" i="14"/>
  <c r="E135" i="14"/>
  <c r="F135" i="14"/>
  <c r="G135" i="14"/>
  <c r="I135" i="14"/>
  <c r="H135" i="14" s="1"/>
  <c r="J135" i="14"/>
  <c r="K135" i="14"/>
  <c r="L135" i="14"/>
  <c r="C136" i="14"/>
  <c r="H136" i="14"/>
  <c r="C137" i="14"/>
  <c r="H137" i="14"/>
  <c r="C138" i="14"/>
  <c r="H138" i="14"/>
  <c r="C139" i="14"/>
  <c r="H139" i="14"/>
  <c r="D140" i="14"/>
  <c r="E140" i="14"/>
  <c r="F140" i="14"/>
  <c r="G140" i="14"/>
  <c r="I140" i="14"/>
  <c r="H140" i="14" s="1"/>
  <c r="J140" i="14"/>
  <c r="K140" i="14"/>
  <c r="L140" i="14"/>
  <c r="C141" i="14"/>
  <c r="H141" i="14"/>
  <c r="C142" i="14"/>
  <c r="H142" i="14"/>
  <c r="D143" i="14"/>
  <c r="E143" i="14"/>
  <c r="F143" i="14"/>
  <c r="G143" i="14"/>
  <c r="I143" i="14"/>
  <c r="H143" i="14" s="1"/>
  <c r="J143" i="14"/>
  <c r="K143" i="14"/>
  <c r="L143" i="14"/>
  <c r="C144" i="14"/>
  <c r="H144" i="14"/>
  <c r="C145" i="14"/>
  <c r="H145" i="14"/>
  <c r="C146" i="14"/>
  <c r="H146" i="14"/>
  <c r="C147" i="14"/>
  <c r="H147" i="14"/>
  <c r="C148" i="14"/>
  <c r="H148" i="14"/>
  <c r="C149" i="14"/>
  <c r="H149" i="14"/>
  <c r="D150" i="14"/>
  <c r="E150" i="14"/>
  <c r="F150" i="14"/>
  <c r="G150" i="14"/>
  <c r="I150" i="14"/>
  <c r="H150" i="14" s="1"/>
  <c r="J150" i="14"/>
  <c r="K150" i="14"/>
  <c r="L150" i="14"/>
  <c r="C151" i="14"/>
  <c r="H151" i="14"/>
  <c r="C152" i="14"/>
  <c r="H152" i="14"/>
  <c r="C153" i="14"/>
  <c r="H153" i="14"/>
  <c r="C154" i="14"/>
  <c r="H154" i="14"/>
  <c r="C155" i="14"/>
  <c r="H155" i="14"/>
  <c r="C156" i="14"/>
  <c r="H156" i="14"/>
  <c r="C157" i="14"/>
  <c r="H157" i="14"/>
  <c r="C158" i="14"/>
  <c r="H158" i="14"/>
  <c r="D159" i="14"/>
  <c r="E159" i="14"/>
  <c r="F159" i="14"/>
  <c r="G159" i="14"/>
  <c r="I159" i="14"/>
  <c r="H159" i="14" s="1"/>
  <c r="J159" i="14"/>
  <c r="K159" i="14"/>
  <c r="L159" i="14"/>
  <c r="C160" i="14"/>
  <c r="H160" i="14"/>
  <c r="C161" i="14"/>
  <c r="H161" i="14"/>
  <c r="C162" i="14"/>
  <c r="H162" i="14"/>
  <c r="C163" i="14"/>
  <c r="H163" i="14"/>
  <c r="E164" i="14"/>
  <c r="I164" i="14"/>
  <c r="D165" i="14"/>
  <c r="D164" i="14" s="1"/>
  <c r="E165" i="14"/>
  <c r="F165" i="14"/>
  <c r="F164" i="14" s="1"/>
  <c r="G165" i="14"/>
  <c r="I165" i="14"/>
  <c r="J165" i="14"/>
  <c r="J164" i="14" s="1"/>
  <c r="K165" i="14"/>
  <c r="K164" i="14" s="1"/>
  <c r="L165" i="14"/>
  <c r="L164" i="14" s="1"/>
  <c r="C166" i="14"/>
  <c r="H166" i="14"/>
  <c r="C167" i="14"/>
  <c r="H167" i="14"/>
  <c r="C168" i="14"/>
  <c r="H168" i="14"/>
  <c r="C169" i="14"/>
  <c r="H169" i="14"/>
  <c r="C170" i="14"/>
  <c r="H170" i="14"/>
  <c r="C171" i="14"/>
  <c r="H171" i="14"/>
  <c r="D174" i="14"/>
  <c r="D173" i="14" s="1"/>
  <c r="E174" i="14"/>
  <c r="E173" i="14" s="1"/>
  <c r="F174" i="14"/>
  <c r="G174" i="14"/>
  <c r="G173" i="14" s="1"/>
  <c r="G172" i="14" s="1"/>
  <c r="I174" i="14"/>
  <c r="I173" i="14" s="1"/>
  <c r="J174" i="14"/>
  <c r="J173" i="14" s="1"/>
  <c r="J172" i="14" s="1"/>
  <c r="K174" i="14"/>
  <c r="K173" i="14" s="1"/>
  <c r="K172" i="14" s="1"/>
  <c r="L174" i="14"/>
  <c r="C175" i="14"/>
  <c r="H175" i="14"/>
  <c r="C176" i="14"/>
  <c r="H176" i="14"/>
  <c r="C177" i="14"/>
  <c r="H177" i="14"/>
  <c r="D178" i="14"/>
  <c r="E178" i="14"/>
  <c r="F178" i="14"/>
  <c r="G178" i="14"/>
  <c r="I178" i="14"/>
  <c r="J178" i="14"/>
  <c r="K178" i="14"/>
  <c r="L178" i="14"/>
  <c r="L173" i="14" s="1"/>
  <c r="C179" i="14"/>
  <c r="H179" i="14"/>
  <c r="C180" i="14"/>
  <c r="H180" i="14"/>
  <c r="C181" i="14"/>
  <c r="H181" i="14"/>
  <c r="C182" i="14"/>
  <c r="H182" i="14"/>
  <c r="D183" i="14"/>
  <c r="E183" i="14"/>
  <c r="F183" i="14"/>
  <c r="G183" i="14"/>
  <c r="I183" i="14"/>
  <c r="J183" i="14"/>
  <c r="K183" i="14"/>
  <c r="L183" i="14"/>
  <c r="C184" i="14"/>
  <c r="H184" i="14"/>
  <c r="C185" i="14"/>
  <c r="H185" i="14"/>
  <c r="D187" i="14"/>
  <c r="E187" i="14"/>
  <c r="F187" i="14"/>
  <c r="G187" i="14"/>
  <c r="I187" i="14"/>
  <c r="J187" i="14"/>
  <c r="K187" i="14"/>
  <c r="L187" i="14"/>
  <c r="C188" i="14"/>
  <c r="H188" i="14"/>
  <c r="C189" i="14"/>
  <c r="H189" i="14"/>
  <c r="I190" i="14"/>
  <c r="I186" i="14" s="1"/>
  <c r="J190" i="14"/>
  <c r="J186" i="14" s="1"/>
  <c r="D191" i="14"/>
  <c r="D190" i="14" s="1"/>
  <c r="E191" i="14"/>
  <c r="E190" i="14" s="1"/>
  <c r="E186" i="14" s="1"/>
  <c r="F191" i="14"/>
  <c r="F190" i="14" s="1"/>
  <c r="F186" i="14" s="1"/>
  <c r="G191" i="14"/>
  <c r="I191" i="14"/>
  <c r="J191" i="14"/>
  <c r="K191" i="14"/>
  <c r="K190" i="14" s="1"/>
  <c r="L191" i="14"/>
  <c r="L190" i="14" s="1"/>
  <c r="C192" i="14"/>
  <c r="H192" i="14"/>
  <c r="C196" i="14"/>
  <c r="H196" i="14"/>
  <c r="D197" i="14"/>
  <c r="D195" i="14" s="1"/>
  <c r="E197" i="14"/>
  <c r="E195" i="14" s="1"/>
  <c r="F197" i="14"/>
  <c r="F195" i="14" s="1"/>
  <c r="G197" i="14"/>
  <c r="G195" i="14" s="1"/>
  <c r="I197" i="14"/>
  <c r="J197" i="14"/>
  <c r="J195" i="14" s="1"/>
  <c r="K197" i="14"/>
  <c r="K195" i="14" s="1"/>
  <c r="L197" i="14"/>
  <c r="L195" i="14" s="1"/>
  <c r="C198" i="14"/>
  <c r="H198" i="14"/>
  <c r="C199" i="14"/>
  <c r="H199" i="14"/>
  <c r="C200" i="14"/>
  <c r="H200" i="14"/>
  <c r="C201" i="14"/>
  <c r="H201" i="14"/>
  <c r="C202" i="14"/>
  <c r="H202" i="14"/>
  <c r="D204" i="14"/>
  <c r="E204" i="14"/>
  <c r="F204" i="14"/>
  <c r="G204" i="14"/>
  <c r="I204" i="14"/>
  <c r="J204" i="14"/>
  <c r="K204" i="14"/>
  <c r="L204" i="14"/>
  <c r="C205" i="14"/>
  <c r="H205" i="14"/>
  <c r="C206" i="14"/>
  <c r="H206" i="14"/>
  <c r="C207" i="14"/>
  <c r="H207" i="14"/>
  <c r="C208" i="14"/>
  <c r="H208" i="14"/>
  <c r="C209" i="14"/>
  <c r="H209" i="14"/>
  <c r="C210" i="14"/>
  <c r="H210" i="14"/>
  <c r="C211" i="14"/>
  <c r="H211" i="14"/>
  <c r="C212" i="14"/>
  <c r="H212" i="14"/>
  <c r="C213" i="14"/>
  <c r="H213" i="14"/>
  <c r="C214" i="14"/>
  <c r="H214" i="14"/>
  <c r="D215" i="14"/>
  <c r="E215" i="14"/>
  <c r="F215" i="14"/>
  <c r="G215" i="14"/>
  <c r="I215" i="14"/>
  <c r="H215" i="14" s="1"/>
  <c r="J215" i="14"/>
  <c r="K215" i="14"/>
  <c r="L215" i="14"/>
  <c r="C216" i="14"/>
  <c r="H216" i="14"/>
  <c r="C217" i="14"/>
  <c r="H217" i="14"/>
  <c r="C218" i="14"/>
  <c r="H218" i="14"/>
  <c r="C219" i="14"/>
  <c r="H219" i="14"/>
  <c r="C220" i="14"/>
  <c r="H220" i="14"/>
  <c r="C221" i="14"/>
  <c r="H221" i="14"/>
  <c r="C222" i="14"/>
  <c r="H222" i="14"/>
  <c r="C223" i="14"/>
  <c r="H223" i="14"/>
  <c r="C224" i="14"/>
  <c r="H224" i="14"/>
  <c r="C225" i="14"/>
  <c r="H225" i="14"/>
  <c r="D226" i="14"/>
  <c r="E226" i="14"/>
  <c r="F226" i="14"/>
  <c r="G226" i="14"/>
  <c r="I226" i="14"/>
  <c r="H226" i="14" s="1"/>
  <c r="J226" i="14"/>
  <c r="K226" i="14"/>
  <c r="L226" i="14"/>
  <c r="C227" i="14"/>
  <c r="H227" i="14"/>
  <c r="C228" i="14"/>
  <c r="H228" i="14"/>
  <c r="C231" i="14"/>
  <c r="H231" i="14"/>
  <c r="D232" i="14"/>
  <c r="E232" i="14"/>
  <c r="F232" i="14"/>
  <c r="G232" i="14"/>
  <c r="I232" i="14"/>
  <c r="J232" i="14"/>
  <c r="K232" i="14"/>
  <c r="L232" i="14"/>
  <c r="C233" i="14"/>
  <c r="H233" i="14"/>
  <c r="D234" i="14"/>
  <c r="E234" i="14"/>
  <c r="F234" i="14"/>
  <c r="G234" i="14"/>
  <c r="I234" i="14"/>
  <c r="H234" i="14" s="1"/>
  <c r="J234" i="14"/>
  <c r="K234" i="14"/>
  <c r="L234" i="14"/>
  <c r="C235" i="14"/>
  <c r="H235" i="14"/>
  <c r="C236" i="14"/>
  <c r="H236" i="14"/>
  <c r="D237" i="14"/>
  <c r="E237" i="14"/>
  <c r="F237" i="14"/>
  <c r="G237" i="14"/>
  <c r="I237" i="14"/>
  <c r="H237" i="14" s="1"/>
  <c r="J237" i="14"/>
  <c r="K237" i="14"/>
  <c r="L237" i="14"/>
  <c r="C238" i="14"/>
  <c r="H238" i="14"/>
  <c r="C239" i="14"/>
  <c r="H239" i="14"/>
  <c r="C240" i="14"/>
  <c r="H240" i="14"/>
  <c r="C241" i="14"/>
  <c r="H241" i="14"/>
  <c r="C242" i="14"/>
  <c r="H242" i="14"/>
  <c r="C243" i="14"/>
  <c r="H243" i="14"/>
  <c r="C244" i="14"/>
  <c r="H244" i="14"/>
  <c r="D245" i="14"/>
  <c r="E245" i="14"/>
  <c r="F245" i="14"/>
  <c r="G245" i="14"/>
  <c r="I245" i="14"/>
  <c r="J245" i="14"/>
  <c r="K245" i="14"/>
  <c r="L245" i="14"/>
  <c r="C246" i="14"/>
  <c r="H246" i="14"/>
  <c r="C247" i="14"/>
  <c r="H247" i="14"/>
  <c r="C248" i="14"/>
  <c r="H248" i="14"/>
  <c r="C249" i="14"/>
  <c r="H249" i="14"/>
  <c r="I250" i="14"/>
  <c r="J250" i="14"/>
  <c r="D251" i="14"/>
  <c r="D250" i="14" s="1"/>
  <c r="E251" i="14"/>
  <c r="E250" i="14" s="1"/>
  <c r="F251" i="14"/>
  <c r="F250" i="14" s="1"/>
  <c r="G251" i="14"/>
  <c r="I251" i="14"/>
  <c r="J251" i="14"/>
  <c r="K251" i="14"/>
  <c r="K250" i="14" s="1"/>
  <c r="L251" i="14"/>
  <c r="L250" i="14" s="1"/>
  <c r="C252" i="14"/>
  <c r="H252" i="14"/>
  <c r="C253" i="14"/>
  <c r="H253" i="14"/>
  <c r="C254" i="14"/>
  <c r="H254" i="14"/>
  <c r="C255" i="14"/>
  <c r="H255" i="14"/>
  <c r="C256" i="14"/>
  <c r="H256" i="14"/>
  <c r="C257" i="14"/>
  <c r="H257" i="14"/>
  <c r="D259" i="14"/>
  <c r="E259" i="14"/>
  <c r="E258" i="14" s="1"/>
  <c r="F259" i="14"/>
  <c r="F258" i="14" s="1"/>
  <c r="G259" i="14"/>
  <c r="I259" i="14"/>
  <c r="J259" i="14"/>
  <c r="K259" i="14"/>
  <c r="K258" i="14" s="1"/>
  <c r="L259" i="14"/>
  <c r="L258" i="14" s="1"/>
  <c r="C260" i="14"/>
  <c r="H260" i="14"/>
  <c r="C261" i="14"/>
  <c r="H261" i="14"/>
  <c r="C262" i="14"/>
  <c r="H262" i="14"/>
  <c r="D263" i="14"/>
  <c r="E263" i="14"/>
  <c r="F263" i="14"/>
  <c r="G263" i="14"/>
  <c r="I263" i="14"/>
  <c r="H263" i="14" s="1"/>
  <c r="J263" i="14"/>
  <c r="J258" i="14" s="1"/>
  <c r="K263" i="14"/>
  <c r="L263" i="14"/>
  <c r="C264" i="14"/>
  <c r="H264" i="14"/>
  <c r="C265" i="14"/>
  <c r="H265" i="14"/>
  <c r="C266" i="14"/>
  <c r="H266" i="14"/>
  <c r="C267" i="14"/>
  <c r="H267" i="14"/>
  <c r="C270" i="14"/>
  <c r="H270" i="14"/>
  <c r="D271" i="14"/>
  <c r="E271" i="14"/>
  <c r="F271" i="14"/>
  <c r="F269" i="14" s="1"/>
  <c r="G271" i="14"/>
  <c r="G269" i="14" s="1"/>
  <c r="I271" i="14"/>
  <c r="J271" i="14"/>
  <c r="K271" i="14"/>
  <c r="K269" i="14" s="1"/>
  <c r="L271" i="14"/>
  <c r="L269" i="14" s="1"/>
  <c r="C272" i="14"/>
  <c r="H272" i="14"/>
  <c r="C273" i="14"/>
  <c r="H273" i="14"/>
  <c r="C274" i="14"/>
  <c r="H274" i="14"/>
  <c r="D275" i="14"/>
  <c r="E275" i="14"/>
  <c r="F275" i="14"/>
  <c r="G275" i="14"/>
  <c r="I275" i="14"/>
  <c r="H275" i="14" s="1"/>
  <c r="J275" i="14"/>
  <c r="K275" i="14"/>
  <c r="L275" i="14"/>
  <c r="C276" i="14"/>
  <c r="H276" i="14"/>
  <c r="C277" i="14"/>
  <c r="H277" i="14"/>
  <c r="C278" i="14"/>
  <c r="H278" i="14"/>
  <c r="D279" i="14"/>
  <c r="E279" i="14"/>
  <c r="F279" i="14"/>
  <c r="G279" i="14"/>
  <c r="I279" i="14"/>
  <c r="J279" i="14"/>
  <c r="K279" i="14"/>
  <c r="L279" i="14"/>
  <c r="C280" i="14"/>
  <c r="H280" i="14"/>
  <c r="D281" i="14"/>
  <c r="D287" i="14" s="1"/>
  <c r="D286" i="14" s="1"/>
  <c r="E281" i="14"/>
  <c r="F281" i="14"/>
  <c r="G281" i="14"/>
  <c r="I281" i="14"/>
  <c r="H281" i="14" s="1"/>
  <c r="J281" i="14"/>
  <c r="K281" i="14"/>
  <c r="L281" i="14"/>
  <c r="C282" i="14"/>
  <c r="H282" i="14"/>
  <c r="C283" i="14"/>
  <c r="H283" i="14"/>
  <c r="F287" i="14"/>
  <c r="G287" i="14"/>
  <c r="K287" i="14"/>
  <c r="L287" i="14"/>
  <c r="D288" i="14"/>
  <c r="E288" i="14"/>
  <c r="F288" i="14"/>
  <c r="F286" i="14" s="1"/>
  <c r="G288" i="14"/>
  <c r="I288" i="14"/>
  <c r="J288" i="14"/>
  <c r="K288" i="14"/>
  <c r="L288" i="14"/>
  <c r="C289" i="14"/>
  <c r="H289" i="14"/>
  <c r="C290" i="14"/>
  <c r="H290" i="14"/>
  <c r="C291" i="14"/>
  <c r="H291" i="14"/>
  <c r="C292" i="14"/>
  <c r="H292" i="14"/>
  <c r="C293" i="14"/>
  <c r="H293" i="14"/>
  <c r="C294" i="14"/>
  <c r="H294" i="14"/>
  <c r="C295" i="14"/>
  <c r="H295" i="14"/>
  <c r="C296" i="14"/>
  <c r="H296" i="14"/>
  <c r="D21" i="13"/>
  <c r="E21" i="13"/>
  <c r="F21" i="13"/>
  <c r="G21" i="13"/>
  <c r="G20" i="13" s="1"/>
  <c r="I21" i="13"/>
  <c r="J21" i="13"/>
  <c r="K21" i="13"/>
  <c r="L21" i="13"/>
  <c r="C22" i="13"/>
  <c r="H22" i="13"/>
  <c r="C23" i="13"/>
  <c r="H23" i="13"/>
  <c r="C25" i="13"/>
  <c r="H25" i="13"/>
  <c r="C27" i="13"/>
  <c r="F27" i="13"/>
  <c r="K27" i="13"/>
  <c r="C28" i="13"/>
  <c r="H28" i="13"/>
  <c r="C29" i="13"/>
  <c r="H29" i="13"/>
  <c r="C30" i="13"/>
  <c r="H30" i="13"/>
  <c r="F31" i="13"/>
  <c r="C31" i="13" s="1"/>
  <c r="H31" i="13"/>
  <c r="K31" i="13"/>
  <c r="C32" i="13"/>
  <c r="H32" i="13"/>
  <c r="C33" i="13"/>
  <c r="F33" i="13"/>
  <c r="K33" i="13"/>
  <c r="H33" i="13" s="1"/>
  <c r="C34" i="13"/>
  <c r="H34" i="13"/>
  <c r="C35" i="13"/>
  <c r="H35" i="13"/>
  <c r="C36" i="13"/>
  <c r="F36" i="13"/>
  <c r="K36" i="13"/>
  <c r="H36" i="13" s="1"/>
  <c r="C37" i="13"/>
  <c r="H37" i="13"/>
  <c r="C38" i="13"/>
  <c r="H38" i="13"/>
  <c r="C39" i="13"/>
  <c r="H39" i="13"/>
  <c r="C40" i="13"/>
  <c r="H40" i="13"/>
  <c r="C41" i="13"/>
  <c r="H41" i="13"/>
  <c r="D42" i="13"/>
  <c r="C42" i="13" s="1"/>
  <c r="E42" i="13"/>
  <c r="F42" i="13"/>
  <c r="I42" i="13"/>
  <c r="H42" i="13" s="1"/>
  <c r="J42" i="13"/>
  <c r="K42" i="13"/>
  <c r="C43" i="13"/>
  <c r="H43" i="13"/>
  <c r="C44" i="13"/>
  <c r="G44" i="13"/>
  <c r="L44" i="13"/>
  <c r="L20" i="13" s="1"/>
  <c r="C45" i="13"/>
  <c r="H45" i="13"/>
  <c r="C46" i="13"/>
  <c r="H46" i="13"/>
  <c r="D54" i="13"/>
  <c r="E54" i="13"/>
  <c r="F54" i="13"/>
  <c r="G54" i="13"/>
  <c r="I54" i="13"/>
  <c r="J54" i="13"/>
  <c r="K54" i="13"/>
  <c r="L54" i="13"/>
  <c r="C55" i="13"/>
  <c r="H55" i="13"/>
  <c r="C56" i="13"/>
  <c r="H56" i="13"/>
  <c r="D57" i="13"/>
  <c r="E57" i="13"/>
  <c r="F57" i="13"/>
  <c r="G57" i="13"/>
  <c r="G53" i="13" s="1"/>
  <c r="I57" i="13"/>
  <c r="H57" i="13" s="1"/>
  <c r="J57" i="13"/>
  <c r="K57" i="13"/>
  <c r="L57" i="13"/>
  <c r="C58" i="13"/>
  <c r="H58" i="13"/>
  <c r="C59" i="13"/>
  <c r="H59" i="13"/>
  <c r="C60" i="13"/>
  <c r="H60" i="13"/>
  <c r="C61" i="13"/>
  <c r="H61" i="13"/>
  <c r="C62" i="13"/>
  <c r="H62" i="13"/>
  <c r="C63" i="13"/>
  <c r="H63" i="13"/>
  <c r="C64" i="13"/>
  <c r="H64" i="13"/>
  <c r="C65" i="13"/>
  <c r="H65" i="13"/>
  <c r="K66" i="13"/>
  <c r="C67" i="13"/>
  <c r="H67" i="13"/>
  <c r="D68" i="13"/>
  <c r="D66" i="13" s="1"/>
  <c r="E68" i="13"/>
  <c r="E66" i="13" s="1"/>
  <c r="F68" i="13"/>
  <c r="F66" i="13" s="1"/>
  <c r="G68" i="13"/>
  <c r="G66" i="13" s="1"/>
  <c r="I68" i="13"/>
  <c r="H68" i="13" s="1"/>
  <c r="J68" i="13"/>
  <c r="J66" i="13" s="1"/>
  <c r="K68" i="13"/>
  <c r="L68" i="13"/>
  <c r="L66" i="13" s="1"/>
  <c r="C69" i="13"/>
  <c r="H69" i="13"/>
  <c r="C70" i="13"/>
  <c r="H70" i="13"/>
  <c r="C71" i="13"/>
  <c r="H71" i="13"/>
  <c r="C72" i="13"/>
  <c r="H72" i="13"/>
  <c r="C73" i="13"/>
  <c r="H73" i="13"/>
  <c r="D76" i="13"/>
  <c r="E76" i="13"/>
  <c r="F76" i="13"/>
  <c r="G76" i="13"/>
  <c r="G75" i="13" s="1"/>
  <c r="I76" i="13"/>
  <c r="J76" i="13"/>
  <c r="K76" i="13"/>
  <c r="K75" i="13" s="1"/>
  <c r="L76" i="13"/>
  <c r="C77" i="13"/>
  <c r="H77" i="13"/>
  <c r="C78" i="13"/>
  <c r="H78" i="13"/>
  <c r="D79" i="13"/>
  <c r="C79" i="13" s="1"/>
  <c r="E79" i="13"/>
  <c r="E75" i="13" s="1"/>
  <c r="F79" i="13"/>
  <c r="G79" i="13"/>
  <c r="I79" i="13"/>
  <c r="J79" i="13"/>
  <c r="K79" i="13"/>
  <c r="L79" i="13"/>
  <c r="C80" i="13"/>
  <c r="H80" i="13"/>
  <c r="C81" i="13"/>
  <c r="H81" i="13"/>
  <c r="D83" i="13"/>
  <c r="C83" i="13" s="1"/>
  <c r="E83" i="13"/>
  <c r="F83" i="13"/>
  <c r="G83" i="13"/>
  <c r="I83" i="13"/>
  <c r="J83" i="13"/>
  <c r="K83" i="13"/>
  <c r="L83" i="13"/>
  <c r="C84" i="13"/>
  <c r="H84" i="13"/>
  <c r="C85" i="13"/>
  <c r="H85" i="13"/>
  <c r="C86" i="13"/>
  <c r="H86" i="13"/>
  <c r="C87" i="13"/>
  <c r="H87" i="13"/>
  <c r="D88" i="13"/>
  <c r="E88" i="13"/>
  <c r="F88" i="13"/>
  <c r="G88" i="13"/>
  <c r="I88" i="13"/>
  <c r="J88" i="13"/>
  <c r="K88" i="13"/>
  <c r="L88" i="13"/>
  <c r="C89" i="13"/>
  <c r="H89" i="13"/>
  <c r="C90" i="13"/>
  <c r="H90" i="13"/>
  <c r="C91" i="13"/>
  <c r="H91" i="13"/>
  <c r="C92" i="13"/>
  <c r="H92" i="13"/>
  <c r="C93" i="13"/>
  <c r="H93" i="13"/>
  <c r="D94" i="13"/>
  <c r="E94" i="13"/>
  <c r="F94" i="13"/>
  <c r="G94" i="13"/>
  <c r="I94" i="13"/>
  <c r="J94" i="13"/>
  <c r="K94" i="13"/>
  <c r="L94" i="13"/>
  <c r="C95" i="13"/>
  <c r="H95" i="13"/>
  <c r="C96" i="13"/>
  <c r="H96" i="13"/>
  <c r="C97" i="13"/>
  <c r="H97" i="13"/>
  <c r="C98" i="13"/>
  <c r="H98" i="13"/>
  <c r="C99" i="13"/>
  <c r="H99" i="13"/>
  <c r="C100" i="13"/>
  <c r="H100" i="13"/>
  <c r="C101" i="13"/>
  <c r="H101" i="13"/>
  <c r="D102" i="13"/>
  <c r="C102" i="13" s="1"/>
  <c r="E102" i="13"/>
  <c r="F102" i="13"/>
  <c r="G102" i="13"/>
  <c r="I102" i="13"/>
  <c r="J102" i="13"/>
  <c r="K102" i="13"/>
  <c r="L102" i="13"/>
  <c r="C103" i="13"/>
  <c r="H103" i="13"/>
  <c r="C104" i="13"/>
  <c r="H104" i="13"/>
  <c r="C105" i="13"/>
  <c r="H105" i="13"/>
  <c r="C106" i="13"/>
  <c r="H106" i="13"/>
  <c r="C107" i="13"/>
  <c r="H107" i="13"/>
  <c r="C108" i="13"/>
  <c r="H108" i="13"/>
  <c r="C109" i="13"/>
  <c r="H109" i="13"/>
  <c r="C110" i="13"/>
  <c r="H110" i="13"/>
  <c r="D111" i="13"/>
  <c r="C111" i="13" s="1"/>
  <c r="E111" i="13"/>
  <c r="F111" i="13"/>
  <c r="G111" i="13"/>
  <c r="I111" i="13"/>
  <c r="J111" i="13"/>
  <c r="K111" i="13"/>
  <c r="L111" i="13"/>
  <c r="C112" i="13"/>
  <c r="H112" i="13"/>
  <c r="C113" i="13"/>
  <c r="H113" i="13"/>
  <c r="C114" i="13"/>
  <c r="H114" i="13"/>
  <c r="D115" i="13"/>
  <c r="E115" i="13"/>
  <c r="F115" i="13"/>
  <c r="G115" i="13"/>
  <c r="I115" i="13"/>
  <c r="J115" i="13"/>
  <c r="K115" i="13"/>
  <c r="L115" i="13"/>
  <c r="C116" i="13"/>
  <c r="H116" i="13"/>
  <c r="C117" i="13"/>
  <c r="H117" i="13"/>
  <c r="C118" i="13"/>
  <c r="H118" i="13"/>
  <c r="C119" i="13"/>
  <c r="H119" i="13"/>
  <c r="C120" i="13"/>
  <c r="H120" i="13"/>
  <c r="D121" i="13"/>
  <c r="C121" i="13" s="1"/>
  <c r="E121" i="13"/>
  <c r="F121" i="13"/>
  <c r="G121" i="13"/>
  <c r="I121" i="13"/>
  <c r="J121" i="13"/>
  <c r="K121" i="13"/>
  <c r="L121" i="13"/>
  <c r="C122" i="13"/>
  <c r="H122" i="13"/>
  <c r="C123" i="13"/>
  <c r="H123" i="13"/>
  <c r="C124" i="13"/>
  <c r="H124" i="13"/>
  <c r="C125" i="13"/>
  <c r="H125" i="13"/>
  <c r="C126" i="13"/>
  <c r="H126" i="13"/>
  <c r="D127" i="13"/>
  <c r="E127" i="13"/>
  <c r="F127" i="13"/>
  <c r="G127" i="13"/>
  <c r="I127" i="13"/>
  <c r="J127" i="13"/>
  <c r="K127" i="13"/>
  <c r="L127" i="13"/>
  <c r="C128" i="13"/>
  <c r="C127" i="13" s="1"/>
  <c r="H128" i="13"/>
  <c r="H127" i="13" s="1"/>
  <c r="D130" i="13"/>
  <c r="E130" i="13"/>
  <c r="F130" i="13"/>
  <c r="G130" i="13"/>
  <c r="I130" i="13"/>
  <c r="J130" i="13"/>
  <c r="K130" i="13"/>
  <c r="L130" i="13"/>
  <c r="C131" i="13"/>
  <c r="H131" i="13"/>
  <c r="C132" i="13"/>
  <c r="H132" i="13"/>
  <c r="C133" i="13"/>
  <c r="H133" i="13"/>
  <c r="C134" i="13"/>
  <c r="H134" i="13"/>
  <c r="D135" i="13"/>
  <c r="C135" i="13" s="1"/>
  <c r="E135" i="13"/>
  <c r="F135" i="13"/>
  <c r="G135" i="13"/>
  <c r="I135" i="13"/>
  <c r="J135" i="13"/>
  <c r="K135" i="13"/>
  <c r="L135" i="13"/>
  <c r="C136" i="13"/>
  <c r="H136" i="13"/>
  <c r="C137" i="13"/>
  <c r="H137" i="13"/>
  <c r="C138" i="13"/>
  <c r="H138" i="13"/>
  <c r="C139" i="13"/>
  <c r="H139" i="13"/>
  <c r="D140" i="13"/>
  <c r="C140" i="13" s="1"/>
  <c r="E140" i="13"/>
  <c r="F140" i="13"/>
  <c r="G140" i="13"/>
  <c r="I140" i="13"/>
  <c r="J140" i="13"/>
  <c r="K140" i="13"/>
  <c r="L140" i="13"/>
  <c r="C141" i="13"/>
  <c r="H141" i="13"/>
  <c r="C142" i="13"/>
  <c r="H142" i="13"/>
  <c r="D143" i="13"/>
  <c r="C143" i="13" s="1"/>
  <c r="E143" i="13"/>
  <c r="F143" i="13"/>
  <c r="G143" i="13"/>
  <c r="I143" i="13"/>
  <c r="J143" i="13"/>
  <c r="K143" i="13"/>
  <c r="L143" i="13"/>
  <c r="C144" i="13"/>
  <c r="H144" i="13"/>
  <c r="C145" i="13"/>
  <c r="H145" i="13"/>
  <c r="C146" i="13"/>
  <c r="H146" i="13"/>
  <c r="C147" i="13"/>
  <c r="H147" i="13"/>
  <c r="C148" i="13"/>
  <c r="H148" i="13"/>
  <c r="C149" i="13"/>
  <c r="H149" i="13"/>
  <c r="D150" i="13"/>
  <c r="C150" i="13" s="1"/>
  <c r="E150" i="13"/>
  <c r="F150" i="13"/>
  <c r="G150" i="13"/>
  <c r="I150" i="13"/>
  <c r="J150" i="13"/>
  <c r="K150" i="13"/>
  <c r="L150" i="13"/>
  <c r="C151" i="13"/>
  <c r="H151" i="13"/>
  <c r="C152" i="13"/>
  <c r="H152" i="13"/>
  <c r="C153" i="13"/>
  <c r="H153" i="13"/>
  <c r="C154" i="13"/>
  <c r="H154" i="13"/>
  <c r="C155" i="13"/>
  <c r="H155" i="13"/>
  <c r="C156" i="13"/>
  <c r="H156" i="13"/>
  <c r="C157" i="13"/>
  <c r="H157" i="13"/>
  <c r="C158" i="13"/>
  <c r="H158" i="13"/>
  <c r="D159" i="13"/>
  <c r="C159" i="13" s="1"/>
  <c r="E159" i="13"/>
  <c r="F159" i="13"/>
  <c r="G159" i="13"/>
  <c r="I159" i="13"/>
  <c r="J159" i="13"/>
  <c r="K159" i="13"/>
  <c r="L159" i="13"/>
  <c r="C160" i="13"/>
  <c r="H160" i="13"/>
  <c r="C161" i="13"/>
  <c r="H161" i="13"/>
  <c r="C162" i="13"/>
  <c r="H162" i="13"/>
  <c r="C163" i="13"/>
  <c r="H163" i="13"/>
  <c r="D164" i="13"/>
  <c r="D165" i="13"/>
  <c r="E165" i="13"/>
  <c r="E164" i="13" s="1"/>
  <c r="F165" i="13"/>
  <c r="F164" i="13" s="1"/>
  <c r="G165" i="13"/>
  <c r="G164" i="13" s="1"/>
  <c r="I165" i="13"/>
  <c r="I164" i="13" s="1"/>
  <c r="J165" i="13"/>
  <c r="J164" i="13" s="1"/>
  <c r="K165" i="13"/>
  <c r="K164" i="13" s="1"/>
  <c r="L165" i="13"/>
  <c r="L164" i="13" s="1"/>
  <c r="C166" i="13"/>
  <c r="H166" i="13"/>
  <c r="C167" i="13"/>
  <c r="H167" i="13"/>
  <c r="C168" i="13"/>
  <c r="H168" i="13"/>
  <c r="C169" i="13"/>
  <c r="H169" i="13"/>
  <c r="C170" i="13"/>
  <c r="H170" i="13"/>
  <c r="C171" i="13"/>
  <c r="H171" i="13"/>
  <c r="D174" i="13"/>
  <c r="D173" i="13" s="1"/>
  <c r="E174" i="13"/>
  <c r="F174" i="13"/>
  <c r="F173" i="13" s="1"/>
  <c r="F172" i="13" s="1"/>
  <c r="G174" i="13"/>
  <c r="I174" i="13"/>
  <c r="I173" i="13" s="1"/>
  <c r="J174" i="13"/>
  <c r="J173" i="13" s="1"/>
  <c r="J172" i="13" s="1"/>
  <c r="K174" i="13"/>
  <c r="L174" i="13"/>
  <c r="C175" i="13"/>
  <c r="H175" i="13"/>
  <c r="C176" i="13"/>
  <c r="H176" i="13"/>
  <c r="C177" i="13"/>
  <c r="H177" i="13"/>
  <c r="D178" i="13"/>
  <c r="E178" i="13"/>
  <c r="F178" i="13"/>
  <c r="G178" i="13"/>
  <c r="I178" i="13"/>
  <c r="J178" i="13"/>
  <c r="K178" i="13"/>
  <c r="L178" i="13"/>
  <c r="C179" i="13"/>
  <c r="H179" i="13"/>
  <c r="C180" i="13"/>
  <c r="H180" i="13"/>
  <c r="C181" i="13"/>
  <c r="H181" i="13"/>
  <c r="C182" i="13"/>
  <c r="H182" i="13"/>
  <c r="D183" i="13"/>
  <c r="E183" i="13"/>
  <c r="F183" i="13"/>
  <c r="G183" i="13"/>
  <c r="I183" i="13"/>
  <c r="J183" i="13"/>
  <c r="K183" i="13"/>
  <c r="L183" i="13"/>
  <c r="C184" i="13"/>
  <c r="H184" i="13"/>
  <c r="C185" i="13"/>
  <c r="H185" i="13"/>
  <c r="D187" i="13"/>
  <c r="E187" i="13"/>
  <c r="F187" i="13"/>
  <c r="F186" i="13" s="1"/>
  <c r="G187" i="13"/>
  <c r="I187" i="13"/>
  <c r="J187" i="13"/>
  <c r="K187" i="13"/>
  <c r="K186" i="13" s="1"/>
  <c r="L187" i="13"/>
  <c r="C188" i="13"/>
  <c r="H188" i="13"/>
  <c r="C189" i="13"/>
  <c r="H189" i="13"/>
  <c r="D191" i="13"/>
  <c r="C191" i="13" s="1"/>
  <c r="E191" i="13"/>
  <c r="E190" i="13" s="1"/>
  <c r="F191" i="13"/>
  <c r="F190" i="13" s="1"/>
  <c r="G191" i="13"/>
  <c r="G190" i="13" s="1"/>
  <c r="I191" i="13"/>
  <c r="I190" i="13" s="1"/>
  <c r="J191" i="13"/>
  <c r="J190" i="13" s="1"/>
  <c r="K191" i="13"/>
  <c r="K190" i="13" s="1"/>
  <c r="L191" i="13"/>
  <c r="L190" i="13" s="1"/>
  <c r="L186" i="13" s="1"/>
  <c r="C192" i="13"/>
  <c r="H192" i="13"/>
  <c r="C196" i="13"/>
  <c r="H196" i="13"/>
  <c r="D197" i="13"/>
  <c r="C197" i="13" s="1"/>
  <c r="E197" i="13"/>
  <c r="E195" i="13" s="1"/>
  <c r="F197" i="13"/>
  <c r="F195" i="13" s="1"/>
  <c r="G197" i="13"/>
  <c r="G195" i="13" s="1"/>
  <c r="I197" i="13"/>
  <c r="I195" i="13" s="1"/>
  <c r="J197" i="13"/>
  <c r="J195" i="13" s="1"/>
  <c r="K197" i="13"/>
  <c r="K195" i="13" s="1"/>
  <c r="L197" i="13"/>
  <c r="L195" i="13" s="1"/>
  <c r="C198" i="13"/>
  <c r="H198" i="13"/>
  <c r="C199" i="13"/>
  <c r="H199" i="13"/>
  <c r="C200" i="13"/>
  <c r="H200" i="13"/>
  <c r="C201" i="13"/>
  <c r="H201" i="13"/>
  <c r="C202" i="13"/>
  <c r="H202" i="13"/>
  <c r="D204" i="13"/>
  <c r="E204" i="13"/>
  <c r="F204" i="13"/>
  <c r="G204" i="13"/>
  <c r="I204" i="13"/>
  <c r="J204" i="13"/>
  <c r="K204" i="13"/>
  <c r="L204" i="13"/>
  <c r="C205" i="13"/>
  <c r="H205" i="13"/>
  <c r="C206" i="13"/>
  <c r="H206" i="13"/>
  <c r="C207" i="13"/>
  <c r="H207" i="13"/>
  <c r="C208" i="13"/>
  <c r="H208" i="13"/>
  <c r="C209" i="13"/>
  <c r="H209" i="13"/>
  <c r="C210" i="13"/>
  <c r="H210" i="13"/>
  <c r="C211" i="13"/>
  <c r="H211" i="13"/>
  <c r="C212" i="13"/>
  <c r="H212" i="13"/>
  <c r="C213" i="13"/>
  <c r="H213" i="13"/>
  <c r="C214" i="13"/>
  <c r="H214" i="13"/>
  <c r="D215" i="13"/>
  <c r="E215" i="13"/>
  <c r="F215" i="13"/>
  <c r="G215" i="13"/>
  <c r="I215" i="13"/>
  <c r="J215" i="13"/>
  <c r="K215" i="13"/>
  <c r="L215" i="13"/>
  <c r="C216" i="13"/>
  <c r="H216" i="13"/>
  <c r="C217" i="13"/>
  <c r="H217" i="13"/>
  <c r="C218" i="13"/>
  <c r="H218" i="13"/>
  <c r="C219" i="13"/>
  <c r="H219" i="13"/>
  <c r="C220" i="13"/>
  <c r="H220" i="13"/>
  <c r="C221" i="13"/>
  <c r="H221" i="13"/>
  <c r="C222" i="13"/>
  <c r="H222" i="13"/>
  <c r="C223" i="13"/>
  <c r="H223" i="13"/>
  <c r="C224" i="13"/>
  <c r="H224" i="13"/>
  <c r="C225" i="13"/>
  <c r="H225" i="13"/>
  <c r="D226" i="13"/>
  <c r="E226" i="13"/>
  <c r="F226" i="13"/>
  <c r="G226" i="13"/>
  <c r="I226" i="13"/>
  <c r="J226" i="13"/>
  <c r="K226" i="13"/>
  <c r="L226" i="13"/>
  <c r="C227" i="13"/>
  <c r="H227" i="13"/>
  <c r="C228" i="13"/>
  <c r="H228" i="13"/>
  <c r="C231" i="13"/>
  <c r="H231" i="13"/>
  <c r="D232" i="13"/>
  <c r="E232" i="13"/>
  <c r="F232" i="13"/>
  <c r="G232" i="13"/>
  <c r="I232" i="13"/>
  <c r="J232" i="13"/>
  <c r="K232" i="13"/>
  <c r="L232" i="13"/>
  <c r="C233" i="13"/>
  <c r="H233" i="13"/>
  <c r="D234" i="13"/>
  <c r="E234" i="13"/>
  <c r="F234" i="13"/>
  <c r="G234" i="13"/>
  <c r="I234" i="13"/>
  <c r="J234" i="13"/>
  <c r="K234" i="13"/>
  <c r="L234" i="13"/>
  <c r="C235" i="13"/>
  <c r="H235" i="13"/>
  <c r="C236" i="13"/>
  <c r="H236" i="13"/>
  <c r="D237" i="13"/>
  <c r="E237" i="13"/>
  <c r="F237" i="13"/>
  <c r="G237" i="13"/>
  <c r="I237" i="13"/>
  <c r="J237" i="13"/>
  <c r="K237" i="13"/>
  <c r="L237" i="13"/>
  <c r="C238" i="13"/>
  <c r="H238" i="13"/>
  <c r="C239" i="13"/>
  <c r="H239" i="13"/>
  <c r="C240" i="13"/>
  <c r="H240" i="13"/>
  <c r="C241" i="13"/>
  <c r="H241" i="13"/>
  <c r="C242" i="13"/>
  <c r="H242" i="13"/>
  <c r="C243" i="13"/>
  <c r="H243" i="13"/>
  <c r="C244" i="13"/>
  <c r="H244" i="13"/>
  <c r="D245" i="13"/>
  <c r="C245" i="13" s="1"/>
  <c r="E245" i="13"/>
  <c r="F245" i="13"/>
  <c r="G245" i="13"/>
  <c r="I245" i="13"/>
  <c r="J245" i="13"/>
  <c r="K245" i="13"/>
  <c r="L245" i="13"/>
  <c r="C246" i="13"/>
  <c r="H246" i="13"/>
  <c r="C247" i="13"/>
  <c r="H247" i="13"/>
  <c r="C248" i="13"/>
  <c r="H248" i="13"/>
  <c r="C249" i="13"/>
  <c r="H249" i="13"/>
  <c r="D250" i="13"/>
  <c r="D251" i="13"/>
  <c r="E251" i="13"/>
  <c r="E250" i="13" s="1"/>
  <c r="F251" i="13"/>
  <c r="F250" i="13" s="1"/>
  <c r="G251" i="13"/>
  <c r="G250" i="13" s="1"/>
  <c r="I251" i="13"/>
  <c r="I250" i="13" s="1"/>
  <c r="J251" i="13"/>
  <c r="J250" i="13" s="1"/>
  <c r="K251" i="13"/>
  <c r="K250" i="13" s="1"/>
  <c r="L251" i="13"/>
  <c r="L250" i="13" s="1"/>
  <c r="C252" i="13"/>
  <c r="H252" i="13"/>
  <c r="C253" i="13"/>
  <c r="H253" i="13"/>
  <c r="C254" i="13"/>
  <c r="H254" i="13"/>
  <c r="C255" i="13"/>
  <c r="H255" i="13"/>
  <c r="C256" i="13"/>
  <c r="H256" i="13"/>
  <c r="C257" i="13"/>
  <c r="H257" i="13"/>
  <c r="D259" i="13"/>
  <c r="C259" i="13" s="1"/>
  <c r="E259" i="13"/>
  <c r="F259" i="13"/>
  <c r="G259" i="13"/>
  <c r="I259" i="13"/>
  <c r="I258" i="13" s="1"/>
  <c r="J259" i="13"/>
  <c r="K259" i="13"/>
  <c r="L259" i="13"/>
  <c r="L258" i="13" s="1"/>
  <c r="C260" i="13"/>
  <c r="H260" i="13"/>
  <c r="C261" i="13"/>
  <c r="H261" i="13"/>
  <c r="C262" i="13"/>
  <c r="H262" i="13"/>
  <c r="D263" i="13"/>
  <c r="E263" i="13"/>
  <c r="F263" i="13"/>
  <c r="G263" i="13"/>
  <c r="I263" i="13"/>
  <c r="J263" i="13"/>
  <c r="K263" i="13"/>
  <c r="L263" i="13"/>
  <c r="C264" i="13"/>
  <c r="H264" i="13"/>
  <c r="C265" i="13"/>
  <c r="H265" i="13"/>
  <c r="C266" i="13"/>
  <c r="H266" i="13"/>
  <c r="C267" i="13"/>
  <c r="H267" i="13"/>
  <c r="C270" i="13"/>
  <c r="H270" i="13"/>
  <c r="D271" i="13"/>
  <c r="C271" i="13" s="1"/>
  <c r="E271" i="13"/>
  <c r="F271" i="13"/>
  <c r="G271" i="13"/>
  <c r="I271" i="13"/>
  <c r="I269" i="13" s="1"/>
  <c r="J271" i="13"/>
  <c r="K271" i="13"/>
  <c r="L271" i="13"/>
  <c r="C272" i="13"/>
  <c r="H272" i="13"/>
  <c r="C273" i="13"/>
  <c r="H273" i="13"/>
  <c r="C274" i="13"/>
  <c r="H274" i="13"/>
  <c r="D275" i="13"/>
  <c r="E275" i="13"/>
  <c r="F275" i="13"/>
  <c r="G275" i="13"/>
  <c r="I275" i="13"/>
  <c r="J275" i="13"/>
  <c r="K275" i="13"/>
  <c r="L275" i="13"/>
  <c r="C276" i="13"/>
  <c r="H276" i="13"/>
  <c r="C277" i="13"/>
  <c r="H277" i="13"/>
  <c r="C278" i="13"/>
  <c r="H278" i="13"/>
  <c r="D279" i="13"/>
  <c r="C279" i="13" s="1"/>
  <c r="E279" i="13"/>
  <c r="F279" i="13"/>
  <c r="G279" i="13"/>
  <c r="I279" i="13"/>
  <c r="J279" i="13"/>
  <c r="K279" i="13"/>
  <c r="L279" i="13"/>
  <c r="C280" i="13"/>
  <c r="H280" i="13"/>
  <c r="D281" i="13"/>
  <c r="E281" i="13"/>
  <c r="F281" i="13"/>
  <c r="G281" i="13"/>
  <c r="I281" i="13"/>
  <c r="J281" i="13"/>
  <c r="K281" i="13"/>
  <c r="L281" i="13"/>
  <c r="C282" i="13"/>
  <c r="H282" i="13"/>
  <c r="C283" i="13"/>
  <c r="H283" i="13"/>
  <c r="D287" i="13"/>
  <c r="E287" i="13"/>
  <c r="F287" i="13"/>
  <c r="G287" i="13"/>
  <c r="I287" i="13"/>
  <c r="J287" i="13"/>
  <c r="K287" i="13"/>
  <c r="L287" i="13"/>
  <c r="D288" i="13"/>
  <c r="D286" i="13" s="1"/>
  <c r="E288" i="13"/>
  <c r="F288" i="13"/>
  <c r="G288" i="13"/>
  <c r="I288" i="13"/>
  <c r="J288" i="13"/>
  <c r="K288" i="13"/>
  <c r="L288" i="13"/>
  <c r="L286" i="13" s="1"/>
  <c r="C289" i="13"/>
  <c r="H289" i="13"/>
  <c r="C290" i="13"/>
  <c r="H290" i="13"/>
  <c r="C291" i="13"/>
  <c r="H291" i="13"/>
  <c r="C292" i="13"/>
  <c r="H292" i="13"/>
  <c r="C293" i="13"/>
  <c r="H293" i="13"/>
  <c r="C294" i="13"/>
  <c r="H294" i="13"/>
  <c r="C295" i="13"/>
  <c r="H295" i="13"/>
  <c r="C296" i="13"/>
  <c r="H296" i="13"/>
  <c r="D21" i="12"/>
  <c r="E21" i="12"/>
  <c r="F21" i="12"/>
  <c r="G21" i="12"/>
  <c r="I21" i="12"/>
  <c r="J21" i="12"/>
  <c r="J287" i="12" s="1"/>
  <c r="J286" i="12" s="1"/>
  <c r="K21" i="12"/>
  <c r="L21" i="12"/>
  <c r="C22" i="12"/>
  <c r="H22" i="12"/>
  <c r="C23" i="12"/>
  <c r="H23" i="12"/>
  <c r="C25" i="12"/>
  <c r="H25" i="12"/>
  <c r="F27" i="12"/>
  <c r="K27" i="12"/>
  <c r="H27" i="12" s="1"/>
  <c r="C28" i="12"/>
  <c r="H28" i="12"/>
  <c r="C29" i="12"/>
  <c r="H29" i="12"/>
  <c r="C30" i="12"/>
  <c r="H30" i="12"/>
  <c r="F31" i="12"/>
  <c r="C31" i="12" s="1"/>
  <c r="K31" i="12"/>
  <c r="H31" i="12" s="1"/>
  <c r="C32" i="12"/>
  <c r="H32" i="12"/>
  <c r="F33" i="12"/>
  <c r="C33" i="12" s="1"/>
  <c r="K33" i="12"/>
  <c r="H33" i="12" s="1"/>
  <c r="C34" i="12"/>
  <c r="H34" i="12"/>
  <c r="C35" i="12"/>
  <c r="H35" i="12"/>
  <c r="F36" i="12"/>
  <c r="C36" i="12" s="1"/>
  <c r="K36" i="12"/>
  <c r="H36" i="12" s="1"/>
  <c r="C37" i="12"/>
  <c r="H37" i="12"/>
  <c r="C38" i="12"/>
  <c r="H38" i="12"/>
  <c r="C39" i="12"/>
  <c r="H39" i="12"/>
  <c r="C40" i="12"/>
  <c r="H40" i="12"/>
  <c r="C41" i="12"/>
  <c r="H41" i="12"/>
  <c r="D42" i="12"/>
  <c r="E42" i="12"/>
  <c r="F42" i="12"/>
  <c r="I42" i="12"/>
  <c r="J42" i="12"/>
  <c r="K42" i="12"/>
  <c r="C43" i="12"/>
  <c r="H43" i="12"/>
  <c r="G44" i="12"/>
  <c r="C44" i="12" s="1"/>
  <c r="L44" i="12"/>
  <c r="H44" i="12" s="1"/>
  <c r="C45" i="12"/>
  <c r="H45" i="12"/>
  <c r="C46" i="12"/>
  <c r="H46" i="12"/>
  <c r="D54" i="12"/>
  <c r="E54" i="12"/>
  <c r="F54" i="12"/>
  <c r="G54" i="12"/>
  <c r="G53" i="12" s="1"/>
  <c r="I54" i="12"/>
  <c r="J54" i="12"/>
  <c r="K54" i="12"/>
  <c r="L54" i="12"/>
  <c r="C55" i="12"/>
  <c r="H55" i="12"/>
  <c r="C56" i="12"/>
  <c r="H56" i="12"/>
  <c r="D57" i="12"/>
  <c r="D53" i="12" s="1"/>
  <c r="E57" i="12"/>
  <c r="F57" i="12"/>
  <c r="G57" i="12"/>
  <c r="I57" i="12"/>
  <c r="J57" i="12"/>
  <c r="K57" i="12"/>
  <c r="L57" i="12"/>
  <c r="L53" i="12" s="1"/>
  <c r="C58" i="12"/>
  <c r="H58" i="12"/>
  <c r="C59" i="12"/>
  <c r="H59" i="12"/>
  <c r="C60" i="12"/>
  <c r="H60" i="12"/>
  <c r="C61" i="12"/>
  <c r="H61" i="12"/>
  <c r="C62" i="12"/>
  <c r="H62" i="12"/>
  <c r="C63" i="12"/>
  <c r="H63" i="12"/>
  <c r="C64" i="12"/>
  <c r="H64" i="12"/>
  <c r="C65" i="12"/>
  <c r="H65" i="12"/>
  <c r="C67" i="12"/>
  <c r="H67" i="12"/>
  <c r="D68" i="12"/>
  <c r="E68" i="12"/>
  <c r="E66" i="12" s="1"/>
  <c r="F68" i="12"/>
  <c r="F66" i="12" s="1"/>
  <c r="G68" i="12"/>
  <c r="G66" i="12" s="1"/>
  <c r="I68" i="12"/>
  <c r="I66" i="12" s="1"/>
  <c r="J68" i="12"/>
  <c r="J66" i="12" s="1"/>
  <c r="K68" i="12"/>
  <c r="K66" i="12" s="1"/>
  <c r="L68" i="12"/>
  <c r="L66" i="12" s="1"/>
  <c r="C69" i="12"/>
  <c r="H69" i="12"/>
  <c r="C70" i="12"/>
  <c r="H70" i="12"/>
  <c r="C71" i="12"/>
  <c r="H71" i="12"/>
  <c r="C72" i="12"/>
  <c r="H72" i="12"/>
  <c r="C73" i="12"/>
  <c r="H73" i="12"/>
  <c r="D76" i="12"/>
  <c r="E76" i="12"/>
  <c r="F76" i="12"/>
  <c r="G76" i="12"/>
  <c r="I76" i="12"/>
  <c r="J76" i="12"/>
  <c r="K76" i="12"/>
  <c r="L76" i="12"/>
  <c r="C77" i="12"/>
  <c r="H77" i="12"/>
  <c r="C78" i="12"/>
  <c r="H78" i="12"/>
  <c r="D79" i="12"/>
  <c r="D75" i="12" s="1"/>
  <c r="E79" i="12"/>
  <c r="F79" i="12"/>
  <c r="G79" i="12"/>
  <c r="I79" i="12"/>
  <c r="J79" i="12"/>
  <c r="K79" i="12"/>
  <c r="L79" i="12"/>
  <c r="L75" i="12" s="1"/>
  <c r="C80" i="12"/>
  <c r="H80" i="12"/>
  <c r="C81" i="12"/>
  <c r="H81" i="12"/>
  <c r="D83" i="12"/>
  <c r="E83" i="12"/>
  <c r="F83" i="12"/>
  <c r="G83" i="12"/>
  <c r="I83" i="12"/>
  <c r="J83" i="12"/>
  <c r="K83" i="12"/>
  <c r="L83" i="12"/>
  <c r="H83" i="12" s="1"/>
  <c r="C84" i="12"/>
  <c r="H84" i="12"/>
  <c r="C85" i="12"/>
  <c r="H85" i="12"/>
  <c r="C86" i="12"/>
  <c r="H86" i="12"/>
  <c r="C87" i="12"/>
  <c r="H87" i="12"/>
  <c r="D88" i="12"/>
  <c r="E88" i="12"/>
  <c r="F88" i="12"/>
  <c r="G88" i="12"/>
  <c r="I88" i="12"/>
  <c r="J88" i="12"/>
  <c r="K88" i="12"/>
  <c r="L88" i="12"/>
  <c r="C89" i="12"/>
  <c r="H89" i="12"/>
  <c r="C90" i="12"/>
  <c r="H90" i="12"/>
  <c r="C91" i="12"/>
  <c r="H91" i="12"/>
  <c r="C92" i="12"/>
  <c r="H92" i="12"/>
  <c r="C93" i="12"/>
  <c r="H93" i="12"/>
  <c r="D94" i="12"/>
  <c r="E94" i="12"/>
  <c r="F94" i="12"/>
  <c r="G94" i="12"/>
  <c r="I94" i="12"/>
  <c r="J94" i="12"/>
  <c r="H94" i="12" s="1"/>
  <c r="K94" i="12"/>
  <c r="L94" i="12"/>
  <c r="C95" i="12"/>
  <c r="H95" i="12"/>
  <c r="C96" i="12"/>
  <c r="H96" i="12"/>
  <c r="C97" i="12"/>
  <c r="H97" i="12"/>
  <c r="C98" i="12"/>
  <c r="H98" i="12"/>
  <c r="C99" i="12"/>
  <c r="H99" i="12"/>
  <c r="C100" i="12"/>
  <c r="H100" i="12"/>
  <c r="C101" i="12"/>
  <c r="H101" i="12"/>
  <c r="D102" i="12"/>
  <c r="E102" i="12"/>
  <c r="F102" i="12"/>
  <c r="G102" i="12"/>
  <c r="I102" i="12"/>
  <c r="J102" i="12"/>
  <c r="K102" i="12"/>
  <c r="L102" i="12"/>
  <c r="C103" i="12"/>
  <c r="H103" i="12"/>
  <c r="C104" i="12"/>
  <c r="H104" i="12"/>
  <c r="C105" i="12"/>
  <c r="H105" i="12"/>
  <c r="C106" i="12"/>
  <c r="H106" i="12"/>
  <c r="C107" i="12"/>
  <c r="H107" i="12"/>
  <c r="C108" i="12"/>
  <c r="H108" i="12"/>
  <c r="C109" i="12"/>
  <c r="H109" i="12"/>
  <c r="C110" i="12"/>
  <c r="H110" i="12"/>
  <c r="D111" i="12"/>
  <c r="E111" i="12"/>
  <c r="F111" i="12"/>
  <c r="G111" i="12"/>
  <c r="I111" i="12"/>
  <c r="J111" i="12"/>
  <c r="K111" i="12"/>
  <c r="L111" i="12"/>
  <c r="H111" i="12" s="1"/>
  <c r="C112" i="12"/>
  <c r="H112" i="12"/>
  <c r="C113" i="12"/>
  <c r="H113" i="12"/>
  <c r="C114" i="12"/>
  <c r="H114" i="12"/>
  <c r="D115" i="12"/>
  <c r="E115" i="12"/>
  <c r="F115" i="12"/>
  <c r="G115" i="12"/>
  <c r="I115" i="12"/>
  <c r="J115" i="12"/>
  <c r="K115" i="12"/>
  <c r="L115" i="12"/>
  <c r="C116" i="12"/>
  <c r="H116" i="12"/>
  <c r="C117" i="12"/>
  <c r="H117" i="12"/>
  <c r="C118" i="12"/>
  <c r="H118" i="12"/>
  <c r="C119" i="12"/>
  <c r="H119" i="12"/>
  <c r="C120" i="12"/>
  <c r="H120" i="12"/>
  <c r="D121" i="12"/>
  <c r="E121" i="12"/>
  <c r="F121" i="12"/>
  <c r="G121" i="12"/>
  <c r="I121" i="12"/>
  <c r="J121" i="12"/>
  <c r="K121" i="12"/>
  <c r="L121" i="12"/>
  <c r="H121" i="12" s="1"/>
  <c r="C122" i="12"/>
  <c r="H122" i="12"/>
  <c r="C123" i="12"/>
  <c r="H123" i="12"/>
  <c r="C124" i="12"/>
  <c r="H124" i="12"/>
  <c r="C125" i="12"/>
  <c r="H125" i="12"/>
  <c r="C126" i="12"/>
  <c r="H126" i="12"/>
  <c r="D127" i="12"/>
  <c r="E127" i="12"/>
  <c r="F127" i="12"/>
  <c r="G127" i="12"/>
  <c r="I127" i="12"/>
  <c r="J127" i="12"/>
  <c r="K127" i="12"/>
  <c r="L127" i="12"/>
  <c r="C128" i="12"/>
  <c r="C127" i="12" s="1"/>
  <c r="H128" i="12"/>
  <c r="H127" i="12" s="1"/>
  <c r="D130" i="12"/>
  <c r="E130" i="12"/>
  <c r="F130" i="12"/>
  <c r="G130" i="12"/>
  <c r="I130" i="12"/>
  <c r="J130" i="12"/>
  <c r="K130" i="12"/>
  <c r="L130" i="12"/>
  <c r="C131" i="12"/>
  <c r="H131" i="12"/>
  <c r="C132" i="12"/>
  <c r="H132" i="12"/>
  <c r="C133" i="12"/>
  <c r="H133" i="12"/>
  <c r="C134" i="12"/>
  <c r="H134" i="12"/>
  <c r="D135" i="12"/>
  <c r="E135" i="12"/>
  <c r="F135" i="12"/>
  <c r="G135" i="12"/>
  <c r="I135" i="12"/>
  <c r="J135" i="12"/>
  <c r="K135" i="12"/>
  <c r="L135" i="12"/>
  <c r="C136" i="12"/>
  <c r="H136" i="12"/>
  <c r="C137" i="12"/>
  <c r="H137" i="12"/>
  <c r="C138" i="12"/>
  <c r="H138" i="12"/>
  <c r="C139" i="12"/>
  <c r="H139" i="12"/>
  <c r="D140" i="12"/>
  <c r="E140" i="12"/>
  <c r="F140" i="12"/>
  <c r="G140" i="12"/>
  <c r="I140" i="12"/>
  <c r="J140" i="12"/>
  <c r="K140" i="12"/>
  <c r="L140" i="12"/>
  <c r="C141" i="12"/>
  <c r="H141" i="12"/>
  <c r="C142" i="12"/>
  <c r="H142" i="12"/>
  <c r="D143" i="12"/>
  <c r="E143" i="12"/>
  <c r="F143" i="12"/>
  <c r="G143" i="12"/>
  <c r="I143" i="12"/>
  <c r="J143" i="12"/>
  <c r="K143" i="12"/>
  <c r="L143" i="12"/>
  <c r="C144" i="12"/>
  <c r="H144" i="12"/>
  <c r="C145" i="12"/>
  <c r="H145" i="12"/>
  <c r="C146" i="12"/>
  <c r="H146" i="12"/>
  <c r="C147" i="12"/>
  <c r="H147" i="12"/>
  <c r="C148" i="12"/>
  <c r="H148" i="12"/>
  <c r="C149" i="12"/>
  <c r="H149" i="12"/>
  <c r="D150" i="12"/>
  <c r="E150" i="12"/>
  <c r="F150" i="12"/>
  <c r="G150" i="12"/>
  <c r="I150" i="12"/>
  <c r="J150" i="12"/>
  <c r="K150" i="12"/>
  <c r="L150" i="12"/>
  <c r="C151" i="12"/>
  <c r="H151" i="12"/>
  <c r="C152" i="12"/>
  <c r="H152" i="12"/>
  <c r="C153" i="12"/>
  <c r="H153" i="12"/>
  <c r="C154" i="12"/>
  <c r="H154" i="12"/>
  <c r="C155" i="12"/>
  <c r="H155" i="12"/>
  <c r="C156" i="12"/>
  <c r="H156" i="12"/>
  <c r="C157" i="12"/>
  <c r="H157" i="12"/>
  <c r="C158" i="12"/>
  <c r="H158" i="12"/>
  <c r="D159" i="12"/>
  <c r="E159" i="12"/>
  <c r="F159" i="12"/>
  <c r="G159" i="12"/>
  <c r="I159" i="12"/>
  <c r="J159" i="12"/>
  <c r="K159" i="12"/>
  <c r="L159" i="12"/>
  <c r="C160" i="12"/>
  <c r="H160" i="12"/>
  <c r="C161" i="12"/>
  <c r="H161" i="12"/>
  <c r="C162" i="12"/>
  <c r="H162" i="12"/>
  <c r="C163" i="12"/>
  <c r="H163" i="12"/>
  <c r="D165" i="12"/>
  <c r="D164" i="12" s="1"/>
  <c r="E165" i="12"/>
  <c r="E164" i="12" s="1"/>
  <c r="F165" i="12"/>
  <c r="F164" i="12" s="1"/>
  <c r="G165" i="12"/>
  <c r="G164" i="12" s="1"/>
  <c r="I165" i="12"/>
  <c r="I164" i="12" s="1"/>
  <c r="J165" i="12"/>
  <c r="J164" i="12" s="1"/>
  <c r="K165" i="12"/>
  <c r="K164" i="12" s="1"/>
  <c r="L165" i="12"/>
  <c r="L164" i="12" s="1"/>
  <c r="C166" i="12"/>
  <c r="H166" i="12"/>
  <c r="C167" i="12"/>
  <c r="H167" i="12"/>
  <c r="C168" i="12"/>
  <c r="H168" i="12"/>
  <c r="C169" i="12"/>
  <c r="H169" i="12"/>
  <c r="C170" i="12"/>
  <c r="H170" i="12"/>
  <c r="C171" i="12"/>
  <c r="H171" i="12"/>
  <c r="D174" i="12"/>
  <c r="E174" i="12"/>
  <c r="F174" i="12"/>
  <c r="G174" i="12"/>
  <c r="I174" i="12"/>
  <c r="J174" i="12"/>
  <c r="K174" i="12"/>
  <c r="K173" i="12" s="1"/>
  <c r="K172" i="12" s="1"/>
  <c r="L174" i="12"/>
  <c r="L173" i="12" s="1"/>
  <c r="C175" i="12"/>
  <c r="H175" i="12"/>
  <c r="C176" i="12"/>
  <c r="H176" i="12"/>
  <c r="C177" i="12"/>
  <c r="H177" i="12"/>
  <c r="D178" i="12"/>
  <c r="D173" i="12" s="1"/>
  <c r="E178" i="12"/>
  <c r="F178" i="12"/>
  <c r="G178" i="12"/>
  <c r="I178" i="12"/>
  <c r="J178" i="12"/>
  <c r="K178" i="12"/>
  <c r="L178" i="12"/>
  <c r="C179" i="12"/>
  <c r="H179" i="12"/>
  <c r="C180" i="12"/>
  <c r="H180" i="12"/>
  <c r="C181" i="12"/>
  <c r="H181" i="12"/>
  <c r="C182" i="12"/>
  <c r="H182" i="12"/>
  <c r="D183" i="12"/>
  <c r="C183" i="12" s="1"/>
  <c r="E183" i="12"/>
  <c r="F183" i="12"/>
  <c r="G183" i="12"/>
  <c r="I183" i="12"/>
  <c r="J183" i="12"/>
  <c r="K183" i="12"/>
  <c r="L183" i="12"/>
  <c r="C184" i="12"/>
  <c r="H184" i="12"/>
  <c r="C185" i="12"/>
  <c r="H185" i="12"/>
  <c r="D187" i="12"/>
  <c r="E187" i="12"/>
  <c r="F187" i="12"/>
  <c r="G187" i="12"/>
  <c r="I187" i="12"/>
  <c r="J187" i="12"/>
  <c r="K187" i="12"/>
  <c r="K186" i="12" s="1"/>
  <c r="L187" i="12"/>
  <c r="C188" i="12"/>
  <c r="H188" i="12"/>
  <c r="C189" i="12"/>
  <c r="H189" i="12"/>
  <c r="D191" i="12"/>
  <c r="E191" i="12"/>
  <c r="E190" i="12" s="1"/>
  <c r="F191" i="12"/>
  <c r="F190" i="12" s="1"/>
  <c r="F186" i="12" s="1"/>
  <c r="G191" i="12"/>
  <c r="G190" i="12" s="1"/>
  <c r="I191" i="12"/>
  <c r="I190" i="12" s="1"/>
  <c r="J191" i="12"/>
  <c r="J190" i="12" s="1"/>
  <c r="K191" i="12"/>
  <c r="K190" i="12" s="1"/>
  <c r="L191" i="12"/>
  <c r="L190" i="12" s="1"/>
  <c r="C192" i="12"/>
  <c r="H192" i="12"/>
  <c r="C196" i="12"/>
  <c r="H196" i="12"/>
  <c r="D197" i="12"/>
  <c r="D195" i="12" s="1"/>
  <c r="E197" i="12"/>
  <c r="E195" i="12" s="1"/>
  <c r="F197" i="12"/>
  <c r="F195" i="12" s="1"/>
  <c r="G197" i="12"/>
  <c r="G195" i="12" s="1"/>
  <c r="I197" i="12"/>
  <c r="I195" i="12" s="1"/>
  <c r="J197" i="12"/>
  <c r="J195" i="12" s="1"/>
  <c r="K197" i="12"/>
  <c r="K195" i="12" s="1"/>
  <c r="L197" i="12"/>
  <c r="L195" i="12" s="1"/>
  <c r="C198" i="12"/>
  <c r="H198" i="12"/>
  <c r="C199" i="12"/>
  <c r="H199" i="12"/>
  <c r="C200" i="12"/>
  <c r="H200" i="12"/>
  <c r="C201" i="12"/>
  <c r="H201" i="12"/>
  <c r="C202" i="12"/>
  <c r="H202" i="12"/>
  <c r="D204" i="12"/>
  <c r="E204" i="12"/>
  <c r="F204" i="12"/>
  <c r="G204" i="12"/>
  <c r="I204" i="12"/>
  <c r="J204" i="12"/>
  <c r="K204" i="12"/>
  <c r="L204" i="12"/>
  <c r="C205" i="12"/>
  <c r="H205" i="12"/>
  <c r="C206" i="12"/>
  <c r="H206" i="12"/>
  <c r="C207" i="12"/>
  <c r="H207" i="12"/>
  <c r="C208" i="12"/>
  <c r="H208" i="12"/>
  <c r="C209" i="12"/>
  <c r="H209" i="12"/>
  <c r="C210" i="12"/>
  <c r="H210" i="12"/>
  <c r="C211" i="12"/>
  <c r="H211" i="12"/>
  <c r="C212" i="12"/>
  <c r="H212" i="12"/>
  <c r="C213" i="12"/>
  <c r="H213" i="12"/>
  <c r="C214" i="12"/>
  <c r="H214" i="12"/>
  <c r="D215" i="12"/>
  <c r="C215" i="12" s="1"/>
  <c r="E215" i="12"/>
  <c r="F215" i="12"/>
  <c r="G215" i="12"/>
  <c r="I215" i="12"/>
  <c r="J215" i="12"/>
  <c r="K215" i="12"/>
  <c r="L215" i="12"/>
  <c r="C216" i="12"/>
  <c r="H216" i="12"/>
  <c r="C217" i="12"/>
  <c r="H217" i="12"/>
  <c r="C218" i="12"/>
  <c r="H218" i="12"/>
  <c r="C219" i="12"/>
  <c r="H219" i="12"/>
  <c r="C220" i="12"/>
  <c r="H220" i="12"/>
  <c r="C221" i="12"/>
  <c r="H221" i="12"/>
  <c r="C222" i="12"/>
  <c r="H222" i="12"/>
  <c r="C223" i="12"/>
  <c r="H223" i="12"/>
  <c r="C224" i="12"/>
  <c r="H224" i="12"/>
  <c r="C225" i="12"/>
  <c r="H225" i="12"/>
  <c r="D226" i="12"/>
  <c r="C226" i="12" s="1"/>
  <c r="E226" i="12"/>
  <c r="F226" i="12"/>
  <c r="G226" i="12"/>
  <c r="I226" i="12"/>
  <c r="J226" i="12"/>
  <c r="K226" i="12"/>
  <c r="L226" i="12"/>
  <c r="C227" i="12"/>
  <c r="H227" i="12"/>
  <c r="C228" i="12"/>
  <c r="H228" i="12"/>
  <c r="C231" i="12"/>
  <c r="H231" i="12"/>
  <c r="D232" i="12"/>
  <c r="E232" i="12"/>
  <c r="F232" i="12"/>
  <c r="G232" i="12"/>
  <c r="I232" i="12"/>
  <c r="J232" i="12"/>
  <c r="K232" i="12"/>
  <c r="L232" i="12"/>
  <c r="C233" i="12"/>
  <c r="H233" i="12"/>
  <c r="D234" i="12"/>
  <c r="C234" i="12" s="1"/>
  <c r="E234" i="12"/>
  <c r="F234" i="12"/>
  <c r="G234" i="12"/>
  <c r="I234" i="12"/>
  <c r="J234" i="12"/>
  <c r="K234" i="12"/>
  <c r="L234" i="12"/>
  <c r="C235" i="12"/>
  <c r="H235" i="12"/>
  <c r="C236" i="12"/>
  <c r="H236" i="12"/>
  <c r="D237" i="12"/>
  <c r="E237" i="12"/>
  <c r="F237" i="12"/>
  <c r="G237" i="12"/>
  <c r="I237" i="12"/>
  <c r="J237" i="12"/>
  <c r="K237" i="12"/>
  <c r="L237" i="12"/>
  <c r="C238" i="12"/>
  <c r="H238" i="12"/>
  <c r="C239" i="12"/>
  <c r="H239" i="12"/>
  <c r="C240" i="12"/>
  <c r="H240" i="12"/>
  <c r="C241" i="12"/>
  <c r="H241" i="12"/>
  <c r="C242" i="12"/>
  <c r="H242" i="12"/>
  <c r="C243" i="12"/>
  <c r="H243" i="12"/>
  <c r="C244" i="12"/>
  <c r="H244" i="12"/>
  <c r="D245" i="12"/>
  <c r="E245" i="12"/>
  <c r="F245" i="12"/>
  <c r="C245" i="12" s="1"/>
  <c r="G245" i="12"/>
  <c r="I245" i="12"/>
  <c r="J245" i="12"/>
  <c r="K245" i="12"/>
  <c r="L245" i="12"/>
  <c r="C246" i="12"/>
  <c r="H246" i="12"/>
  <c r="C247" i="12"/>
  <c r="H247" i="12"/>
  <c r="C248" i="12"/>
  <c r="H248" i="12"/>
  <c r="C249" i="12"/>
  <c r="H249" i="12"/>
  <c r="I250" i="12"/>
  <c r="D251" i="12"/>
  <c r="D250" i="12" s="1"/>
  <c r="E251" i="12"/>
  <c r="E250" i="12" s="1"/>
  <c r="F251" i="12"/>
  <c r="C251" i="12" s="1"/>
  <c r="G251" i="12"/>
  <c r="G250" i="12" s="1"/>
  <c r="I251" i="12"/>
  <c r="J251" i="12"/>
  <c r="J250" i="12" s="1"/>
  <c r="K251" i="12"/>
  <c r="K250" i="12" s="1"/>
  <c r="L251" i="12"/>
  <c r="L250" i="12" s="1"/>
  <c r="C252" i="12"/>
  <c r="H252" i="12"/>
  <c r="C253" i="12"/>
  <c r="H253" i="12"/>
  <c r="C254" i="12"/>
  <c r="H254" i="12"/>
  <c r="C255" i="12"/>
  <c r="H255" i="12"/>
  <c r="C256" i="12"/>
  <c r="H256" i="12"/>
  <c r="C257" i="12"/>
  <c r="H257" i="12"/>
  <c r="D259" i="12"/>
  <c r="D258" i="12" s="1"/>
  <c r="E259" i="12"/>
  <c r="E258" i="12" s="1"/>
  <c r="F259" i="12"/>
  <c r="C259" i="12" s="1"/>
  <c r="G259" i="12"/>
  <c r="I259" i="12"/>
  <c r="J259" i="12"/>
  <c r="K259" i="12"/>
  <c r="K258" i="12" s="1"/>
  <c r="L259" i="12"/>
  <c r="L258" i="12" s="1"/>
  <c r="C260" i="12"/>
  <c r="H260" i="12"/>
  <c r="C261" i="12"/>
  <c r="H261" i="12"/>
  <c r="C262" i="12"/>
  <c r="H262" i="12"/>
  <c r="D263" i="12"/>
  <c r="E263" i="12"/>
  <c r="F263" i="12"/>
  <c r="G263" i="12"/>
  <c r="I263" i="12"/>
  <c r="H263" i="12" s="1"/>
  <c r="J263" i="12"/>
  <c r="K263" i="12"/>
  <c r="L263" i="12"/>
  <c r="C264" i="12"/>
  <c r="H264" i="12"/>
  <c r="C265" i="12"/>
  <c r="H265" i="12"/>
  <c r="C266" i="12"/>
  <c r="H266" i="12"/>
  <c r="C267" i="12"/>
  <c r="H267" i="12"/>
  <c r="C270" i="12"/>
  <c r="H270" i="12"/>
  <c r="D271" i="12"/>
  <c r="E271" i="12"/>
  <c r="F271" i="12"/>
  <c r="F269" i="12" s="1"/>
  <c r="G271" i="12"/>
  <c r="I271" i="12"/>
  <c r="J271" i="12"/>
  <c r="K271" i="12"/>
  <c r="K269" i="12" s="1"/>
  <c r="L271" i="12"/>
  <c r="C272" i="12"/>
  <c r="H272" i="12"/>
  <c r="C273" i="12"/>
  <c r="H273" i="12"/>
  <c r="C274" i="12"/>
  <c r="H274" i="12"/>
  <c r="D275" i="12"/>
  <c r="E275" i="12"/>
  <c r="F275" i="12"/>
  <c r="G275" i="12"/>
  <c r="I275" i="12"/>
  <c r="H275" i="12" s="1"/>
  <c r="J275" i="12"/>
  <c r="K275" i="12"/>
  <c r="L275" i="12"/>
  <c r="C276" i="12"/>
  <c r="H276" i="12"/>
  <c r="C277" i="12"/>
  <c r="H277" i="12"/>
  <c r="C278" i="12"/>
  <c r="H278" i="12"/>
  <c r="D279" i="12"/>
  <c r="E279" i="12"/>
  <c r="F279" i="12"/>
  <c r="C279" i="12" s="1"/>
  <c r="G279" i="12"/>
  <c r="I279" i="12"/>
  <c r="J279" i="12"/>
  <c r="K279" i="12"/>
  <c r="L279" i="12"/>
  <c r="C280" i="12"/>
  <c r="H280" i="12"/>
  <c r="D281" i="12"/>
  <c r="E281" i="12"/>
  <c r="F281" i="12"/>
  <c r="G281" i="12"/>
  <c r="I281" i="12"/>
  <c r="H281" i="12" s="1"/>
  <c r="J281" i="12"/>
  <c r="K281" i="12"/>
  <c r="L281" i="12"/>
  <c r="C282" i="12"/>
  <c r="H282" i="12"/>
  <c r="C283" i="12"/>
  <c r="H283" i="12"/>
  <c r="D287" i="12"/>
  <c r="F287" i="12"/>
  <c r="G287" i="12"/>
  <c r="I287" i="12"/>
  <c r="K287" i="12"/>
  <c r="L287" i="12"/>
  <c r="D288" i="12"/>
  <c r="D286" i="12" s="1"/>
  <c r="E288" i="12"/>
  <c r="F288" i="12"/>
  <c r="G288" i="12"/>
  <c r="I288" i="12"/>
  <c r="I286" i="12" s="1"/>
  <c r="J288" i="12"/>
  <c r="K288" i="12"/>
  <c r="L288" i="12"/>
  <c r="L286" i="12" s="1"/>
  <c r="C289" i="12"/>
  <c r="H289" i="12"/>
  <c r="C290" i="12"/>
  <c r="H290" i="12"/>
  <c r="C291" i="12"/>
  <c r="H291" i="12"/>
  <c r="C292" i="12"/>
  <c r="H292" i="12"/>
  <c r="C293" i="12"/>
  <c r="H293" i="12"/>
  <c r="C294" i="12"/>
  <c r="H294" i="12"/>
  <c r="C295" i="12"/>
  <c r="H295" i="12"/>
  <c r="C296" i="12"/>
  <c r="H296" i="12"/>
  <c r="D21" i="11"/>
  <c r="E21" i="11"/>
  <c r="F21" i="11"/>
  <c r="G21" i="11"/>
  <c r="I21" i="11"/>
  <c r="J21" i="11"/>
  <c r="K21" i="11"/>
  <c r="L21" i="11"/>
  <c r="C22" i="11"/>
  <c r="H22" i="11"/>
  <c r="C23" i="11"/>
  <c r="H23" i="11"/>
  <c r="C25" i="11"/>
  <c r="H25" i="11"/>
  <c r="F27" i="11"/>
  <c r="K27" i="11"/>
  <c r="K26" i="11" s="1"/>
  <c r="C28" i="11"/>
  <c r="H28" i="11"/>
  <c r="C29" i="11"/>
  <c r="H29" i="11"/>
  <c r="C30" i="11"/>
  <c r="H30" i="11"/>
  <c r="F31" i="11"/>
  <c r="C31" i="11" s="1"/>
  <c r="K31" i="11"/>
  <c r="H31" i="11" s="1"/>
  <c r="C32" i="11"/>
  <c r="H32" i="11"/>
  <c r="F33" i="11"/>
  <c r="C33" i="11" s="1"/>
  <c r="H33" i="11"/>
  <c r="K33" i="11"/>
  <c r="C34" i="11"/>
  <c r="H34" i="11"/>
  <c r="C35" i="11"/>
  <c r="H35" i="11"/>
  <c r="F36" i="11"/>
  <c r="C36" i="11" s="1"/>
  <c r="H36" i="11"/>
  <c r="K36" i="11"/>
  <c r="C37" i="11"/>
  <c r="H37" i="11"/>
  <c r="C38" i="11"/>
  <c r="H38" i="11"/>
  <c r="C39" i="11"/>
  <c r="H39" i="11"/>
  <c r="C40" i="11"/>
  <c r="H40" i="11"/>
  <c r="C41" i="11"/>
  <c r="H41" i="11"/>
  <c r="D42" i="11"/>
  <c r="E42" i="11"/>
  <c r="F42" i="11"/>
  <c r="I42" i="11"/>
  <c r="J42" i="11"/>
  <c r="J20" i="11" s="1"/>
  <c r="K42" i="11"/>
  <c r="C43" i="11"/>
  <c r="H43" i="11"/>
  <c r="G44" i="11"/>
  <c r="G20" i="11" s="1"/>
  <c r="L44" i="11"/>
  <c r="H44" i="11" s="1"/>
  <c r="C45" i="11"/>
  <c r="H45" i="11"/>
  <c r="C46" i="11"/>
  <c r="H46" i="11"/>
  <c r="D54" i="11"/>
  <c r="E54" i="11"/>
  <c r="F54" i="11"/>
  <c r="G54" i="11"/>
  <c r="I54" i="11"/>
  <c r="J54" i="11"/>
  <c r="K54" i="11"/>
  <c r="L54" i="11"/>
  <c r="C55" i="11"/>
  <c r="H55" i="11"/>
  <c r="C56" i="11"/>
  <c r="H56" i="11"/>
  <c r="D57" i="11"/>
  <c r="D53" i="11" s="1"/>
  <c r="E57" i="11"/>
  <c r="E53" i="11" s="1"/>
  <c r="E52" i="11" s="1"/>
  <c r="F57" i="11"/>
  <c r="G57" i="11"/>
  <c r="I57" i="11"/>
  <c r="I53" i="11" s="1"/>
  <c r="J57" i="11"/>
  <c r="K57" i="11"/>
  <c r="L57" i="11"/>
  <c r="L53" i="11" s="1"/>
  <c r="C58" i="11"/>
  <c r="H58" i="11"/>
  <c r="C59" i="11"/>
  <c r="H59" i="11"/>
  <c r="C60" i="11"/>
  <c r="H60" i="11"/>
  <c r="C61" i="11"/>
  <c r="H61" i="11"/>
  <c r="C62" i="11"/>
  <c r="H62" i="11"/>
  <c r="C63" i="11"/>
  <c r="H63" i="11"/>
  <c r="C64" i="11"/>
  <c r="H64" i="11"/>
  <c r="C65" i="11"/>
  <c r="H65" i="11"/>
  <c r="C67" i="11"/>
  <c r="H67" i="11"/>
  <c r="D68" i="11"/>
  <c r="D66" i="11" s="1"/>
  <c r="E68" i="11"/>
  <c r="E66" i="11" s="1"/>
  <c r="F68" i="11"/>
  <c r="F66" i="11" s="1"/>
  <c r="G68" i="11"/>
  <c r="G66" i="11" s="1"/>
  <c r="I68" i="11"/>
  <c r="J68" i="11"/>
  <c r="J66" i="11" s="1"/>
  <c r="K68" i="11"/>
  <c r="K66" i="11" s="1"/>
  <c r="L68" i="11"/>
  <c r="L66" i="11" s="1"/>
  <c r="C69" i="11"/>
  <c r="H69" i="11"/>
  <c r="C70" i="11"/>
  <c r="H70" i="11"/>
  <c r="C71" i="11"/>
  <c r="H71" i="11"/>
  <c r="C72" i="11"/>
  <c r="H72" i="11"/>
  <c r="C73" i="11"/>
  <c r="H73" i="11"/>
  <c r="D76" i="11"/>
  <c r="E76" i="11"/>
  <c r="F76" i="11"/>
  <c r="G76" i="11"/>
  <c r="I76" i="11"/>
  <c r="J76" i="11"/>
  <c r="K76" i="11"/>
  <c r="L76" i="11"/>
  <c r="C77" i="11"/>
  <c r="H77" i="11"/>
  <c r="C78" i="11"/>
  <c r="H78" i="11"/>
  <c r="D79" i="11"/>
  <c r="D75" i="11" s="1"/>
  <c r="E79" i="11"/>
  <c r="E75" i="11" s="1"/>
  <c r="F79" i="11"/>
  <c r="G79" i="11"/>
  <c r="I79" i="11"/>
  <c r="I75" i="11" s="1"/>
  <c r="J79" i="11"/>
  <c r="K79" i="11"/>
  <c r="L79" i="11"/>
  <c r="L75" i="11" s="1"/>
  <c r="C80" i="11"/>
  <c r="H80" i="11"/>
  <c r="C81" i="11"/>
  <c r="H81" i="11"/>
  <c r="D83" i="11"/>
  <c r="E83" i="11"/>
  <c r="F83" i="11"/>
  <c r="G83" i="11"/>
  <c r="I83" i="11"/>
  <c r="J83" i="11"/>
  <c r="K83" i="11"/>
  <c r="L83" i="11"/>
  <c r="C84" i="11"/>
  <c r="H84" i="11"/>
  <c r="C85" i="11"/>
  <c r="H85" i="11"/>
  <c r="C86" i="11"/>
  <c r="H86" i="11"/>
  <c r="C87" i="11"/>
  <c r="H87" i="11"/>
  <c r="D88" i="11"/>
  <c r="E88" i="11"/>
  <c r="F88" i="11"/>
  <c r="G88" i="11"/>
  <c r="I88" i="11"/>
  <c r="J88" i="11"/>
  <c r="K88" i="11"/>
  <c r="L88" i="11"/>
  <c r="C89" i="11"/>
  <c r="H89" i="11"/>
  <c r="C90" i="11"/>
  <c r="H90" i="11"/>
  <c r="C91" i="11"/>
  <c r="H91" i="11"/>
  <c r="C92" i="11"/>
  <c r="H92" i="11"/>
  <c r="C93" i="11"/>
  <c r="H93" i="11"/>
  <c r="D94" i="11"/>
  <c r="E94" i="11"/>
  <c r="F94" i="11"/>
  <c r="G94" i="11"/>
  <c r="I94" i="11"/>
  <c r="J94" i="11"/>
  <c r="K94" i="11"/>
  <c r="L94" i="11"/>
  <c r="C95" i="11"/>
  <c r="H95" i="11"/>
  <c r="C96" i="11"/>
  <c r="H96" i="11"/>
  <c r="C97" i="11"/>
  <c r="H97" i="11"/>
  <c r="C98" i="11"/>
  <c r="H98" i="11"/>
  <c r="C99" i="11"/>
  <c r="H99" i="11"/>
  <c r="C100" i="11"/>
  <c r="H100" i="11"/>
  <c r="C101" i="11"/>
  <c r="H101" i="11"/>
  <c r="D102" i="11"/>
  <c r="E102" i="11"/>
  <c r="F102" i="11"/>
  <c r="G102" i="11"/>
  <c r="I102" i="11"/>
  <c r="J102" i="11"/>
  <c r="K102" i="11"/>
  <c r="L102" i="11"/>
  <c r="C103" i="11"/>
  <c r="H103" i="11"/>
  <c r="C104" i="11"/>
  <c r="H104" i="11"/>
  <c r="C105" i="11"/>
  <c r="H105" i="11"/>
  <c r="C106" i="11"/>
  <c r="H106" i="11"/>
  <c r="C107" i="11"/>
  <c r="H107" i="11"/>
  <c r="C108" i="11"/>
  <c r="H108" i="11"/>
  <c r="C109" i="11"/>
  <c r="H109" i="11"/>
  <c r="C110" i="11"/>
  <c r="H110" i="11"/>
  <c r="D111" i="11"/>
  <c r="E111" i="11"/>
  <c r="F111" i="11"/>
  <c r="G111" i="11"/>
  <c r="I111" i="11"/>
  <c r="J111" i="11"/>
  <c r="K111" i="11"/>
  <c r="L111" i="11"/>
  <c r="C112" i="11"/>
  <c r="H112" i="11"/>
  <c r="C113" i="11"/>
  <c r="H113" i="11"/>
  <c r="C114" i="11"/>
  <c r="H114" i="11"/>
  <c r="D115" i="11"/>
  <c r="E115" i="11"/>
  <c r="F115" i="11"/>
  <c r="G115" i="11"/>
  <c r="I115" i="11"/>
  <c r="J115" i="11"/>
  <c r="K115" i="11"/>
  <c r="L115" i="11"/>
  <c r="H115" i="11" s="1"/>
  <c r="C116" i="11"/>
  <c r="H116" i="11"/>
  <c r="C117" i="11"/>
  <c r="H117" i="11"/>
  <c r="C118" i="11"/>
  <c r="H118" i="11"/>
  <c r="C119" i="11"/>
  <c r="H119" i="11"/>
  <c r="C120" i="11"/>
  <c r="H120" i="11"/>
  <c r="D121" i="11"/>
  <c r="E121" i="11"/>
  <c r="F121" i="11"/>
  <c r="G121" i="11"/>
  <c r="I121" i="11"/>
  <c r="J121" i="11"/>
  <c r="K121" i="11"/>
  <c r="L121" i="11"/>
  <c r="C122" i="11"/>
  <c r="H122" i="11"/>
  <c r="C123" i="11"/>
  <c r="H123" i="11"/>
  <c r="C124" i="11"/>
  <c r="H124" i="11"/>
  <c r="C125" i="11"/>
  <c r="H125" i="11"/>
  <c r="C126" i="11"/>
  <c r="H126" i="11"/>
  <c r="D127" i="11"/>
  <c r="E127" i="11"/>
  <c r="F127" i="11"/>
  <c r="G127" i="11"/>
  <c r="I127" i="11"/>
  <c r="J127" i="11"/>
  <c r="K127" i="11"/>
  <c r="L127" i="11"/>
  <c r="C128" i="11"/>
  <c r="C127" i="11" s="1"/>
  <c r="H128" i="11"/>
  <c r="H127" i="11" s="1"/>
  <c r="D130" i="11"/>
  <c r="E130" i="11"/>
  <c r="F130" i="11"/>
  <c r="G130" i="11"/>
  <c r="I130" i="11"/>
  <c r="J130" i="11"/>
  <c r="K130" i="11"/>
  <c r="L130" i="11"/>
  <c r="C131" i="11"/>
  <c r="H131" i="11"/>
  <c r="C132" i="11"/>
  <c r="H132" i="11"/>
  <c r="C133" i="11"/>
  <c r="H133" i="11"/>
  <c r="C134" i="11"/>
  <c r="H134" i="11"/>
  <c r="D135" i="11"/>
  <c r="E135" i="11"/>
  <c r="F135" i="11"/>
  <c r="G135" i="11"/>
  <c r="I135" i="11"/>
  <c r="J135" i="11"/>
  <c r="K135" i="11"/>
  <c r="L135" i="11"/>
  <c r="C136" i="11"/>
  <c r="H136" i="11"/>
  <c r="C137" i="11"/>
  <c r="H137" i="11"/>
  <c r="C138" i="11"/>
  <c r="H138" i="11"/>
  <c r="C139" i="11"/>
  <c r="H139" i="11"/>
  <c r="D140" i="11"/>
  <c r="C140" i="11" s="1"/>
  <c r="E140" i="11"/>
  <c r="F140" i="11"/>
  <c r="G140" i="11"/>
  <c r="I140" i="11"/>
  <c r="J140" i="11"/>
  <c r="K140" i="11"/>
  <c r="L140" i="11"/>
  <c r="C141" i="11"/>
  <c r="H141" i="11"/>
  <c r="C142" i="11"/>
  <c r="H142" i="11"/>
  <c r="D143" i="11"/>
  <c r="C143" i="11" s="1"/>
  <c r="E143" i="11"/>
  <c r="F143" i="11"/>
  <c r="G143" i="11"/>
  <c r="I143" i="11"/>
  <c r="J143" i="11"/>
  <c r="K143" i="11"/>
  <c r="L143" i="11"/>
  <c r="C144" i="11"/>
  <c r="H144" i="11"/>
  <c r="C145" i="11"/>
  <c r="H145" i="11"/>
  <c r="C146" i="11"/>
  <c r="H146" i="11"/>
  <c r="C147" i="11"/>
  <c r="H147" i="11"/>
  <c r="C148" i="11"/>
  <c r="H148" i="11"/>
  <c r="C149" i="11"/>
  <c r="H149" i="11"/>
  <c r="D150" i="11"/>
  <c r="C150" i="11" s="1"/>
  <c r="E150" i="11"/>
  <c r="F150" i="11"/>
  <c r="G150" i="11"/>
  <c r="I150" i="11"/>
  <c r="H150" i="11" s="1"/>
  <c r="J150" i="11"/>
  <c r="K150" i="11"/>
  <c r="L150" i="11"/>
  <c r="C151" i="11"/>
  <c r="H151" i="11"/>
  <c r="C152" i="11"/>
  <c r="H152" i="11"/>
  <c r="C153" i="11"/>
  <c r="H153" i="11"/>
  <c r="C154" i="11"/>
  <c r="H154" i="11"/>
  <c r="C155" i="11"/>
  <c r="H155" i="11"/>
  <c r="C156" i="11"/>
  <c r="H156" i="11"/>
  <c r="C157" i="11"/>
  <c r="H157" i="11"/>
  <c r="C158" i="11"/>
  <c r="H158" i="11"/>
  <c r="D159" i="11"/>
  <c r="C159" i="11" s="1"/>
  <c r="E159" i="11"/>
  <c r="F159" i="11"/>
  <c r="G159" i="11"/>
  <c r="I159" i="11"/>
  <c r="J159" i="11"/>
  <c r="K159" i="11"/>
  <c r="L159" i="11"/>
  <c r="C160" i="11"/>
  <c r="H160" i="11"/>
  <c r="C161" i="11"/>
  <c r="H161" i="11"/>
  <c r="C162" i="11"/>
  <c r="H162" i="11"/>
  <c r="C163" i="11"/>
  <c r="H163" i="11"/>
  <c r="D165" i="11"/>
  <c r="D164" i="11" s="1"/>
  <c r="E165" i="11"/>
  <c r="E164" i="11" s="1"/>
  <c r="F165" i="11"/>
  <c r="F164" i="11" s="1"/>
  <c r="G165" i="11"/>
  <c r="G164" i="11" s="1"/>
  <c r="I165" i="11"/>
  <c r="I164" i="11" s="1"/>
  <c r="J165" i="11"/>
  <c r="J164" i="11" s="1"/>
  <c r="K165" i="11"/>
  <c r="K164" i="11" s="1"/>
  <c r="L165" i="11"/>
  <c r="C166" i="11"/>
  <c r="H166" i="11"/>
  <c r="C167" i="11"/>
  <c r="H167" i="11"/>
  <c r="C168" i="11"/>
  <c r="H168" i="11"/>
  <c r="C169" i="11"/>
  <c r="H169" i="11"/>
  <c r="C170" i="11"/>
  <c r="H170" i="11"/>
  <c r="C171" i="11"/>
  <c r="H171" i="11"/>
  <c r="D174" i="11"/>
  <c r="D173" i="11" s="1"/>
  <c r="E174" i="11"/>
  <c r="F174" i="11"/>
  <c r="G174" i="11"/>
  <c r="I174" i="11"/>
  <c r="I173" i="11" s="1"/>
  <c r="J174" i="11"/>
  <c r="K174" i="11"/>
  <c r="L174" i="11"/>
  <c r="C175" i="11"/>
  <c r="H175" i="11"/>
  <c r="C176" i="11"/>
  <c r="H176" i="11"/>
  <c r="C177" i="11"/>
  <c r="H177" i="11"/>
  <c r="D178" i="11"/>
  <c r="E178" i="11"/>
  <c r="F178" i="11"/>
  <c r="G178" i="11"/>
  <c r="I178" i="11"/>
  <c r="J178" i="11"/>
  <c r="K178" i="11"/>
  <c r="L178" i="11"/>
  <c r="C179" i="11"/>
  <c r="H179" i="11"/>
  <c r="C180" i="11"/>
  <c r="H180" i="11"/>
  <c r="C181" i="11"/>
  <c r="H181" i="11"/>
  <c r="C182" i="11"/>
  <c r="H182" i="11"/>
  <c r="D183" i="11"/>
  <c r="E183" i="11"/>
  <c r="F183" i="11"/>
  <c r="G183" i="11"/>
  <c r="I183" i="11"/>
  <c r="J183" i="11"/>
  <c r="K183" i="11"/>
  <c r="L183" i="11"/>
  <c r="C184" i="11"/>
  <c r="H184" i="11"/>
  <c r="C185" i="11"/>
  <c r="H185" i="11"/>
  <c r="D187" i="11"/>
  <c r="E187" i="11"/>
  <c r="F187" i="11"/>
  <c r="G187" i="11"/>
  <c r="I187" i="11"/>
  <c r="J187" i="11"/>
  <c r="K187" i="11"/>
  <c r="L187" i="11"/>
  <c r="C188" i="11"/>
  <c r="H188" i="11"/>
  <c r="C189" i="11"/>
  <c r="H189" i="11"/>
  <c r="D191" i="11"/>
  <c r="D190" i="11" s="1"/>
  <c r="E191" i="11"/>
  <c r="E190" i="11" s="1"/>
  <c r="F191" i="11"/>
  <c r="F190" i="11" s="1"/>
  <c r="G191" i="11"/>
  <c r="G190" i="11" s="1"/>
  <c r="I191" i="11"/>
  <c r="I190" i="11" s="1"/>
  <c r="J191" i="11"/>
  <c r="J190" i="11" s="1"/>
  <c r="K191" i="11"/>
  <c r="K190" i="11" s="1"/>
  <c r="L191" i="11"/>
  <c r="C192" i="11"/>
  <c r="H192" i="11"/>
  <c r="C196" i="11"/>
  <c r="H196" i="11"/>
  <c r="D197" i="11"/>
  <c r="D195" i="11" s="1"/>
  <c r="E197" i="11"/>
  <c r="E195" i="11" s="1"/>
  <c r="F197" i="11"/>
  <c r="F195" i="11" s="1"/>
  <c r="G197" i="11"/>
  <c r="G195" i="11" s="1"/>
  <c r="I197" i="11"/>
  <c r="I195" i="11" s="1"/>
  <c r="J197" i="11"/>
  <c r="J195" i="11" s="1"/>
  <c r="K197" i="11"/>
  <c r="K195" i="11" s="1"/>
  <c r="L197" i="11"/>
  <c r="L195" i="11" s="1"/>
  <c r="C198" i="11"/>
  <c r="H198" i="11"/>
  <c r="C199" i="11"/>
  <c r="H199" i="11"/>
  <c r="C200" i="11"/>
  <c r="H200" i="11"/>
  <c r="C201" i="11"/>
  <c r="H201" i="11"/>
  <c r="C202" i="11"/>
  <c r="H202" i="11"/>
  <c r="D204" i="11"/>
  <c r="C204" i="11" s="1"/>
  <c r="E204" i="11"/>
  <c r="F204" i="11"/>
  <c r="G204" i="11"/>
  <c r="I204" i="11"/>
  <c r="J204" i="11"/>
  <c r="K204" i="11"/>
  <c r="L204" i="11"/>
  <c r="C205" i="11"/>
  <c r="H205" i="11"/>
  <c r="C206" i="11"/>
  <c r="H206" i="11"/>
  <c r="C207" i="11"/>
  <c r="H207" i="11"/>
  <c r="C208" i="11"/>
  <c r="H208" i="11"/>
  <c r="C209" i="11"/>
  <c r="H209" i="11"/>
  <c r="C210" i="11"/>
  <c r="H210" i="11"/>
  <c r="C211" i="11"/>
  <c r="H211" i="11"/>
  <c r="C212" i="11"/>
  <c r="H212" i="11"/>
  <c r="C213" i="11"/>
  <c r="H213" i="11"/>
  <c r="C214" i="11"/>
  <c r="H214" i="11"/>
  <c r="D215" i="11"/>
  <c r="E215" i="11"/>
  <c r="F215" i="11"/>
  <c r="G215" i="11"/>
  <c r="I215" i="11"/>
  <c r="J215" i="11"/>
  <c r="K215" i="11"/>
  <c r="L215" i="11"/>
  <c r="C216" i="11"/>
  <c r="H216" i="11"/>
  <c r="C217" i="11"/>
  <c r="H217" i="11"/>
  <c r="C218" i="11"/>
  <c r="H218" i="11"/>
  <c r="C219" i="11"/>
  <c r="H219" i="11"/>
  <c r="C220" i="11"/>
  <c r="H220" i="11"/>
  <c r="C221" i="11"/>
  <c r="H221" i="11"/>
  <c r="C222" i="11"/>
  <c r="H222" i="11"/>
  <c r="C223" i="11"/>
  <c r="H223" i="11"/>
  <c r="C224" i="11"/>
  <c r="H224" i="11"/>
  <c r="C225" i="11"/>
  <c r="H225" i="11"/>
  <c r="D226" i="11"/>
  <c r="C226" i="11" s="1"/>
  <c r="E226" i="11"/>
  <c r="F226" i="11"/>
  <c r="G226" i="11"/>
  <c r="I226" i="11"/>
  <c r="J226" i="11"/>
  <c r="K226" i="11"/>
  <c r="L226" i="11"/>
  <c r="C227" i="11"/>
  <c r="H227" i="11"/>
  <c r="C228" i="11"/>
  <c r="H228" i="11"/>
  <c r="C231" i="11"/>
  <c r="H231" i="11"/>
  <c r="D232" i="11"/>
  <c r="E232" i="11"/>
  <c r="F232" i="11"/>
  <c r="G232" i="11"/>
  <c r="I232" i="11"/>
  <c r="J232" i="11"/>
  <c r="K232" i="11"/>
  <c r="L232" i="11"/>
  <c r="C233" i="11"/>
  <c r="H233" i="11"/>
  <c r="D234" i="11"/>
  <c r="C234" i="11" s="1"/>
  <c r="E234" i="11"/>
  <c r="F234" i="11"/>
  <c r="G234" i="11"/>
  <c r="I234" i="11"/>
  <c r="J234" i="11"/>
  <c r="K234" i="11"/>
  <c r="L234" i="11"/>
  <c r="C235" i="11"/>
  <c r="H235" i="11"/>
  <c r="C236" i="11"/>
  <c r="H236" i="11"/>
  <c r="D237" i="11"/>
  <c r="C237" i="11" s="1"/>
  <c r="E237" i="11"/>
  <c r="F237" i="11"/>
  <c r="G237" i="11"/>
  <c r="I237" i="11"/>
  <c r="H237" i="11" s="1"/>
  <c r="J237" i="11"/>
  <c r="K237" i="11"/>
  <c r="L237" i="11"/>
  <c r="C238" i="11"/>
  <c r="H238" i="11"/>
  <c r="C239" i="11"/>
  <c r="H239" i="11"/>
  <c r="C240" i="11"/>
  <c r="H240" i="11"/>
  <c r="C241" i="11"/>
  <c r="H241" i="11"/>
  <c r="C242" i="11"/>
  <c r="H242" i="11"/>
  <c r="C243" i="11"/>
  <c r="H243" i="11"/>
  <c r="C244" i="11"/>
  <c r="H244" i="11"/>
  <c r="D245" i="11"/>
  <c r="E245" i="11"/>
  <c r="F245" i="11"/>
  <c r="G245" i="11"/>
  <c r="I245" i="11"/>
  <c r="J245" i="11"/>
  <c r="K245" i="11"/>
  <c r="L245" i="11"/>
  <c r="C246" i="11"/>
  <c r="H246" i="11"/>
  <c r="C247" i="11"/>
  <c r="H247" i="11"/>
  <c r="C248" i="11"/>
  <c r="H248" i="11"/>
  <c r="C249" i="11"/>
  <c r="H249" i="11"/>
  <c r="D251" i="11"/>
  <c r="D250" i="11" s="1"/>
  <c r="E251" i="11"/>
  <c r="E250" i="11" s="1"/>
  <c r="F251" i="11"/>
  <c r="F250" i="11" s="1"/>
  <c r="G251" i="11"/>
  <c r="G250" i="11" s="1"/>
  <c r="I251" i="11"/>
  <c r="J251" i="11"/>
  <c r="J250" i="11" s="1"/>
  <c r="K251" i="11"/>
  <c r="K250" i="11" s="1"/>
  <c r="L251" i="11"/>
  <c r="L250" i="11" s="1"/>
  <c r="C252" i="11"/>
  <c r="H252" i="11"/>
  <c r="C253" i="11"/>
  <c r="H253" i="11"/>
  <c r="C254" i="11"/>
  <c r="H254" i="11"/>
  <c r="C255" i="11"/>
  <c r="H255" i="11"/>
  <c r="C256" i="11"/>
  <c r="H256" i="11"/>
  <c r="C257" i="11"/>
  <c r="H257" i="11"/>
  <c r="D259" i="11"/>
  <c r="E259" i="11"/>
  <c r="F259" i="11"/>
  <c r="F258" i="11" s="1"/>
  <c r="G259" i="11"/>
  <c r="I259" i="11"/>
  <c r="J259" i="11"/>
  <c r="K259" i="11"/>
  <c r="K258" i="11" s="1"/>
  <c r="L259" i="11"/>
  <c r="C260" i="11"/>
  <c r="H260" i="11"/>
  <c r="C261" i="11"/>
  <c r="H261" i="11"/>
  <c r="C262" i="11"/>
  <c r="H262" i="11"/>
  <c r="D263" i="11"/>
  <c r="C263" i="11" s="1"/>
  <c r="E263" i="11"/>
  <c r="F263" i="11"/>
  <c r="G263" i="11"/>
  <c r="I263" i="11"/>
  <c r="J263" i="11"/>
  <c r="J258" i="11" s="1"/>
  <c r="K263" i="11"/>
  <c r="L263" i="11"/>
  <c r="C264" i="11"/>
  <c r="H264" i="11"/>
  <c r="C265" i="11"/>
  <c r="H265" i="11"/>
  <c r="C266" i="11"/>
  <c r="H266" i="11"/>
  <c r="C267" i="11"/>
  <c r="H267" i="11"/>
  <c r="C270" i="11"/>
  <c r="H270" i="11"/>
  <c r="D271" i="11"/>
  <c r="E271" i="11"/>
  <c r="F271" i="11"/>
  <c r="F269" i="11" s="1"/>
  <c r="G271" i="11"/>
  <c r="I271" i="11"/>
  <c r="J271" i="11"/>
  <c r="K271" i="11"/>
  <c r="K269" i="11" s="1"/>
  <c r="L271" i="11"/>
  <c r="C272" i="11"/>
  <c r="H272" i="11"/>
  <c r="C273" i="11"/>
  <c r="H273" i="11"/>
  <c r="C274" i="11"/>
  <c r="H274" i="11"/>
  <c r="D275" i="11"/>
  <c r="C275" i="11" s="1"/>
  <c r="E275" i="11"/>
  <c r="F275" i="11"/>
  <c r="G275" i="11"/>
  <c r="I275" i="11"/>
  <c r="J275" i="11"/>
  <c r="K275" i="11"/>
  <c r="L275" i="11"/>
  <c r="C276" i="11"/>
  <c r="H276" i="11"/>
  <c r="C277" i="11"/>
  <c r="H277" i="11"/>
  <c r="C278" i="11"/>
  <c r="H278" i="11"/>
  <c r="D279" i="11"/>
  <c r="E279" i="11"/>
  <c r="F279" i="11"/>
  <c r="G279" i="11"/>
  <c r="I279" i="11"/>
  <c r="J279" i="11"/>
  <c r="K279" i="11"/>
  <c r="L279" i="11"/>
  <c r="C280" i="11"/>
  <c r="H280" i="11"/>
  <c r="D281" i="11"/>
  <c r="C281" i="11" s="1"/>
  <c r="E281" i="11"/>
  <c r="F281" i="11"/>
  <c r="G281" i="11"/>
  <c r="I281" i="11"/>
  <c r="J281" i="11"/>
  <c r="K281" i="11"/>
  <c r="L281" i="11"/>
  <c r="C282" i="11"/>
  <c r="H282" i="11"/>
  <c r="C283" i="11"/>
  <c r="H283" i="11"/>
  <c r="D287" i="11"/>
  <c r="E287" i="11"/>
  <c r="F287" i="11"/>
  <c r="G287" i="11"/>
  <c r="I287" i="11"/>
  <c r="J287" i="11"/>
  <c r="K287" i="11"/>
  <c r="L287" i="11"/>
  <c r="D288" i="11"/>
  <c r="E288" i="11"/>
  <c r="F288" i="11"/>
  <c r="G288" i="11"/>
  <c r="G286" i="11" s="1"/>
  <c r="I288" i="11"/>
  <c r="J288" i="11"/>
  <c r="K288" i="11"/>
  <c r="K286" i="11" s="1"/>
  <c r="L288" i="11"/>
  <c r="C289" i="11"/>
  <c r="C288" i="11" s="1"/>
  <c r="H289" i="11"/>
  <c r="C290" i="11"/>
  <c r="H290" i="11"/>
  <c r="C291" i="11"/>
  <c r="H291" i="11"/>
  <c r="C292" i="11"/>
  <c r="H292" i="11"/>
  <c r="C293" i="11"/>
  <c r="H293" i="11"/>
  <c r="C294" i="11"/>
  <c r="H294" i="11"/>
  <c r="C295" i="11"/>
  <c r="H295" i="11"/>
  <c r="C296" i="11"/>
  <c r="H296" i="11"/>
  <c r="D21" i="10"/>
  <c r="D287" i="10" s="1"/>
  <c r="D286" i="10" s="1"/>
  <c r="E21" i="10"/>
  <c r="F21" i="10"/>
  <c r="G21" i="10"/>
  <c r="I21" i="10"/>
  <c r="I287" i="10" s="1"/>
  <c r="I286" i="10" s="1"/>
  <c r="J21" i="10"/>
  <c r="K21" i="10"/>
  <c r="L21" i="10"/>
  <c r="C22" i="10"/>
  <c r="H22" i="10"/>
  <c r="C23" i="10"/>
  <c r="H23" i="10"/>
  <c r="C25" i="10"/>
  <c r="H25" i="10"/>
  <c r="F27" i="10"/>
  <c r="K27" i="10"/>
  <c r="K26" i="10" s="1"/>
  <c r="H26" i="10" s="1"/>
  <c r="C28" i="10"/>
  <c r="H28" i="10"/>
  <c r="C29" i="10"/>
  <c r="H29" i="10"/>
  <c r="C30" i="10"/>
  <c r="H30" i="10"/>
  <c r="F31" i="10"/>
  <c r="C31" i="10" s="1"/>
  <c r="K31" i="10"/>
  <c r="H31" i="10" s="1"/>
  <c r="C32" i="10"/>
  <c r="H32" i="10"/>
  <c r="F33" i="10"/>
  <c r="C33" i="10" s="1"/>
  <c r="K33" i="10"/>
  <c r="H33" i="10" s="1"/>
  <c r="C34" i="10"/>
  <c r="H34" i="10"/>
  <c r="C35" i="10"/>
  <c r="H35" i="10"/>
  <c r="F36" i="10"/>
  <c r="C36" i="10" s="1"/>
  <c r="H36" i="10"/>
  <c r="K36" i="10"/>
  <c r="C37" i="10"/>
  <c r="H37" i="10"/>
  <c r="C38" i="10"/>
  <c r="H38" i="10"/>
  <c r="C39" i="10"/>
  <c r="H39" i="10"/>
  <c r="C40" i="10"/>
  <c r="H40" i="10"/>
  <c r="C41" i="10"/>
  <c r="H41" i="10"/>
  <c r="D42" i="10"/>
  <c r="E42" i="10"/>
  <c r="F42" i="10"/>
  <c r="I42" i="10"/>
  <c r="J42" i="10"/>
  <c r="K42" i="10"/>
  <c r="C43" i="10"/>
  <c r="H43" i="10"/>
  <c r="G44" i="10"/>
  <c r="C44" i="10" s="1"/>
  <c r="L44" i="10"/>
  <c r="H44" i="10" s="1"/>
  <c r="C45" i="10"/>
  <c r="H45" i="10"/>
  <c r="C46" i="10"/>
  <c r="H46" i="10"/>
  <c r="D54" i="10"/>
  <c r="E54" i="10"/>
  <c r="F54" i="10"/>
  <c r="G54" i="10"/>
  <c r="I54" i="10"/>
  <c r="J54" i="10"/>
  <c r="K54" i="10"/>
  <c r="L54" i="10"/>
  <c r="C55" i="10"/>
  <c r="H55" i="10"/>
  <c r="C56" i="10"/>
  <c r="H56" i="10"/>
  <c r="D57" i="10"/>
  <c r="E57" i="10"/>
  <c r="F57" i="10"/>
  <c r="G57" i="10"/>
  <c r="I57" i="10"/>
  <c r="J57" i="10"/>
  <c r="K57" i="10"/>
  <c r="L57" i="10"/>
  <c r="C58" i="10"/>
  <c r="H58" i="10"/>
  <c r="C59" i="10"/>
  <c r="H59" i="10"/>
  <c r="C60" i="10"/>
  <c r="H60" i="10"/>
  <c r="C61" i="10"/>
  <c r="H61" i="10"/>
  <c r="C62" i="10"/>
  <c r="H62" i="10"/>
  <c r="I62" i="10"/>
  <c r="C63" i="10"/>
  <c r="H63" i="10"/>
  <c r="C64" i="10"/>
  <c r="H64" i="10"/>
  <c r="C65" i="10"/>
  <c r="H65" i="10"/>
  <c r="C67" i="10"/>
  <c r="H67" i="10"/>
  <c r="D68" i="10"/>
  <c r="D66" i="10" s="1"/>
  <c r="E68" i="10"/>
  <c r="E66" i="10" s="1"/>
  <c r="F68" i="10"/>
  <c r="F66" i="10" s="1"/>
  <c r="G68" i="10"/>
  <c r="G66" i="10" s="1"/>
  <c r="J68" i="10"/>
  <c r="J66" i="10" s="1"/>
  <c r="K68" i="10"/>
  <c r="K66" i="10" s="1"/>
  <c r="L68" i="10"/>
  <c r="L66" i="10" s="1"/>
  <c r="C69" i="10"/>
  <c r="H69" i="10"/>
  <c r="I69" i="10"/>
  <c r="I68" i="10" s="1"/>
  <c r="C70" i="10"/>
  <c r="H70" i="10"/>
  <c r="C71" i="10"/>
  <c r="H71" i="10"/>
  <c r="C72" i="10"/>
  <c r="I72" i="10"/>
  <c r="H72" i="10" s="1"/>
  <c r="C73" i="10"/>
  <c r="H73" i="10"/>
  <c r="E75" i="10"/>
  <c r="D76" i="10"/>
  <c r="E76" i="10"/>
  <c r="F76" i="10"/>
  <c r="G76" i="10"/>
  <c r="I76" i="10"/>
  <c r="J76" i="10"/>
  <c r="K76" i="10"/>
  <c r="L76" i="10"/>
  <c r="C77" i="10"/>
  <c r="H77" i="10"/>
  <c r="C78" i="10"/>
  <c r="H78" i="10"/>
  <c r="D79" i="10"/>
  <c r="E79" i="10"/>
  <c r="F79" i="10"/>
  <c r="F75" i="10" s="1"/>
  <c r="G79" i="10"/>
  <c r="I79" i="10"/>
  <c r="J79" i="10"/>
  <c r="J75" i="10" s="1"/>
  <c r="K79" i="10"/>
  <c r="L79" i="10"/>
  <c r="C80" i="10"/>
  <c r="H80" i="10"/>
  <c r="C81" i="10"/>
  <c r="H81" i="10"/>
  <c r="D83" i="10"/>
  <c r="E83" i="10"/>
  <c r="F83" i="10"/>
  <c r="G83" i="10"/>
  <c r="I83" i="10"/>
  <c r="J83" i="10"/>
  <c r="K83" i="10"/>
  <c r="L83" i="10"/>
  <c r="C84" i="10"/>
  <c r="H84" i="10"/>
  <c r="C85" i="10"/>
  <c r="H85" i="10"/>
  <c r="C86" i="10"/>
  <c r="H86" i="10"/>
  <c r="C87" i="10"/>
  <c r="H87" i="10"/>
  <c r="D88" i="10"/>
  <c r="E88" i="10"/>
  <c r="F88" i="10"/>
  <c r="G88" i="10"/>
  <c r="I88" i="10"/>
  <c r="J88" i="10"/>
  <c r="L88" i="10"/>
  <c r="C89" i="10"/>
  <c r="K89" i="10"/>
  <c r="H89" i="10" s="1"/>
  <c r="C90" i="10"/>
  <c r="H90" i="10"/>
  <c r="C91" i="10"/>
  <c r="H91" i="10"/>
  <c r="C92" i="10"/>
  <c r="H92" i="10"/>
  <c r="C93" i="10"/>
  <c r="H93" i="10"/>
  <c r="D94" i="10"/>
  <c r="E94" i="10"/>
  <c r="F94" i="10"/>
  <c r="G94" i="10"/>
  <c r="I94" i="10"/>
  <c r="J94" i="10"/>
  <c r="K94" i="10"/>
  <c r="L94" i="10"/>
  <c r="C95" i="10"/>
  <c r="H95" i="10"/>
  <c r="C96" i="10"/>
  <c r="H96" i="10"/>
  <c r="C97" i="10"/>
  <c r="H97" i="10"/>
  <c r="C98" i="10"/>
  <c r="H98" i="10"/>
  <c r="C99" i="10"/>
  <c r="H99" i="10"/>
  <c r="C100" i="10"/>
  <c r="H100" i="10"/>
  <c r="C101" i="10"/>
  <c r="H101" i="10"/>
  <c r="D102" i="10"/>
  <c r="E102" i="10"/>
  <c r="F102" i="10"/>
  <c r="G102" i="10"/>
  <c r="I102" i="10"/>
  <c r="H102" i="10" s="1"/>
  <c r="J102" i="10"/>
  <c r="K102" i="10"/>
  <c r="L102" i="10"/>
  <c r="C103" i="10"/>
  <c r="H103" i="10"/>
  <c r="C104" i="10"/>
  <c r="H104" i="10"/>
  <c r="C105" i="10"/>
  <c r="H105" i="10"/>
  <c r="C106" i="10"/>
  <c r="H106" i="10"/>
  <c r="C107" i="10"/>
  <c r="H107" i="10"/>
  <c r="C108" i="10"/>
  <c r="H108" i="10"/>
  <c r="C109" i="10"/>
  <c r="H109" i="10"/>
  <c r="C110" i="10"/>
  <c r="H110" i="10"/>
  <c r="D111" i="10"/>
  <c r="C111" i="10" s="1"/>
  <c r="E111" i="10"/>
  <c r="F111" i="10"/>
  <c r="G111" i="10"/>
  <c r="I111" i="10"/>
  <c r="J111" i="10"/>
  <c r="L111" i="10"/>
  <c r="C112" i="10"/>
  <c r="H112" i="10"/>
  <c r="C113" i="10"/>
  <c r="H113" i="10"/>
  <c r="C114" i="10"/>
  <c r="K114" i="10"/>
  <c r="K111" i="10" s="1"/>
  <c r="D115" i="10"/>
  <c r="E115" i="10"/>
  <c r="F115" i="10"/>
  <c r="G115" i="10"/>
  <c r="I115" i="10"/>
  <c r="J115" i="10"/>
  <c r="K115" i="10"/>
  <c r="L115" i="10"/>
  <c r="H115" i="10" s="1"/>
  <c r="C116" i="10"/>
  <c r="H116" i="10"/>
  <c r="C117" i="10"/>
  <c r="H117" i="10"/>
  <c r="C118" i="10"/>
  <c r="H118" i="10"/>
  <c r="C119" i="10"/>
  <c r="H119" i="10"/>
  <c r="C120" i="10"/>
  <c r="H120" i="10"/>
  <c r="D121" i="10"/>
  <c r="E121" i="10"/>
  <c r="F121" i="10"/>
  <c r="G121" i="10"/>
  <c r="I121" i="10"/>
  <c r="J121" i="10"/>
  <c r="K121" i="10"/>
  <c r="L121" i="10"/>
  <c r="C122" i="10"/>
  <c r="H122" i="10"/>
  <c r="C123" i="10"/>
  <c r="H123" i="10"/>
  <c r="C124" i="10"/>
  <c r="H124" i="10"/>
  <c r="C125" i="10"/>
  <c r="H125" i="10"/>
  <c r="C126" i="10"/>
  <c r="H126" i="10"/>
  <c r="D127" i="10"/>
  <c r="E127" i="10"/>
  <c r="F127" i="10"/>
  <c r="G127" i="10"/>
  <c r="I127" i="10"/>
  <c r="J127" i="10"/>
  <c r="K127" i="10"/>
  <c r="L127" i="10"/>
  <c r="C128" i="10"/>
  <c r="C127" i="10" s="1"/>
  <c r="H128" i="10"/>
  <c r="H127" i="10" s="1"/>
  <c r="D130" i="10"/>
  <c r="E130" i="10"/>
  <c r="F130" i="10"/>
  <c r="G130" i="10"/>
  <c r="I130" i="10"/>
  <c r="J130" i="10"/>
  <c r="K130" i="10"/>
  <c r="L130" i="10"/>
  <c r="C131" i="10"/>
  <c r="H131" i="10"/>
  <c r="C132" i="10"/>
  <c r="H132" i="10"/>
  <c r="C133" i="10"/>
  <c r="H133" i="10"/>
  <c r="C134" i="10"/>
  <c r="H134" i="10"/>
  <c r="D135" i="10"/>
  <c r="E135" i="10"/>
  <c r="F135" i="10"/>
  <c r="G135" i="10"/>
  <c r="I135" i="10"/>
  <c r="J135" i="10"/>
  <c r="K135" i="10"/>
  <c r="L135" i="10"/>
  <c r="C136" i="10"/>
  <c r="H136" i="10"/>
  <c r="C137" i="10"/>
  <c r="H137" i="10"/>
  <c r="C138" i="10"/>
  <c r="H138" i="10"/>
  <c r="C139" i="10"/>
  <c r="H139" i="10"/>
  <c r="D140" i="10"/>
  <c r="E140" i="10"/>
  <c r="F140" i="10"/>
  <c r="G140" i="10"/>
  <c r="I140" i="10"/>
  <c r="J140" i="10"/>
  <c r="K140" i="10"/>
  <c r="L140" i="10"/>
  <c r="C141" i="10"/>
  <c r="H141" i="10"/>
  <c r="C142" i="10"/>
  <c r="H142" i="10"/>
  <c r="D143" i="10"/>
  <c r="E143" i="10"/>
  <c r="F143" i="10"/>
  <c r="G143" i="10"/>
  <c r="I143" i="10"/>
  <c r="J143" i="10"/>
  <c r="K143" i="10"/>
  <c r="L143" i="10"/>
  <c r="H143" i="10" s="1"/>
  <c r="C144" i="10"/>
  <c r="H144" i="10"/>
  <c r="C145" i="10"/>
  <c r="H145" i="10"/>
  <c r="K145" i="10"/>
  <c r="C146" i="10"/>
  <c r="H146" i="10"/>
  <c r="C147" i="10"/>
  <c r="H147" i="10"/>
  <c r="C148" i="10"/>
  <c r="H148" i="10"/>
  <c r="C149" i="10"/>
  <c r="H149" i="10"/>
  <c r="D150" i="10"/>
  <c r="E150" i="10"/>
  <c r="F150" i="10"/>
  <c r="G150" i="10"/>
  <c r="I150" i="10"/>
  <c r="J150" i="10"/>
  <c r="L150" i="10"/>
  <c r="C151" i="10"/>
  <c r="K151" i="10"/>
  <c r="K150" i="10" s="1"/>
  <c r="C152" i="10"/>
  <c r="H152" i="10"/>
  <c r="C153" i="10"/>
  <c r="H153" i="10"/>
  <c r="C154" i="10"/>
  <c r="H154" i="10"/>
  <c r="C155" i="10"/>
  <c r="H155" i="10"/>
  <c r="C156" i="10"/>
  <c r="H156" i="10"/>
  <c r="C157" i="10"/>
  <c r="H157" i="10"/>
  <c r="C158" i="10"/>
  <c r="H158" i="10"/>
  <c r="D159" i="10"/>
  <c r="E159" i="10"/>
  <c r="F159" i="10"/>
  <c r="G159" i="10"/>
  <c r="I159" i="10"/>
  <c r="J159" i="10"/>
  <c r="K159" i="10"/>
  <c r="L159" i="10"/>
  <c r="C160" i="10"/>
  <c r="H160" i="10"/>
  <c r="C161" i="10"/>
  <c r="H161" i="10"/>
  <c r="C162" i="10"/>
  <c r="H162" i="10"/>
  <c r="C163" i="10"/>
  <c r="H163" i="10"/>
  <c r="D165" i="10"/>
  <c r="E165" i="10"/>
  <c r="E164" i="10" s="1"/>
  <c r="F165" i="10"/>
  <c r="F164" i="10" s="1"/>
  <c r="G165" i="10"/>
  <c r="G164" i="10" s="1"/>
  <c r="I165" i="10"/>
  <c r="J165" i="10"/>
  <c r="J164" i="10" s="1"/>
  <c r="K165" i="10"/>
  <c r="K164" i="10" s="1"/>
  <c r="L165" i="10"/>
  <c r="L164" i="10" s="1"/>
  <c r="C166" i="10"/>
  <c r="H166" i="10"/>
  <c r="C167" i="10"/>
  <c r="H167" i="10"/>
  <c r="C168" i="10"/>
  <c r="H168" i="10"/>
  <c r="C169" i="10"/>
  <c r="H169" i="10"/>
  <c r="C170" i="10"/>
  <c r="H170" i="10"/>
  <c r="C171" i="10"/>
  <c r="H171" i="10"/>
  <c r="F173" i="10"/>
  <c r="F172" i="10" s="1"/>
  <c r="D174" i="10"/>
  <c r="E174" i="10"/>
  <c r="E173" i="10" s="1"/>
  <c r="E172" i="10" s="1"/>
  <c r="F174" i="10"/>
  <c r="G174" i="10"/>
  <c r="G173" i="10" s="1"/>
  <c r="G172" i="10" s="1"/>
  <c r="I174" i="10"/>
  <c r="I173" i="10" s="1"/>
  <c r="J174" i="10"/>
  <c r="K174" i="10"/>
  <c r="L174" i="10"/>
  <c r="L173" i="10" s="1"/>
  <c r="L172" i="10" s="1"/>
  <c r="C175" i="10"/>
  <c r="H175" i="10"/>
  <c r="C176" i="10"/>
  <c r="H176" i="10"/>
  <c r="C177" i="10"/>
  <c r="H177" i="10"/>
  <c r="D178" i="10"/>
  <c r="E178" i="10"/>
  <c r="F178" i="10"/>
  <c r="G178" i="10"/>
  <c r="I178" i="10"/>
  <c r="J178" i="10"/>
  <c r="J173" i="10" s="1"/>
  <c r="J172" i="10" s="1"/>
  <c r="K178" i="10"/>
  <c r="L178" i="10"/>
  <c r="C179" i="10"/>
  <c r="H179" i="10"/>
  <c r="C180" i="10"/>
  <c r="H180" i="10"/>
  <c r="C181" i="10"/>
  <c r="H181" i="10"/>
  <c r="C182" i="10"/>
  <c r="H182" i="10"/>
  <c r="D183" i="10"/>
  <c r="E183" i="10"/>
  <c r="F183" i="10"/>
  <c r="G183" i="10"/>
  <c r="I183" i="10"/>
  <c r="J183" i="10"/>
  <c r="K183" i="10"/>
  <c r="L183" i="10"/>
  <c r="C184" i="10"/>
  <c r="H184" i="10"/>
  <c r="C185" i="10"/>
  <c r="H185" i="10"/>
  <c r="D187" i="10"/>
  <c r="E187" i="10"/>
  <c r="F187" i="10"/>
  <c r="G187" i="10"/>
  <c r="I187" i="10"/>
  <c r="J187" i="10"/>
  <c r="K187" i="10"/>
  <c r="L187" i="10"/>
  <c r="C188" i="10"/>
  <c r="H188" i="10"/>
  <c r="C189" i="10"/>
  <c r="H189" i="10"/>
  <c r="G190" i="10"/>
  <c r="G186" i="10" s="1"/>
  <c r="D191" i="10"/>
  <c r="E191" i="10"/>
  <c r="E190" i="10" s="1"/>
  <c r="F191" i="10"/>
  <c r="F190" i="10" s="1"/>
  <c r="G191" i="10"/>
  <c r="I191" i="10"/>
  <c r="J191" i="10"/>
  <c r="J190" i="10" s="1"/>
  <c r="K191" i="10"/>
  <c r="K190" i="10" s="1"/>
  <c r="K186" i="10" s="1"/>
  <c r="L191" i="10"/>
  <c r="L190" i="10" s="1"/>
  <c r="L186" i="10" s="1"/>
  <c r="C192" i="10"/>
  <c r="H192" i="10"/>
  <c r="C196" i="10"/>
  <c r="H196" i="10"/>
  <c r="D197" i="10"/>
  <c r="D195" i="10" s="1"/>
  <c r="E197" i="10"/>
  <c r="E195" i="10" s="1"/>
  <c r="F197" i="10"/>
  <c r="F195" i="10" s="1"/>
  <c r="G197" i="10"/>
  <c r="G195" i="10" s="1"/>
  <c r="I197" i="10"/>
  <c r="J197" i="10"/>
  <c r="J195" i="10" s="1"/>
  <c r="K197" i="10"/>
  <c r="K195" i="10" s="1"/>
  <c r="L197" i="10"/>
  <c r="L195" i="10" s="1"/>
  <c r="C198" i="10"/>
  <c r="H198" i="10"/>
  <c r="C199" i="10"/>
  <c r="H199" i="10"/>
  <c r="C200" i="10"/>
  <c r="H200" i="10"/>
  <c r="C201" i="10"/>
  <c r="H201" i="10"/>
  <c r="C202" i="10"/>
  <c r="H202" i="10"/>
  <c r="D204" i="10"/>
  <c r="E204" i="10"/>
  <c r="F204" i="10"/>
  <c r="G204" i="10"/>
  <c r="I204" i="10"/>
  <c r="J204" i="10"/>
  <c r="K204" i="10"/>
  <c r="L204" i="10"/>
  <c r="C205" i="10"/>
  <c r="H205" i="10"/>
  <c r="C206" i="10"/>
  <c r="H206" i="10"/>
  <c r="C207" i="10"/>
  <c r="H207" i="10"/>
  <c r="C208" i="10"/>
  <c r="H208" i="10"/>
  <c r="C209" i="10"/>
  <c r="H209" i="10"/>
  <c r="C210" i="10"/>
  <c r="H210" i="10"/>
  <c r="C211" i="10"/>
  <c r="H211" i="10"/>
  <c r="C212" i="10"/>
  <c r="H212" i="10"/>
  <c r="C213" i="10"/>
  <c r="H213" i="10"/>
  <c r="C214" i="10"/>
  <c r="H214" i="10"/>
  <c r="D215" i="10"/>
  <c r="E215" i="10"/>
  <c r="E203" i="10" s="1"/>
  <c r="F215" i="10"/>
  <c r="G215" i="10"/>
  <c r="I215" i="10"/>
  <c r="J215" i="10"/>
  <c r="J203" i="10" s="1"/>
  <c r="K215" i="10"/>
  <c r="L215" i="10"/>
  <c r="C216" i="10"/>
  <c r="H216" i="10"/>
  <c r="C217" i="10"/>
  <c r="H217" i="10"/>
  <c r="C218" i="10"/>
  <c r="H218" i="10"/>
  <c r="C219" i="10"/>
  <c r="H219" i="10"/>
  <c r="C220" i="10"/>
  <c r="H220" i="10"/>
  <c r="C221" i="10"/>
  <c r="H221" i="10"/>
  <c r="C222" i="10"/>
  <c r="H222" i="10"/>
  <c r="I222" i="10"/>
  <c r="C223" i="10"/>
  <c r="H223" i="10"/>
  <c r="C224" i="10"/>
  <c r="H224" i="10"/>
  <c r="C225" i="10"/>
  <c r="H225" i="10"/>
  <c r="D226" i="10"/>
  <c r="E226" i="10"/>
  <c r="F226" i="10"/>
  <c r="G226" i="10"/>
  <c r="I226" i="10"/>
  <c r="J226" i="10"/>
  <c r="K226" i="10"/>
  <c r="L226" i="10"/>
  <c r="C227" i="10"/>
  <c r="H227" i="10"/>
  <c r="C228" i="10"/>
  <c r="H228" i="10"/>
  <c r="C231" i="10"/>
  <c r="H231" i="10"/>
  <c r="D232" i="10"/>
  <c r="E232" i="10"/>
  <c r="F232" i="10"/>
  <c r="G232" i="10"/>
  <c r="I232" i="10"/>
  <c r="J232" i="10"/>
  <c r="K232" i="10"/>
  <c r="L232" i="10"/>
  <c r="C233" i="10"/>
  <c r="H233" i="10"/>
  <c r="D234" i="10"/>
  <c r="E234" i="10"/>
  <c r="F234" i="10"/>
  <c r="G234" i="10"/>
  <c r="I234" i="10"/>
  <c r="J234" i="10"/>
  <c r="K234" i="10"/>
  <c r="L234" i="10"/>
  <c r="C235" i="10"/>
  <c r="H235" i="10"/>
  <c r="C236" i="10"/>
  <c r="H236" i="10"/>
  <c r="D237" i="10"/>
  <c r="E237" i="10"/>
  <c r="F237" i="10"/>
  <c r="G237" i="10"/>
  <c r="I237" i="10"/>
  <c r="J237" i="10"/>
  <c r="K237" i="10"/>
  <c r="L237" i="10"/>
  <c r="C238" i="10"/>
  <c r="H238" i="10"/>
  <c r="C239" i="10"/>
  <c r="H239" i="10"/>
  <c r="C240" i="10"/>
  <c r="H240" i="10"/>
  <c r="C241" i="10"/>
  <c r="H241" i="10"/>
  <c r="C242" i="10"/>
  <c r="H242" i="10"/>
  <c r="C243" i="10"/>
  <c r="H243" i="10"/>
  <c r="C244" i="10"/>
  <c r="H244" i="10"/>
  <c r="D245" i="10"/>
  <c r="E245" i="10"/>
  <c r="F245" i="10"/>
  <c r="G245" i="10"/>
  <c r="I245" i="10"/>
  <c r="H245" i="10" s="1"/>
  <c r="J245" i="10"/>
  <c r="K245" i="10"/>
  <c r="L245" i="10"/>
  <c r="C246" i="10"/>
  <c r="H246" i="10"/>
  <c r="C247" i="10"/>
  <c r="H247" i="10"/>
  <c r="C248" i="10"/>
  <c r="H248" i="10"/>
  <c r="C249" i="10"/>
  <c r="H249" i="10"/>
  <c r="F250" i="10"/>
  <c r="D251" i="10"/>
  <c r="E251" i="10"/>
  <c r="E250" i="10" s="1"/>
  <c r="F251" i="10"/>
  <c r="G251" i="10"/>
  <c r="G250" i="10" s="1"/>
  <c r="I251" i="10"/>
  <c r="I250" i="10" s="1"/>
  <c r="J251" i="10"/>
  <c r="J250" i="10" s="1"/>
  <c r="K251" i="10"/>
  <c r="H251" i="10" s="1"/>
  <c r="L251" i="10"/>
  <c r="L250" i="10" s="1"/>
  <c r="C252" i="10"/>
  <c r="H252" i="10"/>
  <c r="C253" i="10"/>
  <c r="H253" i="10"/>
  <c r="C254" i="10"/>
  <c r="H254" i="10"/>
  <c r="C255" i="10"/>
  <c r="H255" i="10"/>
  <c r="C256" i="10"/>
  <c r="H256" i="10"/>
  <c r="C257" i="10"/>
  <c r="H257" i="10"/>
  <c r="D259" i="10"/>
  <c r="C259" i="10" s="1"/>
  <c r="E259" i="10"/>
  <c r="F259" i="10"/>
  <c r="F258" i="10" s="1"/>
  <c r="G259" i="10"/>
  <c r="I259" i="10"/>
  <c r="I258" i="10" s="1"/>
  <c r="J259" i="10"/>
  <c r="J258" i="10" s="1"/>
  <c r="K259" i="10"/>
  <c r="L259" i="10"/>
  <c r="C260" i="10"/>
  <c r="H260" i="10"/>
  <c r="C261" i="10"/>
  <c r="H261" i="10"/>
  <c r="C262" i="10"/>
  <c r="H262" i="10"/>
  <c r="D263" i="10"/>
  <c r="E263" i="10"/>
  <c r="F263" i="10"/>
  <c r="G263" i="10"/>
  <c r="I263" i="10"/>
  <c r="J263" i="10"/>
  <c r="K263" i="10"/>
  <c r="L263" i="10"/>
  <c r="C264" i="10"/>
  <c r="H264" i="10"/>
  <c r="C265" i="10"/>
  <c r="H265" i="10"/>
  <c r="C266" i="10"/>
  <c r="H266" i="10"/>
  <c r="C267" i="10"/>
  <c r="H267" i="10"/>
  <c r="C270" i="10"/>
  <c r="H270" i="10"/>
  <c r="D271" i="10"/>
  <c r="C271" i="10" s="1"/>
  <c r="E271" i="10"/>
  <c r="F271" i="10"/>
  <c r="G271" i="10"/>
  <c r="G269" i="10" s="1"/>
  <c r="I271" i="10"/>
  <c r="I269" i="10" s="1"/>
  <c r="J271" i="10"/>
  <c r="K271" i="10"/>
  <c r="L271" i="10"/>
  <c r="L269" i="10" s="1"/>
  <c r="C272" i="10"/>
  <c r="H272" i="10"/>
  <c r="C273" i="10"/>
  <c r="H273" i="10"/>
  <c r="C274" i="10"/>
  <c r="H274" i="10"/>
  <c r="D275" i="10"/>
  <c r="E275" i="10"/>
  <c r="F275" i="10"/>
  <c r="G275" i="10"/>
  <c r="I275" i="10"/>
  <c r="J275" i="10"/>
  <c r="K275" i="10"/>
  <c r="L275" i="10"/>
  <c r="C276" i="10"/>
  <c r="H276" i="10"/>
  <c r="C277" i="10"/>
  <c r="H277" i="10"/>
  <c r="C278" i="10"/>
  <c r="H278" i="10"/>
  <c r="D279" i="10"/>
  <c r="C279" i="10" s="1"/>
  <c r="E279" i="10"/>
  <c r="F279" i="10"/>
  <c r="G279" i="10"/>
  <c r="I279" i="10"/>
  <c r="J279" i="10"/>
  <c r="K279" i="10"/>
  <c r="L279" i="10"/>
  <c r="C280" i="10"/>
  <c r="H280" i="10"/>
  <c r="D281" i="10"/>
  <c r="E281" i="10"/>
  <c r="F281" i="10"/>
  <c r="G281" i="10"/>
  <c r="I281" i="10"/>
  <c r="J281" i="10"/>
  <c r="K281" i="10"/>
  <c r="L281" i="10"/>
  <c r="C282" i="10"/>
  <c r="H282" i="10"/>
  <c r="C283" i="10"/>
  <c r="H283" i="10"/>
  <c r="E287" i="10"/>
  <c r="F287" i="10"/>
  <c r="G287" i="10"/>
  <c r="J287" i="10"/>
  <c r="K287" i="10"/>
  <c r="L287" i="10"/>
  <c r="D288" i="10"/>
  <c r="E288" i="10"/>
  <c r="F288" i="10"/>
  <c r="F286" i="10" s="1"/>
  <c r="G288" i="10"/>
  <c r="I288" i="10"/>
  <c r="J288" i="10"/>
  <c r="J286" i="10" s="1"/>
  <c r="K288" i="10"/>
  <c r="L288" i="10"/>
  <c r="C289" i="10"/>
  <c r="H289" i="10"/>
  <c r="C290" i="10"/>
  <c r="H290" i="10"/>
  <c r="C291" i="10"/>
  <c r="H291" i="10"/>
  <c r="C292" i="10"/>
  <c r="H292" i="10"/>
  <c r="C293" i="10"/>
  <c r="H293" i="10"/>
  <c r="C294" i="10"/>
  <c r="H294" i="10"/>
  <c r="C295" i="10"/>
  <c r="H295" i="10"/>
  <c r="C296" i="10"/>
  <c r="H296" i="10"/>
  <c r="D21" i="9"/>
  <c r="E21" i="9"/>
  <c r="F21" i="9"/>
  <c r="G21" i="9"/>
  <c r="I21" i="9"/>
  <c r="J21" i="9"/>
  <c r="K21" i="9"/>
  <c r="L21" i="9"/>
  <c r="C22" i="9"/>
  <c r="H22" i="9"/>
  <c r="C23" i="9"/>
  <c r="H23" i="9"/>
  <c r="C25" i="9"/>
  <c r="H25" i="9"/>
  <c r="C27" i="9"/>
  <c r="F27" i="9"/>
  <c r="K27" i="9"/>
  <c r="H27" i="9" s="1"/>
  <c r="C28" i="9"/>
  <c r="H28" i="9"/>
  <c r="C29" i="9"/>
  <c r="H29" i="9"/>
  <c r="C30" i="9"/>
  <c r="H30" i="9"/>
  <c r="F31" i="9"/>
  <c r="C31" i="9" s="1"/>
  <c r="K31" i="9"/>
  <c r="H31" i="9" s="1"/>
  <c r="C32" i="9"/>
  <c r="H32" i="9"/>
  <c r="F33" i="9"/>
  <c r="C33" i="9" s="1"/>
  <c r="K33" i="9"/>
  <c r="H33" i="9" s="1"/>
  <c r="C34" i="9"/>
  <c r="H34" i="9"/>
  <c r="C35" i="9"/>
  <c r="H35" i="9"/>
  <c r="C36" i="9"/>
  <c r="F36" i="9"/>
  <c r="K36" i="9"/>
  <c r="H36" i="9" s="1"/>
  <c r="C37" i="9"/>
  <c r="H37" i="9"/>
  <c r="C38" i="9"/>
  <c r="H38" i="9"/>
  <c r="C39" i="9"/>
  <c r="H39" i="9"/>
  <c r="C40" i="9"/>
  <c r="H40" i="9"/>
  <c r="C41" i="9"/>
  <c r="H41" i="9"/>
  <c r="D42" i="9"/>
  <c r="E42" i="9"/>
  <c r="F42" i="9"/>
  <c r="I42" i="9"/>
  <c r="H42" i="9" s="1"/>
  <c r="J42" i="9"/>
  <c r="K42" i="9"/>
  <c r="C43" i="9"/>
  <c r="H43" i="9"/>
  <c r="G44" i="9"/>
  <c r="C44" i="9" s="1"/>
  <c r="L44" i="9"/>
  <c r="H44" i="9" s="1"/>
  <c r="C45" i="9"/>
  <c r="H45" i="9"/>
  <c r="C46" i="9"/>
  <c r="H46" i="9"/>
  <c r="D54" i="9"/>
  <c r="E54" i="9"/>
  <c r="F54" i="9"/>
  <c r="G54" i="9"/>
  <c r="I54" i="9"/>
  <c r="J54" i="9"/>
  <c r="K54" i="9"/>
  <c r="L54" i="9"/>
  <c r="H54" i="9" s="1"/>
  <c r="C55" i="9"/>
  <c r="H55" i="9"/>
  <c r="C56" i="9"/>
  <c r="H56" i="9"/>
  <c r="D57" i="9"/>
  <c r="E57" i="9"/>
  <c r="F57" i="9"/>
  <c r="F53" i="9" s="1"/>
  <c r="G57" i="9"/>
  <c r="I57" i="9"/>
  <c r="J57" i="9"/>
  <c r="J53" i="9" s="1"/>
  <c r="K57" i="9"/>
  <c r="L57" i="9"/>
  <c r="C58" i="9"/>
  <c r="H58" i="9"/>
  <c r="C59" i="9"/>
  <c r="H59" i="9"/>
  <c r="C60" i="9"/>
  <c r="H60" i="9"/>
  <c r="C61" i="9"/>
  <c r="H61" i="9"/>
  <c r="C62" i="9"/>
  <c r="H62" i="9"/>
  <c r="C63" i="9"/>
  <c r="H63" i="9"/>
  <c r="C64" i="9"/>
  <c r="H64" i="9"/>
  <c r="C65" i="9"/>
  <c r="H65" i="9"/>
  <c r="C67" i="9"/>
  <c r="H67" i="9"/>
  <c r="D68" i="9"/>
  <c r="E68" i="9"/>
  <c r="E66" i="9" s="1"/>
  <c r="F68" i="9"/>
  <c r="F66" i="9" s="1"/>
  <c r="G68" i="9"/>
  <c r="G66" i="9" s="1"/>
  <c r="I68" i="9"/>
  <c r="I66" i="9" s="1"/>
  <c r="J68" i="9"/>
  <c r="J66" i="9" s="1"/>
  <c r="K68" i="9"/>
  <c r="K66" i="9" s="1"/>
  <c r="L68" i="9"/>
  <c r="L66" i="9" s="1"/>
  <c r="C69" i="9"/>
  <c r="H69" i="9"/>
  <c r="C70" i="9"/>
  <c r="H70" i="9"/>
  <c r="C71" i="9"/>
  <c r="H71" i="9"/>
  <c r="C72" i="9"/>
  <c r="H72" i="9"/>
  <c r="C73" i="9"/>
  <c r="H73" i="9"/>
  <c r="D76" i="9"/>
  <c r="E76" i="9"/>
  <c r="F76" i="9"/>
  <c r="G76" i="9"/>
  <c r="I76" i="9"/>
  <c r="J76" i="9"/>
  <c r="K76" i="9"/>
  <c r="L76" i="9"/>
  <c r="H76" i="9" s="1"/>
  <c r="C77" i="9"/>
  <c r="H77" i="9"/>
  <c r="C78" i="9"/>
  <c r="H78" i="9"/>
  <c r="D79" i="9"/>
  <c r="E79" i="9"/>
  <c r="F79" i="9"/>
  <c r="F75" i="9" s="1"/>
  <c r="G79" i="9"/>
  <c r="I79" i="9"/>
  <c r="J79" i="9"/>
  <c r="J75" i="9" s="1"/>
  <c r="K79" i="9"/>
  <c r="L79" i="9"/>
  <c r="C80" i="9"/>
  <c r="H80" i="9"/>
  <c r="C81" i="9"/>
  <c r="H81" i="9"/>
  <c r="D83" i="9"/>
  <c r="E83" i="9"/>
  <c r="F83" i="9"/>
  <c r="G83" i="9"/>
  <c r="I83" i="9"/>
  <c r="J83" i="9"/>
  <c r="K83" i="9"/>
  <c r="L83" i="9"/>
  <c r="C84" i="9"/>
  <c r="H84" i="9"/>
  <c r="C85" i="9"/>
  <c r="H85" i="9"/>
  <c r="C86" i="9"/>
  <c r="H86" i="9"/>
  <c r="C87" i="9"/>
  <c r="H87" i="9"/>
  <c r="D88" i="9"/>
  <c r="E88" i="9"/>
  <c r="F88" i="9"/>
  <c r="G88" i="9"/>
  <c r="I88" i="9"/>
  <c r="J88" i="9"/>
  <c r="K88" i="9"/>
  <c r="L88" i="9"/>
  <c r="H88" i="9" s="1"/>
  <c r="C89" i="9"/>
  <c r="H89" i="9"/>
  <c r="C90" i="9"/>
  <c r="H90" i="9"/>
  <c r="C91" i="9"/>
  <c r="H91" i="9"/>
  <c r="C92" i="9"/>
  <c r="H92" i="9"/>
  <c r="C93" i="9"/>
  <c r="H93" i="9"/>
  <c r="D94" i="9"/>
  <c r="E94" i="9"/>
  <c r="F94" i="9"/>
  <c r="G94" i="9"/>
  <c r="I94" i="9"/>
  <c r="J94" i="9"/>
  <c r="K94" i="9"/>
  <c r="L94" i="9"/>
  <c r="C95" i="9"/>
  <c r="H95" i="9"/>
  <c r="C96" i="9"/>
  <c r="H96" i="9"/>
  <c r="C97" i="9"/>
  <c r="H97" i="9"/>
  <c r="C98" i="9"/>
  <c r="H98" i="9"/>
  <c r="C99" i="9"/>
  <c r="H99" i="9"/>
  <c r="C100" i="9"/>
  <c r="H100" i="9"/>
  <c r="C101" i="9"/>
  <c r="H101" i="9"/>
  <c r="D102" i="9"/>
  <c r="E102" i="9"/>
  <c r="F102" i="9"/>
  <c r="G102" i="9"/>
  <c r="C102" i="9" s="1"/>
  <c r="I102" i="9"/>
  <c r="J102" i="9"/>
  <c r="K102" i="9"/>
  <c r="L102" i="9"/>
  <c r="C103" i="9"/>
  <c r="H103" i="9"/>
  <c r="C104" i="9"/>
  <c r="H104" i="9"/>
  <c r="C105" i="9"/>
  <c r="H105" i="9"/>
  <c r="C106" i="9"/>
  <c r="H106" i="9"/>
  <c r="C107" i="9"/>
  <c r="H107" i="9"/>
  <c r="C108" i="9"/>
  <c r="H108" i="9"/>
  <c r="C109" i="9"/>
  <c r="H109" i="9"/>
  <c r="C110" i="9"/>
  <c r="H110" i="9"/>
  <c r="D111" i="9"/>
  <c r="E111" i="9"/>
  <c r="F111" i="9"/>
  <c r="G111" i="9"/>
  <c r="I111" i="9"/>
  <c r="J111" i="9"/>
  <c r="K111" i="9"/>
  <c r="L111" i="9"/>
  <c r="C112" i="9"/>
  <c r="H112" i="9"/>
  <c r="C113" i="9"/>
  <c r="H113" i="9"/>
  <c r="C114" i="9"/>
  <c r="H114" i="9"/>
  <c r="D115" i="9"/>
  <c r="E115" i="9"/>
  <c r="F115" i="9"/>
  <c r="G115" i="9"/>
  <c r="I115" i="9"/>
  <c r="J115" i="9"/>
  <c r="K115" i="9"/>
  <c r="L115" i="9"/>
  <c r="C116" i="9"/>
  <c r="H116" i="9"/>
  <c r="C117" i="9"/>
  <c r="H117" i="9"/>
  <c r="C118" i="9"/>
  <c r="H118" i="9"/>
  <c r="C119" i="9"/>
  <c r="H119" i="9"/>
  <c r="C120" i="9"/>
  <c r="H120" i="9"/>
  <c r="D121" i="9"/>
  <c r="E121" i="9"/>
  <c r="F121" i="9"/>
  <c r="G121" i="9"/>
  <c r="I121" i="9"/>
  <c r="J121" i="9"/>
  <c r="K121" i="9"/>
  <c r="L121" i="9"/>
  <c r="C122" i="9"/>
  <c r="H122" i="9"/>
  <c r="C123" i="9"/>
  <c r="H123" i="9"/>
  <c r="C124" i="9"/>
  <c r="H124" i="9"/>
  <c r="C125" i="9"/>
  <c r="H125" i="9"/>
  <c r="C126" i="9"/>
  <c r="H126" i="9"/>
  <c r="D127" i="9"/>
  <c r="E127" i="9"/>
  <c r="F127" i="9"/>
  <c r="G127" i="9"/>
  <c r="I127" i="9"/>
  <c r="J127" i="9"/>
  <c r="K127" i="9"/>
  <c r="L127" i="9"/>
  <c r="C128" i="9"/>
  <c r="C127" i="9" s="1"/>
  <c r="H128" i="9"/>
  <c r="H127" i="9" s="1"/>
  <c r="D130" i="9"/>
  <c r="E130" i="9"/>
  <c r="F130" i="9"/>
  <c r="G130" i="9"/>
  <c r="I130" i="9"/>
  <c r="J130" i="9"/>
  <c r="K130" i="9"/>
  <c r="L130" i="9"/>
  <c r="C131" i="9"/>
  <c r="H131" i="9"/>
  <c r="C132" i="9"/>
  <c r="H132" i="9"/>
  <c r="C133" i="9"/>
  <c r="H133" i="9"/>
  <c r="C134" i="9"/>
  <c r="H134" i="9"/>
  <c r="D135" i="9"/>
  <c r="E135" i="9"/>
  <c r="F135" i="9"/>
  <c r="G135" i="9"/>
  <c r="I135" i="9"/>
  <c r="J135" i="9"/>
  <c r="K135" i="9"/>
  <c r="L135" i="9"/>
  <c r="C136" i="9"/>
  <c r="H136" i="9"/>
  <c r="C137" i="9"/>
  <c r="H137" i="9"/>
  <c r="C138" i="9"/>
  <c r="H138" i="9"/>
  <c r="C139" i="9"/>
  <c r="H139" i="9"/>
  <c r="D140" i="9"/>
  <c r="E140" i="9"/>
  <c r="F140" i="9"/>
  <c r="G140" i="9"/>
  <c r="C140" i="9" s="1"/>
  <c r="I140" i="9"/>
  <c r="J140" i="9"/>
  <c r="K140" i="9"/>
  <c r="L140" i="9"/>
  <c r="C141" i="9"/>
  <c r="H141" i="9"/>
  <c r="C142" i="9"/>
  <c r="H142" i="9"/>
  <c r="D143" i="9"/>
  <c r="E143" i="9"/>
  <c r="F143" i="9"/>
  <c r="G143" i="9"/>
  <c r="I143" i="9"/>
  <c r="J143" i="9"/>
  <c r="K143" i="9"/>
  <c r="L143" i="9"/>
  <c r="C144" i="9"/>
  <c r="H144" i="9"/>
  <c r="C145" i="9"/>
  <c r="H145" i="9"/>
  <c r="C146" i="9"/>
  <c r="H146" i="9"/>
  <c r="C147" i="9"/>
  <c r="H147" i="9"/>
  <c r="C148" i="9"/>
  <c r="H148" i="9"/>
  <c r="C149" i="9"/>
  <c r="H149" i="9"/>
  <c r="D150" i="9"/>
  <c r="E150" i="9"/>
  <c r="F150" i="9"/>
  <c r="G150" i="9"/>
  <c r="C150" i="9" s="1"/>
  <c r="I150" i="9"/>
  <c r="J150" i="9"/>
  <c r="K150" i="9"/>
  <c r="L150" i="9"/>
  <c r="C151" i="9"/>
  <c r="H151" i="9"/>
  <c r="C152" i="9"/>
  <c r="H152" i="9"/>
  <c r="C153" i="9"/>
  <c r="H153" i="9"/>
  <c r="C154" i="9"/>
  <c r="H154" i="9"/>
  <c r="C155" i="9"/>
  <c r="H155" i="9"/>
  <c r="C156" i="9"/>
  <c r="H156" i="9"/>
  <c r="C157" i="9"/>
  <c r="H157" i="9"/>
  <c r="C158" i="9"/>
  <c r="H158" i="9"/>
  <c r="D159" i="9"/>
  <c r="E159" i="9"/>
  <c r="F159" i="9"/>
  <c r="G159" i="9"/>
  <c r="I159" i="9"/>
  <c r="J159" i="9"/>
  <c r="K159" i="9"/>
  <c r="L159" i="9"/>
  <c r="C160" i="9"/>
  <c r="H160" i="9"/>
  <c r="C161" i="9"/>
  <c r="H161" i="9"/>
  <c r="C162" i="9"/>
  <c r="H162" i="9"/>
  <c r="C163" i="9"/>
  <c r="H163" i="9"/>
  <c r="D165" i="9"/>
  <c r="E165" i="9"/>
  <c r="E164" i="9" s="1"/>
  <c r="F165" i="9"/>
  <c r="F164" i="9" s="1"/>
  <c r="G165" i="9"/>
  <c r="G164" i="9" s="1"/>
  <c r="I165" i="9"/>
  <c r="I164" i="9" s="1"/>
  <c r="J165" i="9"/>
  <c r="J164" i="9" s="1"/>
  <c r="K165" i="9"/>
  <c r="K164" i="9" s="1"/>
  <c r="L165" i="9"/>
  <c r="L164" i="9" s="1"/>
  <c r="C166" i="9"/>
  <c r="H166" i="9"/>
  <c r="C167" i="9"/>
  <c r="H167" i="9"/>
  <c r="C168" i="9"/>
  <c r="H168" i="9"/>
  <c r="C169" i="9"/>
  <c r="H169" i="9"/>
  <c r="C170" i="9"/>
  <c r="H170" i="9"/>
  <c r="C171" i="9"/>
  <c r="H171" i="9"/>
  <c r="D174" i="9"/>
  <c r="D173" i="9" s="1"/>
  <c r="E174" i="9"/>
  <c r="F174" i="9"/>
  <c r="F173" i="9" s="1"/>
  <c r="F172" i="9" s="1"/>
  <c r="G174" i="9"/>
  <c r="C174" i="9" s="1"/>
  <c r="I174" i="9"/>
  <c r="I173" i="9" s="1"/>
  <c r="I172" i="9" s="1"/>
  <c r="J174" i="9"/>
  <c r="K174" i="9"/>
  <c r="L174" i="9"/>
  <c r="L173" i="9" s="1"/>
  <c r="L172" i="9" s="1"/>
  <c r="C175" i="9"/>
  <c r="H175" i="9"/>
  <c r="C176" i="9"/>
  <c r="H176" i="9"/>
  <c r="C177" i="9"/>
  <c r="H177" i="9"/>
  <c r="D178" i="9"/>
  <c r="E178" i="9"/>
  <c r="E173" i="9" s="1"/>
  <c r="E172" i="9" s="1"/>
  <c r="F178" i="9"/>
  <c r="G178" i="9"/>
  <c r="I178" i="9"/>
  <c r="J178" i="9"/>
  <c r="J173" i="9" s="1"/>
  <c r="J172" i="9" s="1"/>
  <c r="K178" i="9"/>
  <c r="L178" i="9"/>
  <c r="C179" i="9"/>
  <c r="H179" i="9"/>
  <c r="C180" i="9"/>
  <c r="H180" i="9"/>
  <c r="C181" i="9"/>
  <c r="H181" i="9"/>
  <c r="C182" i="9"/>
  <c r="H182" i="9"/>
  <c r="D183" i="9"/>
  <c r="E183" i="9"/>
  <c r="F183" i="9"/>
  <c r="G183" i="9"/>
  <c r="I183" i="9"/>
  <c r="J183" i="9"/>
  <c r="K183" i="9"/>
  <c r="L183" i="9"/>
  <c r="C184" i="9"/>
  <c r="H184" i="9"/>
  <c r="C185" i="9"/>
  <c r="H185" i="9"/>
  <c r="D187" i="9"/>
  <c r="E187" i="9"/>
  <c r="F187" i="9"/>
  <c r="G187" i="9"/>
  <c r="I187" i="9"/>
  <c r="J187" i="9"/>
  <c r="K187" i="9"/>
  <c r="L187" i="9"/>
  <c r="C188" i="9"/>
  <c r="H188" i="9"/>
  <c r="C189" i="9"/>
  <c r="H189" i="9"/>
  <c r="G190" i="9"/>
  <c r="G186" i="9" s="1"/>
  <c r="D191" i="9"/>
  <c r="E191" i="9"/>
  <c r="E190" i="9" s="1"/>
  <c r="F191" i="9"/>
  <c r="F190" i="9" s="1"/>
  <c r="G191" i="9"/>
  <c r="I191" i="9"/>
  <c r="I190" i="9" s="1"/>
  <c r="J191" i="9"/>
  <c r="J190" i="9" s="1"/>
  <c r="K191" i="9"/>
  <c r="K190" i="9" s="1"/>
  <c r="K186" i="9" s="1"/>
  <c r="L191" i="9"/>
  <c r="L190" i="9" s="1"/>
  <c r="L186" i="9" s="1"/>
  <c r="C192" i="9"/>
  <c r="H192" i="9"/>
  <c r="C196" i="9"/>
  <c r="H196" i="9"/>
  <c r="D197" i="9"/>
  <c r="E197" i="9"/>
  <c r="E195" i="9" s="1"/>
  <c r="F197" i="9"/>
  <c r="F195" i="9" s="1"/>
  <c r="G197" i="9"/>
  <c r="G195" i="9" s="1"/>
  <c r="I197" i="9"/>
  <c r="I195" i="9" s="1"/>
  <c r="J197" i="9"/>
  <c r="J195" i="9" s="1"/>
  <c r="K197" i="9"/>
  <c r="K195" i="9" s="1"/>
  <c r="L197" i="9"/>
  <c r="L195" i="9" s="1"/>
  <c r="C198" i="9"/>
  <c r="H198" i="9"/>
  <c r="C199" i="9"/>
  <c r="H199" i="9"/>
  <c r="C200" i="9"/>
  <c r="H200" i="9"/>
  <c r="C201" i="9"/>
  <c r="H201" i="9"/>
  <c r="C202" i="9"/>
  <c r="H202" i="9"/>
  <c r="D204" i="9"/>
  <c r="E204" i="9"/>
  <c r="F204" i="9"/>
  <c r="G204" i="9"/>
  <c r="C204" i="9" s="1"/>
  <c r="I204" i="9"/>
  <c r="J204" i="9"/>
  <c r="K204" i="9"/>
  <c r="L204" i="9"/>
  <c r="C205" i="9"/>
  <c r="H205" i="9"/>
  <c r="C206" i="9"/>
  <c r="H206" i="9"/>
  <c r="C207" i="9"/>
  <c r="H207" i="9"/>
  <c r="C208" i="9"/>
  <c r="H208" i="9"/>
  <c r="C209" i="9"/>
  <c r="H209" i="9"/>
  <c r="C210" i="9"/>
  <c r="H210" i="9"/>
  <c r="C211" i="9"/>
  <c r="H211" i="9"/>
  <c r="C212" i="9"/>
  <c r="H212" i="9"/>
  <c r="C213" i="9"/>
  <c r="H213" i="9"/>
  <c r="C214" i="9"/>
  <c r="H214" i="9"/>
  <c r="D215" i="9"/>
  <c r="E215" i="9"/>
  <c r="F215" i="9"/>
  <c r="G215" i="9"/>
  <c r="I215" i="9"/>
  <c r="J215" i="9"/>
  <c r="K215" i="9"/>
  <c r="L215" i="9"/>
  <c r="C216" i="9"/>
  <c r="H216" i="9"/>
  <c r="C217" i="9"/>
  <c r="H217" i="9"/>
  <c r="C218" i="9"/>
  <c r="H218" i="9"/>
  <c r="C219" i="9"/>
  <c r="H219" i="9"/>
  <c r="C220" i="9"/>
  <c r="H220" i="9"/>
  <c r="C221" i="9"/>
  <c r="H221" i="9"/>
  <c r="C222" i="9"/>
  <c r="H222" i="9"/>
  <c r="C223" i="9"/>
  <c r="H223" i="9"/>
  <c r="C224" i="9"/>
  <c r="H224" i="9"/>
  <c r="C225" i="9"/>
  <c r="H225" i="9"/>
  <c r="D226" i="9"/>
  <c r="E226" i="9"/>
  <c r="F226" i="9"/>
  <c r="G226" i="9"/>
  <c r="C226" i="9" s="1"/>
  <c r="I226" i="9"/>
  <c r="J226" i="9"/>
  <c r="K226" i="9"/>
  <c r="L226" i="9"/>
  <c r="C227" i="9"/>
  <c r="H227" i="9"/>
  <c r="C228" i="9"/>
  <c r="H228" i="9"/>
  <c r="C231" i="9"/>
  <c r="H231" i="9"/>
  <c r="D232" i="9"/>
  <c r="E232" i="9"/>
  <c r="F232" i="9"/>
  <c r="G232" i="9"/>
  <c r="I232" i="9"/>
  <c r="J232" i="9"/>
  <c r="K232" i="9"/>
  <c r="L232" i="9"/>
  <c r="C233" i="9"/>
  <c r="H233" i="9"/>
  <c r="D234" i="9"/>
  <c r="E234" i="9"/>
  <c r="F234" i="9"/>
  <c r="G234" i="9"/>
  <c r="C234" i="9" s="1"/>
  <c r="I234" i="9"/>
  <c r="J234" i="9"/>
  <c r="K234" i="9"/>
  <c r="L234" i="9"/>
  <c r="C235" i="9"/>
  <c r="H235" i="9"/>
  <c r="C236" i="9"/>
  <c r="H236" i="9"/>
  <c r="D237" i="9"/>
  <c r="E237" i="9"/>
  <c r="F237" i="9"/>
  <c r="G237" i="9"/>
  <c r="I237" i="9"/>
  <c r="J237" i="9"/>
  <c r="K237" i="9"/>
  <c r="L237" i="9"/>
  <c r="C238" i="9"/>
  <c r="H238" i="9"/>
  <c r="C239" i="9"/>
  <c r="H239" i="9"/>
  <c r="C240" i="9"/>
  <c r="H240" i="9"/>
  <c r="C241" i="9"/>
  <c r="H241" i="9"/>
  <c r="C242" i="9"/>
  <c r="H242" i="9"/>
  <c r="C243" i="9"/>
  <c r="H243" i="9"/>
  <c r="C244" i="9"/>
  <c r="H244" i="9"/>
  <c r="D245" i="9"/>
  <c r="E245" i="9"/>
  <c r="C245" i="9" s="1"/>
  <c r="F245" i="9"/>
  <c r="G245" i="9"/>
  <c r="I245" i="9"/>
  <c r="J245" i="9"/>
  <c r="K245" i="9"/>
  <c r="L245" i="9"/>
  <c r="C246" i="9"/>
  <c r="H246" i="9"/>
  <c r="C247" i="9"/>
  <c r="H247" i="9"/>
  <c r="C248" i="9"/>
  <c r="H248" i="9"/>
  <c r="C249" i="9"/>
  <c r="H249" i="9"/>
  <c r="G250" i="9"/>
  <c r="D251" i="9"/>
  <c r="E251" i="9"/>
  <c r="E250" i="9" s="1"/>
  <c r="F251" i="9"/>
  <c r="F250" i="9" s="1"/>
  <c r="G251" i="9"/>
  <c r="I251" i="9"/>
  <c r="I250" i="9" s="1"/>
  <c r="J251" i="9"/>
  <c r="J250" i="9" s="1"/>
  <c r="K251" i="9"/>
  <c r="K250" i="9" s="1"/>
  <c r="L251" i="9"/>
  <c r="L250" i="9" s="1"/>
  <c r="C252" i="9"/>
  <c r="H252" i="9"/>
  <c r="C253" i="9"/>
  <c r="H253" i="9"/>
  <c r="C254" i="9"/>
  <c r="H254" i="9"/>
  <c r="C255" i="9"/>
  <c r="H255" i="9"/>
  <c r="C256" i="9"/>
  <c r="H256" i="9"/>
  <c r="C257" i="9"/>
  <c r="H257" i="9"/>
  <c r="D259" i="9"/>
  <c r="D258" i="9" s="1"/>
  <c r="E259" i="9"/>
  <c r="E258" i="9" s="1"/>
  <c r="F259" i="9"/>
  <c r="G259" i="9"/>
  <c r="I259" i="9"/>
  <c r="I258" i="9" s="1"/>
  <c r="J259" i="9"/>
  <c r="J258" i="9" s="1"/>
  <c r="K259" i="9"/>
  <c r="L259" i="9"/>
  <c r="C260" i="9"/>
  <c r="H260" i="9"/>
  <c r="C261" i="9"/>
  <c r="H261" i="9"/>
  <c r="C262" i="9"/>
  <c r="H262" i="9"/>
  <c r="D263" i="9"/>
  <c r="E263" i="9"/>
  <c r="F263" i="9"/>
  <c r="G263" i="9"/>
  <c r="G258" i="9" s="1"/>
  <c r="I263" i="9"/>
  <c r="J263" i="9"/>
  <c r="K263" i="9"/>
  <c r="K258" i="9" s="1"/>
  <c r="L263" i="9"/>
  <c r="C264" i="9"/>
  <c r="H264" i="9"/>
  <c r="C265" i="9"/>
  <c r="H265" i="9"/>
  <c r="C266" i="9"/>
  <c r="H266" i="9"/>
  <c r="C267" i="9"/>
  <c r="H267" i="9"/>
  <c r="C270" i="9"/>
  <c r="H270" i="9"/>
  <c r="D271" i="9"/>
  <c r="C271" i="9" s="1"/>
  <c r="E271" i="9"/>
  <c r="E269" i="9" s="1"/>
  <c r="F271" i="9"/>
  <c r="G271" i="9"/>
  <c r="I271" i="9"/>
  <c r="I269" i="9" s="1"/>
  <c r="J271" i="9"/>
  <c r="J269" i="9" s="1"/>
  <c r="K271" i="9"/>
  <c r="L271" i="9"/>
  <c r="C272" i="9"/>
  <c r="H272" i="9"/>
  <c r="C273" i="9"/>
  <c r="H273" i="9"/>
  <c r="C274" i="9"/>
  <c r="H274" i="9"/>
  <c r="D275" i="9"/>
  <c r="E275" i="9"/>
  <c r="F275" i="9"/>
  <c r="G275" i="9"/>
  <c r="I275" i="9"/>
  <c r="J275" i="9"/>
  <c r="K275" i="9"/>
  <c r="L275" i="9"/>
  <c r="C276" i="9"/>
  <c r="H276" i="9"/>
  <c r="C277" i="9"/>
  <c r="H277" i="9"/>
  <c r="C278" i="9"/>
  <c r="H278" i="9"/>
  <c r="D279" i="9"/>
  <c r="C279" i="9" s="1"/>
  <c r="E279" i="9"/>
  <c r="F279" i="9"/>
  <c r="G279" i="9"/>
  <c r="I279" i="9"/>
  <c r="H279" i="9" s="1"/>
  <c r="J279" i="9"/>
  <c r="K279" i="9"/>
  <c r="L279" i="9"/>
  <c r="C280" i="9"/>
  <c r="H280" i="9"/>
  <c r="D281" i="9"/>
  <c r="E281" i="9"/>
  <c r="F281" i="9"/>
  <c r="G281" i="9"/>
  <c r="I281" i="9"/>
  <c r="J281" i="9"/>
  <c r="K281" i="9"/>
  <c r="L281" i="9"/>
  <c r="C282" i="9"/>
  <c r="H282" i="9"/>
  <c r="C283" i="9"/>
  <c r="H283" i="9"/>
  <c r="D287" i="9"/>
  <c r="E287" i="9"/>
  <c r="F287" i="9"/>
  <c r="G287" i="9"/>
  <c r="I287" i="9"/>
  <c r="J287" i="9"/>
  <c r="K287" i="9"/>
  <c r="L287" i="9"/>
  <c r="D288" i="9"/>
  <c r="E288" i="9"/>
  <c r="F288" i="9"/>
  <c r="G288" i="9"/>
  <c r="G286" i="9" s="1"/>
  <c r="I288" i="9"/>
  <c r="J288" i="9"/>
  <c r="K288" i="9"/>
  <c r="K286" i="9" s="1"/>
  <c r="L288" i="9"/>
  <c r="C289" i="9"/>
  <c r="H289" i="9"/>
  <c r="C290" i="9"/>
  <c r="C288" i="9" s="1"/>
  <c r="H290" i="9"/>
  <c r="C291" i="9"/>
  <c r="H291" i="9"/>
  <c r="C292" i="9"/>
  <c r="H292" i="9"/>
  <c r="C293" i="9"/>
  <c r="H293" i="9"/>
  <c r="C294" i="9"/>
  <c r="H294" i="9"/>
  <c r="C295" i="9"/>
  <c r="H295" i="9"/>
  <c r="C296" i="9"/>
  <c r="H296" i="9"/>
  <c r="D21" i="8"/>
  <c r="E21" i="8"/>
  <c r="F21" i="8"/>
  <c r="G21" i="8"/>
  <c r="I21" i="8"/>
  <c r="J21" i="8"/>
  <c r="K21" i="8"/>
  <c r="H21" i="8" s="1"/>
  <c r="L21" i="8"/>
  <c r="C22" i="8"/>
  <c r="H22" i="8"/>
  <c r="C23" i="8"/>
  <c r="H23" i="8"/>
  <c r="C25" i="8"/>
  <c r="H25" i="8"/>
  <c r="C27" i="8"/>
  <c r="F27" i="8"/>
  <c r="K27" i="8"/>
  <c r="H27" i="8" s="1"/>
  <c r="C28" i="8"/>
  <c r="H28" i="8"/>
  <c r="C29" i="8"/>
  <c r="H29" i="8"/>
  <c r="C30" i="8"/>
  <c r="H30" i="8"/>
  <c r="F31" i="8"/>
  <c r="C31" i="8" s="1"/>
  <c r="K31" i="8"/>
  <c r="H31" i="8" s="1"/>
  <c r="C32" i="8"/>
  <c r="H32" i="8"/>
  <c r="F33" i="8"/>
  <c r="C33" i="8" s="1"/>
  <c r="K33" i="8"/>
  <c r="H33" i="8" s="1"/>
  <c r="C34" i="8"/>
  <c r="H34" i="8"/>
  <c r="C35" i="8"/>
  <c r="H35" i="8"/>
  <c r="C36" i="8"/>
  <c r="F36" i="8"/>
  <c r="K36" i="8"/>
  <c r="H36" i="8" s="1"/>
  <c r="C37" i="8"/>
  <c r="H37" i="8"/>
  <c r="C38" i="8"/>
  <c r="H38" i="8"/>
  <c r="C39" i="8"/>
  <c r="H39" i="8"/>
  <c r="C40" i="8"/>
  <c r="H40" i="8"/>
  <c r="C41" i="8"/>
  <c r="H41" i="8"/>
  <c r="D42" i="8"/>
  <c r="E42" i="8"/>
  <c r="E20" i="8" s="1"/>
  <c r="F42" i="8"/>
  <c r="I42" i="8"/>
  <c r="J42" i="8"/>
  <c r="K42" i="8"/>
  <c r="C43" i="8"/>
  <c r="H43" i="8"/>
  <c r="G44" i="8"/>
  <c r="C44" i="8" s="1"/>
  <c r="L44" i="8"/>
  <c r="H44" i="8" s="1"/>
  <c r="C45" i="8"/>
  <c r="H45" i="8"/>
  <c r="C46" i="8"/>
  <c r="H46" i="8"/>
  <c r="D54" i="8"/>
  <c r="E54" i="8"/>
  <c r="F54" i="8"/>
  <c r="G54" i="8"/>
  <c r="J54" i="8"/>
  <c r="K54" i="8"/>
  <c r="L54" i="8"/>
  <c r="C55" i="8"/>
  <c r="I54" i="8"/>
  <c r="C56" i="8"/>
  <c r="H56" i="8"/>
  <c r="D57" i="8"/>
  <c r="E57" i="8"/>
  <c r="F57" i="8"/>
  <c r="G57" i="8"/>
  <c r="J57" i="8"/>
  <c r="K57" i="8"/>
  <c r="K53" i="8" s="1"/>
  <c r="L57" i="8"/>
  <c r="C58" i="8"/>
  <c r="C59" i="8"/>
  <c r="H59" i="8"/>
  <c r="C60" i="8"/>
  <c r="H60" i="8"/>
  <c r="C61" i="8"/>
  <c r="H61" i="8"/>
  <c r="C62" i="8"/>
  <c r="H62" i="8"/>
  <c r="C63" i="8"/>
  <c r="H63" i="8"/>
  <c r="C64" i="8"/>
  <c r="H64" i="8"/>
  <c r="C65" i="8"/>
  <c r="H65" i="8"/>
  <c r="C67" i="8"/>
  <c r="H67" i="8"/>
  <c r="D68" i="8"/>
  <c r="D66" i="8" s="1"/>
  <c r="E68" i="8"/>
  <c r="E66" i="8" s="1"/>
  <c r="F68" i="8"/>
  <c r="F66" i="8" s="1"/>
  <c r="G68" i="8"/>
  <c r="G66" i="8" s="1"/>
  <c r="J68" i="8"/>
  <c r="J66" i="8" s="1"/>
  <c r="K68" i="8"/>
  <c r="K66" i="8" s="1"/>
  <c r="L68" i="8"/>
  <c r="L66" i="8" s="1"/>
  <c r="C69" i="8"/>
  <c r="H69" i="8"/>
  <c r="C70" i="8"/>
  <c r="H70" i="8"/>
  <c r="C71" i="8"/>
  <c r="H71" i="8"/>
  <c r="C72" i="8"/>
  <c r="H72" i="8"/>
  <c r="C73" i="8"/>
  <c r="H73" i="8"/>
  <c r="D76" i="8"/>
  <c r="D75" i="8" s="1"/>
  <c r="E76" i="8"/>
  <c r="F76" i="8"/>
  <c r="G76" i="8"/>
  <c r="J76" i="8"/>
  <c r="J75" i="8" s="1"/>
  <c r="K76" i="8"/>
  <c r="L76" i="8"/>
  <c r="L75" i="8" s="1"/>
  <c r="C77" i="8"/>
  <c r="I76" i="8"/>
  <c r="C78" i="8"/>
  <c r="H78" i="8"/>
  <c r="D79" i="8"/>
  <c r="E79" i="8"/>
  <c r="E75" i="8" s="1"/>
  <c r="F79" i="8"/>
  <c r="G79" i="8"/>
  <c r="J79" i="8"/>
  <c r="K79" i="8"/>
  <c r="L79" i="8"/>
  <c r="C80" i="8"/>
  <c r="C81" i="8"/>
  <c r="H81" i="8"/>
  <c r="D83" i="8"/>
  <c r="E83" i="8"/>
  <c r="F83" i="8"/>
  <c r="G83" i="8"/>
  <c r="J83" i="8"/>
  <c r="K83" i="8"/>
  <c r="L83" i="8"/>
  <c r="C84" i="8"/>
  <c r="H84" i="8"/>
  <c r="C85" i="8"/>
  <c r="H85" i="8"/>
  <c r="C86" i="8"/>
  <c r="H86" i="8"/>
  <c r="C87" i="8"/>
  <c r="H87" i="8"/>
  <c r="D88" i="8"/>
  <c r="E88" i="8"/>
  <c r="F88" i="8"/>
  <c r="G88" i="8"/>
  <c r="J88" i="8"/>
  <c r="K88" i="8"/>
  <c r="L88" i="8"/>
  <c r="C89" i="8"/>
  <c r="C90" i="8"/>
  <c r="H90" i="8"/>
  <c r="C91" i="8"/>
  <c r="H91" i="8"/>
  <c r="C92" i="8"/>
  <c r="H92" i="8"/>
  <c r="C93" i="8"/>
  <c r="H93" i="8"/>
  <c r="D94" i="8"/>
  <c r="C94" i="8" s="1"/>
  <c r="E94" i="8"/>
  <c r="F94" i="8"/>
  <c r="G94" i="8"/>
  <c r="J94" i="8"/>
  <c r="K94" i="8"/>
  <c r="L94" i="8"/>
  <c r="C95" i="8"/>
  <c r="H95" i="8"/>
  <c r="C96" i="8"/>
  <c r="C97" i="8"/>
  <c r="H97" i="8"/>
  <c r="C98" i="8"/>
  <c r="H98" i="8"/>
  <c r="C99" i="8"/>
  <c r="H99" i="8"/>
  <c r="C100" i="8"/>
  <c r="H100" i="8"/>
  <c r="C101" i="8"/>
  <c r="H101" i="8"/>
  <c r="D102" i="8"/>
  <c r="E102" i="8"/>
  <c r="F102" i="8"/>
  <c r="G102" i="8"/>
  <c r="J102" i="8"/>
  <c r="K102" i="8"/>
  <c r="L102" i="8"/>
  <c r="C103" i="8"/>
  <c r="C104" i="8"/>
  <c r="H104" i="8"/>
  <c r="C105" i="8"/>
  <c r="H105" i="8"/>
  <c r="C106" i="8"/>
  <c r="H106" i="8"/>
  <c r="C107" i="8"/>
  <c r="H107" i="8"/>
  <c r="C108" i="8"/>
  <c r="H108" i="8"/>
  <c r="C109" i="8"/>
  <c r="H109" i="8"/>
  <c r="C110" i="8"/>
  <c r="H110" i="8"/>
  <c r="D111" i="8"/>
  <c r="E111" i="8"/>
  <c r="F111" i="8"/>
  <c r="G111" i="8"/>
  <c r="J111" i="8"/>
  <c r="K111" i="8"/>
  <c r="L111" i="8"/>
  <c r="C112" i="8"/>
  <c r="H112" i="8"/>
  <c r="C113" i="8"/>
  <c r="H113" i="8"/>
  <c r="C114" i="8"/>
  <c r="H114" i="8"/>
  <c r="D115" i="8"/>
  <c r="E115" i="8"/>
  <c r="C115" i="8" s="1"/>
  <c r="F115" i="8"/>
  <c r="G115" i="8"/>
  <c r="J115" i="8"/>
  <c r="K115" i="8"/>
  <c r="L115" i="8"/>
  <c r="C116" i="8"/>
  <c r="H116" i="8"/>
  <c r="C117" i="8"/>
  <c r="C118" i="8"/>
  <c r="H118" i="8"/>
  <c r="C119" i="8"/>
  <c r="H119" i="8"/>
  <c r="C120" i="8"/>
  <c r="H120" i="8"/>
  <c r="D121" i="8"/>
  <c r="E121" i="8"/>
  <c r="F121" i="8"/>
  <c r="G121" i="8"/>
  <c r="J121" i="8"/>
  <c r="K121" i="8"/>
  <c r="L121" i="8"/>
  <c r="C122" i="8"/>
  <c r="H122" i="8"/>
  <c r="C123" i="8"/>
  <c r="H123" i="8"/>
  <c r="C124" i="8"/>
  <c r="H124" i="8"/>
  <c r="C125" i="8"/>
  <c r="H125" i="8"/>
  <c r="C126" i="8"/>
  <c r="H126" i="8"/>
  <c r="D127" i="8"/>
  <c r="E127" i="8"/>
  <c r="F127" i="8"/>
  <c r="G127" i="8"/>
  <c r="J127" i="8"/>
  <c r="K127" i="8"/>
  <c r="L127" i="8"/>
  <c r="C128" i="8"/>
  <c r="C127" i="8" s="1"/>
  <c r="H128" i="8"/>
  <c r="H127" i="8" s="1"/>
  <c r="D130" i="8"/>
  <c r="E130" i="8"/>
  <c r="F130" i="8"/>
  <c r="G130" i="8"/>
  <c r="J130" i="8"/>
  <c r="K130" i="8"/>
  <c r="L130" i="8"/>
  <c r="C131" i="8"/>
  <c r="H131" i="8"/>
  <c r="C132" i="8"/>
  <c r="H132" i="8"/>
  <c r="C133" i="8"/>
  <c r="H133" i="8"/>
  <c r="C134" i="8"/>
  <c r="H134" i="8"/>
  <c r="D135" i="8"/>
  <c r="E135" i="8"/>
  <c r="F135" i="8"/>
  <c r="G135" i="8"/>
  <c r="G129" i="8" s="1"/>
  <c r="J135" i="8"/>
  <c r="K135" i="8"/>
  <c r="L135" i="8"/>
  <c r="C136" i="8"/>
  <c r="C137" i="8"/>
  <c r="H137" i="8"/>
  <c r="C138" i="8"/>
  <c r="H138" i="8"/>
  <c r="C139" i="8"/>
  <c r="H139" i="8"/>
  <c r="D140" i="8"/>
  <c r="E140" i="8"/>
  <c r="F140" i="8"/>
  <c r="G140" i="8"/>
  <c r="J140" i="8"/>
  <c r="K140" i="8"/>
  <c r="L140" i="8"/>
  <c r="C141" i="8"/>
  <c r="H141" i="8"/>
  <c r="C142" i="8"/>
  <c r="H142" i="8"/>
  <c r="D143" i="8"/>
  <c r="E143" i="8"/>
  <c r="F143" i="8"/>
  <c r="G143" i="8"/>
  <c r="J143" i="8"/>
  <c r="K143" i="8"/>
  <c r="L143" i="8"/>
  <c r="C144" i="8"/>
  <c r="C145" i="8"/>
  <c r="H145" i="8"/>
  <c r="C146" i="8"/>
  <c r="H146" i="8"/>
  <c r="C147" i="8"/>
  <c r="H147" i="8"/>
  <c r="C148" i="8"/>
  <c r="H148" i="8"/>
  <c r="C149" i="8"/>
  <c r="H149" i="8"/>
  <c r="D150" i="8"/>
  <c r="E150" i="8"/>
  <c r="F150" i="8"/>
  <c r="G150" i="8"/>
  <c r="J150" i="8"/>
  <c r="K150" i="8"/>
  <c r="L150" i="8"/>
  <c r="C151" i="8"/>
  <c r="C152" i="8"/>
  <c r="H152" i="8"/>
  <c r="C153" i="8"/>
  <c r="H153" i="8"/>
  <c r="C154" i="8"/>
  <c r="H154" i="8"/>
  <c r="C155" i="8"/>
  <c r="H155" i="8"/>
  <c r="C156" i="8"/>
  <c r="H156" i="8"/>
  <c r="C157" i="8"/>
  <c r="H157" i="8"/>
  <c r="C158" i="8"/>
  <c r="H158" i="8"/>
  <c r="D159" i="8"/>
  <c r="E159" i="8"/>
  <c r="F159" i="8"/>
  <c r="G159" i="8"/>
  <c r="J159" i="8"/>
  <c r="K159" i="8"/>
  <c r="L159" i="8"/>
  <c r="C160" i="8"/>
  <c r="I159" i="8"/>
  <c r="C161" i="8"/>
  <c r="H161" i="8"/>
  <c r="C162" i="8"/>
  <c r="H162" i="8"/>
  <c r="C163" i="8"/>
  <c r="H163" i="8"/>
  <c r="K164" i="8"/>
  <c r="D165" i="8"/>
  <c r="D164" i="8" s="1"/>
  <c r="E165" i="8"/>
  <c r="E164" i="8" s="1"/>
  <c r="F165" i="8"/>
  <c r="F164" i="8" s="1"/>
  <c r="G165" i="8"/>
  <c r="G164" i="8" s="1"/>
  <c r="J165" i="8"/>
  <c r="J164" i="8" s="1"/>
  <c r="K165" i="8"/>
  <c r="L165" i="8"/>
  <c r="L164" i="8" s="1"/>
  <c r="C166" i="8"/>
  <c r="C167" i="8"/>
  <c r="H167" i="8"/>
  <c r="C168" i="8"/>
  <c r="H168" i="8"/>
  <c r="C169" i="8"/>
  <c r="H169" i="8"/>
  <c r="C170" i="8"/>
  <c r="H170" i="8"/>
  <c r="C171" i="8"/>
  <c r="H171" i="8"/>
  <c r="D174" i="8"/>
  <c r="E174" i="8"/>
  <c r="E173" i="8" s="1"/>
  <c r="E172" i="8" s="1"/>
  <c r="F174" i="8"/>
  <c r="G174" i="8"/>
  <c r="J174" i="8"/>
  <c r="K174" i="8"/>
  <c r="L174" i="8"/>
  <c r="C175" i="8"/>
  <c r="C176" i="8"/>
  <c r="H176" i="8"/>
  <c r="C177" i="8"/>
  <c r="H177" i="8"/>
  <c r="D178" i="8"/>
  <c r="D173" i="8" s="1"/>
  <c r="E178" i="8"/>
  <c r="F178" i="8"/>
  <c r="G178" i="8"/>
  <c r="J178" i="8"/>
  <c r="K178" i="8"/>
  <c r="L178" i="8"/>
  <c r="L173" i="8" s="1"/>
  <c r="C179" i="8"/>
  <c r="H179" i="8"/>
  <c r="C180" i="8"/>
  <c r="H180" i="8"/>
  <c r="C181" i="8"/>
  <c r="H181" i="8"/>
  <c r="C182" i="8"/>
  <c r="H182" i="8"/>
  <c r="D183" i="8"/>
  <c r="E183" i="8"/>
  <c r="F183" i="8"/>
  <c r="G183" i="8"/>
  <c r="J183" i="8"/>
  <c r="K183" i="8"/>
  <c r="L183" i="8"/>
  <c r="C184" i="8"/>
  <c r="H184" i="8"/>
  <c r="C185" i="8"/>
  <c r="I183" i="8"/>
  <c r="H183" i="8" s="1"/>
  <c r="D187" i="8"/>
  <c r="E187" i="8"/>
  <c r="F187" i="8"/>
  <c r="G187" i="8"/>
  <c r="G186" i="8" s="1"/>
  <c r="J187" i="8"/>
  <c r="K187" i="8"/>
  <c r="L187" i="8"/>
  <c r="C188" i="8"/>
  <c r="H188" i="8"/>
  <c r="C189" i="8"/>
  <c r="H189" i="8"/>
  <c r="G190" i="8"/>
  <c r="D191" i="8"/>
  <c r="D190" i="8" s="1"/>
  <c r="E191" i="8"/>
  <c r="E190" i="8" s="1"/>
  <c r="E186" i="8" s="1"/>
  <c r="F191" i="8"/>
  <c r="F190" i="8" s="1"/>
  <c r="F186" i="8" s="1"/>
  <c r="G191" i="8"/>
  <c r="J191" i="8"/>
  <c r="J190" i="8" s="1"/>
  <c r="J186" i="8" s="1"/>
  <c r="K191" i="8"/>
  <c r="K190" i="8" s="1"/>
  <c r="L191" i="8"/>
  <c r="L190" i="8" s="1"/>
  <c r="C192" i="8"/>
  <c r="H192" i="8"/>
  <c r="I191" i="8"/>
  <c r="E195" i="8"/>
  <c r="C196" i="8"/>
  <c r="D197" i="8"/>
  <c r="D195" i="8" s="1"/>
  <c r="E197" i="8"/>
  <c r="F197" i="8"/>
  <c r="C197" i="8" s="1"/>
  <c r="G197" i="8"/>
  <c r="G195" i="8" s="1"/>
  <c r="J197" i="8"/>
  <c r="J195" i="8" s="1"/>
  <c r="K197" i="8"/>
  <c r="K195" i="8" s="1"/>
  <c r="L197" i="8"/>
  <c r="L195" i="8" s="1"/>
  <c r="C198" i="8"/>
  <c r="H198" i="8"/>
  <c r="C199" i="8"/>
  <c r="H199" i="8"/>
  <c r="C200" i="8"/>
  <c r="H200" i="8"/>
  <c r="C201" i="8"/>
  <c r="H201" i="8"/>
  <c r="C202" i="8"/>
  <c r="H202" i="8"/>
  <c r="D204" i="8"/>
  <c r="E204" i="8"/>
  <c r="F204" i="8"/>
  <c r="G204" i="8"/>
  <c r="J204" i="8"/>
  <c r="K204" i="8"/>
  <c r="L204" i="8"/>
  <c r="C205" i="8"/>
  <c r="C206" i="8"/>
  <c r="H206" i="8"/>
  <c r="C207" i="8"/>
  <c r="H207" i="8"/>
  <c r="C208" i="8"/>
  <c r="H208" i="8"/>
  <c r="C209" i="8"/>
  <c r="H209" i="8"/>
  <c r="C210" i="8"/>
  <c r="H210" i="8"/>
  <c r="C211" i="8"/>
  <c r="H211" i="8"/>
  <c r="C212" i="8"/>
  <c r="H212" i="8"/>
  <c r="C213" i="8"/>
  <c r="H213" i="8"/>
  <c r="C214" i="8"/>
  <c r="H214" i="8"/>
  <c r="D215" i="8"/>
  <c r="E215" i="8"/>
  <c r="F215" i="8"/>
  <c r="G215" i="8"/>
  <c r="C215" i="8" s="1"/>
  <c r="J215" i="8"/>
  <c r="K215" i="8"/>
  <c r="L215" i="8"/>
  <c r="C216" i="8"/>
  <c r="C217" i="8"/>
  <c r="H217" i="8"/>
  <c r="C218" i="8"/>
  <c r="H218" i="8"/>
  <c r="C219" i="8"/>
  <c r="H219" i="8"/>
  <c r="C220" i="8"/>
  <c r="H220" i="8"/>
  <c r="C221" i="8"/>
  <c r="H221" i="8"/>
  <c r="C222" i="8"/>
  <c r="H222" i="8"/>
  <c r="C223" i="8"/>
  <c r="H223" i="8"/>
  <c r="C224" i="8"/>
  <c r="H224" i="8"/>
  <c r="C225" i="8"/>
  <c r="H225" i="8"/>
  <c r="D226" i="8"/>
  <c r="E226" i="8"/>
  <c r="F226" i="8"/>
  <c r="G226" i="8"/>
  <c r="J226" i="8"/>
  <c r="K226" i="8"/>
  <c r="L226" i="8"/>
  <c r="C227" i="8"/>
  <c r="I226" i="8"/>
  <c r="C228" i="8"/>
  <c r="H228" i="8"/>
  <c r="C231" i="8"/>
  <c r="H231" i="8"/>
  <c r="D232" i="8"/>
  <c r="E232" i="8"/>
  <c r="F232" i="8"/>
  <c r="F230" i="8" s="1"/>
  <c r="G232" i="8"/>
  <c r="J232" i="8"/>
  <c r="J230" i="8" s="1"/>
  <c r="K232" i="8"/>
  <c r="L232" i="8"/>
  <c r="L230" i="8" s="1"/>
  <c r="C233" i="8"/>
  <c r="I232" i="8"/>
  <c r="D234" i="8"/>
  <c r="E234" i="8"/>
  <c r="F234" i="8"/>
  <c r="G234" i="8"/>
  <c r="C234" i="8" s="1"/>
  <c r="J234" i="8"/>
  <c r="K234" i="8"/>
  <c r="L234" i="8"/>
  <c r="C235" i="8"/>
  <c r="I234" i="8"/>
  <c r="C236" i="8"/>
  <c r="H236" i="8"/>
  <c r="E237" i="8"/>
  <c r="F237" i="8"/>
  <c r="G237" i="8"/>
  <c r="J237" i="8"/>
  <c r="K237" i="8"/>
  <c r="L237" i="8"/>
  <c r="C238" i="8"/>
  <c r="C239" i="8"/>
  <c r="H239" i="8"/>
  <c r="C240" i="8"/>
  <c r="H240" i="8"/>
  <c r="D241" i="8"/>
  <c r="D237" i="8" s="1"/>
  <c r="H241" i="8"/>
  <c r="C242" i="8"/>
  <c r="H242" i="8"/>
  <c r="C243" i="8"/>
  <c r="H243" i="8"/>
  <c r="C244" i="8"/>
  <c r="H244" i="8"/>
  <c r="D245" i="8"/>
  <c r="E245" i="8"/>
  <c r="E230" i="8" s="1"/>
  <c r="F245" i="8"/>
  <c r="G245" i="8"/>
  <c r="J245" i="8"/>
  <c r="K245" i="8"/>
  <c r="L245" i="8"/>
  <c r="C246" i="8"/>
  <c r="C247" i="8"/>
  <c r="H247" i="8"/>
  <c r="C248" i="8"/>
  <c r="H248" i="8"/>
  <c r="C249" i="8"/>
  <c r="H249" i="8"/>
  <c r="E250" i="8"/>
  <c r="D251" i="8"/>
  <c r="D250" i="8" s="1"/>
  <c r="E251" i="8"/>
  <c r="F251" i="8"/>
  <c r="F250" i="8" s="1"/>
  <c r="G251" i="8"/>
  <c r="J251" i="8"/>
  <c r="J250" i="8" s="1"/>
  <c r="K251" i="8"/>
  <c r="K250" i="8" s="1"/>
  <c r="L251" i="8"/>
  <c r="L250" i="8" s="1"/>
  <c r="C252" i="8"/>
  <c r="C253" i="8"/>
  <c r="H253" i="8"/>
  <c r="C254" i="8"/>
  <c r="H254" i="8"/>
  <c r="C255" i="8"/>
  <c r="H255" i="8"/>
  <c r="C256" i="8"/>
  <c r="H256" i="8"/>
  <c r="C257" i="8"/>
  <c r="H257" i="8"/>
  <c r="F258" i="8"/>
  <c r="J258" i="8"/>
  <c r="E259" i="8"/>
  <c r="F259" i="8"/>
  <c r="G259" i="8"/>
  <c r="G258" i="8" s="1"/>
  <c r="J259" i="8"/>
  <c r="K259" i="8"/>
  <c r="K258" i="8" s="1"/>
  <c r="L259" i="8"/>
  <c r="C260" i="8"/>
  <c r="H260" i="8"/>
  <c r="C261" i="8"/>
  <c r="H261" i="8"/>
  <c r="D262" i="8"/>
  <c r="C262" i="8" s="1"/>
  <c r="H262" i="8"/>
  <c r="E263" i="8"/>
  <c r="F263" i="8"/>
  <c r="G263" i="8"/>
  <c r="J263" i="8"/>
  <c r="K263" i="8"/>
  <c r="L263" i="8"/>
  <c r="C264" i="8"/>
  <c r="H264" i="8"/>
  <c r="C265" i="8"/>
  <c r="H265" i="8"/>
  <c r="D266" i="8"/>
  <c r="C266" i="8" s="1"/>
  <c r="H266" i="8"/>
  <c r="C267" i="8"/>
  <c r="I263" i="8"/>
  <c r="C270" i="8"/>
  <c r="D271" i="8"/>
  <c r="E271" i="8"/>
  <c r="F271" i="8"/>
  <c r="G271" i="8"/>
  <c r="C271" i="8" s="1"/>
  <c r="J271" i="8"/>
  <c r="K271" i="8"/>
  <c r="K269" i="8" s="1"/>
  <c r="K268" i="8" s="1"/>
  <c r="L271" i="8"/>
  <c r="C272" i="8"/>
  <c r="I271" i="8"/>
  <c r="C273" i="8"/>
  <c r="H273" i="8"/>
  <c r="C274" i="8"/>
  <c r="H274" i="8"/>
  <c r="D275" i="8"/>
  <c r="D269" i="8" s="1"/>
  <c r="E275" i="8"/>
  <c r="F275" i="8"/>
  <c r="G275" i="8"/>
  <c r="J275" i="8"/>
  <c r="K275" i="8"/>
  <c r="L275" i="8"/>
  <c r="L269" i="8" s="1"/>
  <c r="L268" i="8" s="1"/>
  <c r="C276" i="8"/>
  <c r="I275" i="8"/>
  <c r="C277" i="8"/>
  <c r="H277" i="8"/>
  <c r="C278" i="8"/>
  <c r="H278" i="8"/>
  <c r="D279" i="8"/>
  <c r="E279" i="8"/>
  <c r="F279" i="8"/>
  <c r="G279" i="8"/>
  <c r="I279" i="8"/>
  <c r="J279" i="8"/>
  <c r="K279" i="8"/>
  <c r="L279" i="8"/>
  <c r="C280" i="8"/>
  <c r="H280" i="8"/>
  <c r="D281" i="8"/>
  <c r="E281" i="8"/>
  <c r="F281" i="8"/>
  <c r="G281" i="8"/>
  <c r="I281" i="8"/>
  <c r="J281" i="8"/>
  <c r="K281" i="8"/>
  <c r="L281" i="8"/>
  <c r="H281" i="8" s="1"/>
  <c r="C282" i="8"/>
  <c r="H282" i="8"/>
  <c r="C283" i="8"/>
  <c r="H283" i="8"/>
  <c r="D287" i="8"/>
  <c r="E287" i="8"/>
  <c r="G287" i="8"/>
  <c r="I287" i="8"/>
  <c r="J287" i="8"/>
  <c r="L287" i="8"/>
  <c r="D288" i="8"/>
  <c r="E288" i="8"/>
  <c r="E286" i="8" s="1"/>
  <c r="F288" i="8"/>
  <c r="G288" i="8"/>
  <c r="I288" i="8"/>
  <c r="I286" i="8" s="1"/>
  <c r="J288" i="8"/>
  <c r="J286" i="8" s="1"/>
  <c r="K288" i="8"/>
  <c r="L288" i="8"/>
  <c r="C289" i="8"/>
  <c r="H289" i="8"/>
  <c r="C290" i="8"/>
  <c r="H290" i="8"/>
  <c r="C291" i="8"/>
  <c r="H291" i="8"/>
  <c r="C292" i="8"/>
  <c r="H292" i="8"/>
  <c r="C293" i="8"/>
  <c r="H293" i="8"/>
  <c r="C294" i="8"/>
  <c r="H294" i="8"/>
  <c r="C295" i="8"/>
  <c r="H295" i="8"/>
  <c r="C296" i="8"/>
  <c r="H296" i="8"/>
  <c r="D21" i="7"/>
  <c r="D287" i="7" s="1"/>
  <c r="E21" i="7"/>
  <c r="F21" i="7"/>
  <c r="G21" i="7"/>
  <c r="G287" i="7" s="1"/>
  <c r="I21" i="7"/>
  <c r="I287" i="7" s="1"/>
  <c r="I286" i="7" s="1"/>
  <c r="J21" i="7"/>
  <c r="K21" i="7"/>
  <c r="L21" i="7"/>
  <c r="L287" i="7" s="1"/>
  <c r="C22" i="7"/>
  <c r="H22" i="7"/>
  <c r="C23" i="7"/>
  <c r="H23" i="7"/>
  <c r="C25" i="7"/>
  <c r="H25" i="7"/>
  <c r="F27" i="7"/>
  <c r="C27" i="7" s="1"/>
  <c r="K27" i="7"/>
  <c r="H27" i="7" s="1"/>
  <c r="C28" i="7"/>
  <c r="H28" i="7"/>
  <c r="C29" i="7"/>
  <c r="H29" i="7"/>
  <c r="C30" i="7"/>
  <c r="H30" i="7"/>
  <c r="F31" i="7"/>
  <c r="C31" i="7" s="1"/>
  <c r="K31" i="7"/>
  <c r="H31" i="7" s="1"/>
  <c r="C32" i="7"/>
  <c r="H32" i="7"/>
  <c r="F33" i="7"/>
  <c r="C33" i="7" s="1"/>
  <c r="K33" i="7"/>
  <c r="H33" i="7" s="1"/>
  <c r="C34" i="7"/>
  <c r="H34" i="7"/>
  <c r="C35" i="7"/>
  <c r="H35" i="7"/>
  <c r="F36" i="7"/>
  <c r="C36" i="7" s="1"/>
  <c r="K36" i="7"/>
  <c r="C37" i="7"/>
  <c r="H37" i="7"/>
  <c r="C38" i="7"/>
  <c r="H38" i="7"/>
  <c r="C39" i="7"/>
  <c r="H39" i="7"/>
  <c r="C40" i="7"/>
  <c r="H40" i="7"/>
  <c r="C41" i="7"/>
  <c r="H41" i="7"/>
  <c r="D42" i="7"/>
  <c r="C42" i="7" s="1"/>
  <c r="E42" i="7"/>
  <c r="F42" i="7"/>
  <c r="I42" i="7"/>
  <c r="H42" i="7" s="1"/>
  <c r="J42" i="7"/>
  <c r="K42" i="7"/>
  <c r="C43" i="7"/>
  <c r="H43" i="7"/>
  <c r="G44" i="7"/>
  <c r="C44" i="7" s="1"/>
  <c r="H44" i="7"/>
  <c r="L44" i="7"/>
  <c r="C45" i="7"/>
  <c r="H45" i="7"/>
  <c r="C46" i="7"/>
  <c r="H46" i="7"/>
  <c r="D54" i="7"/>
  <c r="E54" i="7"/>
  <c r="F54" i="7"/>
  <c r="F53" i="7" s="1"/>
  <c r="G54" i="7"/>
  <c r="G53" i="7" s="1"/>
  <c r="J54" i="7"/>
  <c r="K54" i="7"/>
  <c r="L54" i="7"/>
  <c r="L53" i="7" s="1"/>
  <c r="C55" i="7"/>
  <c r="C56" i="7"/>
  <c r="H56" i="7"/>
  <c r="D57" i="7"/>
  <c r="D53" i="7" s="1"/>
  <c r="E57" i="7"/>
  <c r="F57" i="7"/>
  <c r="G57" i="7"/>
  <c r="J57" i="7"/>
  <c r="K57" i="7"/>
  <c r="L57" i="7"/>
  <c r="C58" i="7"/>
  <c r="C59" i="7"/>
  <c r="H59" i="7"/>
  <c r="C60" i="7"/>
  <c r="H60" i="7"/>
  <c r="C61" i="7"/>
  <c r="H61" i="7"/>
  <c r="C62" i="7"/>
  <c r="H62" i="7"/>
  <c r="C63" i="7"/>
  <c r="H63" i="7"/>
  <c r="C64" i="7"/>
  <c r="H64" i="7"/>
  <c r="C65" i="7"/>
  <c r="H65" i="7"/>
  <c r="K66" i="7"/>
  <c r="C67" i="7"/>
  <c r="D68" i="7"/>
  <c r="D66" i="7" s="1"/>
  <c r="E68" i="7"/>
  <c r="E66" i="7" s="1"/>
  <c r="F68" i="7"/>
  <c r="F66" i="7" s="1"/>
  <c r="G68" i="7"/>
  <c r="G66" i="7" s="1"/>
  <c r="J68" i="7"/>
  <c r="J66" i="7" s="1"/>
  <c r="K68" i="7"/>
  <c r="L68" i="7"/>
  <c r="L66" i="7" s="1"/>
  <c r="C69" i="7"/>
  <c r="C70" i="7"/>
  <c r="H70" i="7"/>
  <c r="C71" i="7"/>
  <c r="H71" i="7"/>
  <c r="C72" i="7"/>
  <c r="H72" i="7"/>
  <c r="C73" i="7"/>
  <c r="H73" i="7"/>
  <c r="D76" i="7"/>
  <c r="D75" i="7" s="1"/>
  <c r="E76" i="7"/>
  <c r="E75" i="7" s="1"/>
  <c r="F76" i="7"/>
  <c r="G76" i="7"/>
  <c r="J76" i="7"/>
  <c r="J75" i="7" s="1"/>
  <c r="K76" i="7"/>
  <c r="K75" i="7" s="1"/>
  <c r="L76" i="7"/>
  <c r="L75" i="7" s="1"/>
  <c r="C77" i="7"/>
  <c r="C78" i="7"/>
  <c r="H78" i="7"/>
  <c r="D79" i="7"/>
  <c r="E79" i="7"/>
  <c r="F79" i="7"/>
  <c r="G79" i="7"/>
  <c r="J79" i="7"/>
  <c r="K79" i="7"/>
  <c r="L79" i="7"/>
  <c r="C80" i="7"/>
  <c r="C81" i="7"/>
  <c r="H81" i="7"/>
  <c r="D83" i="7"/>
  <c r="E83" i="7"/>
  <c r="F83" i="7"/>
  <c r="G83" i="7"/>
  <c r="J83" i="7"/>
  <c r="K83" i="7"/>
  <c r="L83" i="7"/>
  <c r="C84" i="7"/>
  <c r="H84" i="7"/>
  <c r="C85" i="7"/>
  <c r="H85" i="7"/>
  <c r="C86" i="7"/>
  <c r="H86" i="7"/>
  <c r="C87" i="7"/>
  <c r="H87" i="7"/>
  <c r="D88" i="7"/>
  <c r="E88" i="7"/>
  <c r="F88" i="7"/>
  <c r="G88" i="7"/>
  <c r="J88" i="7"/>
  <c r="K88" i="7"/>
  <c r="L88" i="7"/>
  <c r="C89" i="7"/>
  <c r="C90" i="7"/>
  <c r="H90" i="7"/>
  <c r="C91" i="7"/>
  <c r="H91" i="7"/>
  <c r="C92" i="7"/>
  <c r="H92" i="7"/>
  <c r="C93" i="7"/>
  <c r="H93" i="7"/>
  <c r="D94" i="7"/>
  <c r="E94" i="7"/>
  <c r="F94" i="7"/>
  <c r="G94" i="7"/>
  <c r="J94" i="7"/>
  <c r="K94" i="7"/>
  <c r="L94" i="7"/>
  <c r="C95" i="7"/>
  <c r="H95" i="7"/>
  <c r="C96" i="7"/>
  <c r="C97" i="7"/>
  <c r="H97" i="7"/>
  <c r="C98" i="7"/>
  <c r="H98" i="7"/>
  <c r="C99" i="7"/>
  <c r="H99" i="7"/>
  <c r="C100" i="7"/>
  <c r="H100" i="7"/>
  <c r="C101" i="7"/>
  <c r="H101" i="7"/>
  <c r="D102" i="7"/>
  <c r="E102" i="7"/>
  <c r="F102" i="7"/>
  <c r="G102" i="7"/>
  <c r="J102" i="7"/>
  <c r="K102" i="7"/>
  <c r="L102" i="7"/>
  <c r="C103" i="7"/>
  <c r="C104" i="7"/>
  <c r="H104" i="7"/>
  <c r="C105" i="7"/>
  <c r="H105" i="7"/>
  <c r="C106" i="7"/>
  <c r="H106" i="7"/>
  <c r="C107" i="7"/>
  <c r="H107" i="7"/>
  <c r="C108" i="7"/>
  <c r="H108" i="7"/>
  <c r="C109" i="7"/>
  <c r="H109" i="7"/>
  <c r="C110" i="7"/>
  <c r="H110" i="7"/>
  <c r="D111" i="7"/>
  <c r="E111" i="7"/>
  <c r="F111" i="7"/>
  <c r="G111" i="7"/>
  <c r="J111" i="7"/>
  <c r="K111" i="7"/>
  <c r="L111" i="7"/>
  <c r="C112" i="7"/>
  <c r="H112" i="7"/>
  <c r="C113" i="7"/>
  <c r="H113" i="7"/>
  <c r="C114" i="7"/>
  <c r="H114" i="7"/>
  <c r="D115" i="7"/>
  <c r="E115" i="7"/>
  <c r="F115" i="7"/>
  <c r="G115" i="7"/>
  <c r="J115" i="7"/>
  <c r="K115" i="7"/>
  <c r="L115" i="7"/>
  <c r="C116" i="7"/>
  <c r="H116" i="7"/>
  <c r="C117" i="7"/>
  <c r="C118" i="7"/>
  <c r="H118" i="7"/>
  <c r="C119" i="7"/>
  <c r="H119" i="7"/>
  <c r="C120" i="7"/>
  <c r="H120" i="7"/>
  <c r="D121" i="7"/>
  <c r="E121" i="7"/>
  <c r="F121" i="7"/>
  <c r="G121" i="7"/>
  <c r="J121" i="7"/>
  <c r="K121" i="7"/>
  <c r="L121" i="7"/>
  <c r="C122" i="7"/>
  <c r="H122" i="7"/>
  <c r="C123" i="7"/>
  <c r="H123" i="7"/>
  <c r="C124" i="7"/>
  <c r="H124" i="7"/>
  <c r="C125" i="7"/>
  <c r="H125" i="7"/>
  <c r="C126" i="7"/>
  <c r="H126" i="7"/>
  <c r="D127" i="7"/>
  <c r="E127" i="7"/>
  <c r="F127" i="7"/>
  <c r="G127" i="7"/>
  <c r="J127" i="7"/>
  <c r="K127" i="7"/>
  <c r="L127" i="7"/>
  <c r="C128" i="7"/>
  <c r="C127" i="7" s="1"/>
  <c r="H128" i="7"/>
  <c r="H127" i="7" s="1"/>
  <c r="I127" i="7"/>
  <c r="D130" i="7"/>
  <c r="E130" i="7"/>
  <c r="F130" i="7"/>
  <c r="G130" i="7"/>
  <c r="J130" i="7"/>
  <c r="K130" i="7"/>
  <c r="L130" i="7"/>
  <c r="C131" i="7"/>
  <c r="C132" i="7"/>
  <c r="H132" i="7"/>
  <c r="C133" i="7"/>
  <c r="H133" i="7"/>
  <c r="C134" i="7"/>
  <c r="H134" i="7"/>
  <c r="D135" i="7"/>
  <c r="E135" i="7"/>
  <c r="F135" i="7"/>
  <c r="G135" i="7"/>
  <c r="J135" i="7"/>
  <c r="J129" i="7" s="1"/>
  <c r="K135" i="7"/>
  <c r="L135" i="7"/>
  <c r="C136" i="7"/>
  <c r="C137" i="7"/>
  <c r="H137" i="7"/>
  <c r="C138" i="7"/>
  <c r="H138" i="7"/>
  <c r="C139" i="7"/>
  <c r="H139" i="7"/>
  <c r="D140" i="7"/>
  <c r="E140" i="7"/>
  <c r="F140" i="7"/>
  <c r="G140" i="7"/>
  <c r="J140" i="7"/>
  <c r="K140" i="7"/>
  <c r="L140" i="7"/>
  <c r="C141" i="7"/>
  <c r="I140" i="7"/>
  <c r="C142" i="7"/>
  <c r="H142" i="7"/>
  <c r="D143" i="7"/>
  <c r="E143" i="7"/>
  <c r="F143" i="7"/>
  <c r="G143" i="7"/>
  <c r="J143" i="7"/>
  <c r="K143" i="7"/>
  <c r="L143" i="7"/>
  <c r="C144" i="7"/>
  <c r="C145" i="7"/>
  <c r="H145" i="7"/>
  <c r="C146" i="7"/>
  <c r="H146" i="7"/>
  <c r="C147" i="7"/>
  <c r="H147" i="7"/>
  <c r="C148" i="7"/>
  <c r="H148" i="7"/>
  <c r="C149" i="7"/>
  <c r="H149" i="7"/>
  <c r="D150" i="7"/>
  <c r="E150" i="7"/>
  <c r="F150" i="7"/>
  <c r="G150" i="7"/>
  <c r="J150" i="7"/>
  <c r="K150" i="7"/>
  <c r="L150" i="7"/>
  <c r="C151" i="7"/>
  <c r="C152" i="7"/>
  <c r="H152" i="7"/>
  <c r="C153" i="7"/>
  <c r="H153" i="7"/>
  <c r="C154" i="7"/>
  <c r="H154" i="7"/>
  <c r="C155" i="7"/>
  <c r="H155" i="7"/>
  <c r="C156" i="7"/>
  <c r="H156" i="7"/>
  <c r="C157" i="7"/>
  <c r="H157" i="7"/>
  <c r="C158" i="7"/>
  <c r="H158" i="7"/>
  <c r="D159" i="7"/>
  <c r="E159" i="7"/>
  <c r="F159" i="7"/>
  <c r="G159" i="7"/>
  <c r="J159" i="7"/>
  <c r="K159" i="7"/>
  <c r="L159" i="7"/>
  <c r="C160" i="7"/>
  <c r="H160" i="7"/>
  <c r="C161" i="7"/>
  <c r="H161" i="7"/>
  <c r="C162" i="7"/>
  <c r="H162" i="7"/>
  <c r="C163" i="7"/>
  <c r="H163" i="7"/>
  <c r="G164" i="7"/>
  <c r="K164" i="7"/>
  <c r="D165" i="7"/>
  <c r="D164" i="7" s="1"/>
  <c r="E165" i="7"/>
  <c r="E164" i="7" s="1"/>
  <c r="F165" i="7"/>
  <c r="F164" i="7" s="1"/>
  <c r="G165" i="7"/>
  <c r="J165" i="7"/>
  <c r="J164" i="7" s="1"/>
  <c r="K165" i="7"/>
  <c r="L165" i="7"/>
  <c r="L164" i="7" s="1"/>
  <c r="C166" i="7"/>
  <c r="H166" i="7"/>
  <c r="C167" i="7"/>
  <c r="H167" i="7"/>
  <c r="C168" i="7"/>
  <c r="I165" i="7"/>
  <c r="C169" i="7"/>
  <c r="H169" i="7"/>
  <c r="C170" i="7"/>
  <c r="H170" i="7"/>
  <c r="C171" i="7"/>
  <c r="H171" i="7"/>
  <c r="G173" i="7"/>
  <c r="D174" i="7"/>
  <c r="E174" i="7"/>
  <c r="E173" i="7" s="1"/>
  <c r="E172" i="7" s="1"/>
  <c r="F174" i="7"/>
  <c r="F173" i="7" s="1"/>
  <c r="G174" i="7"/>
  <c r="J174" i="7"/>
  <c r="K174" i="7"/>
  <c r="K173" i="7" s="1"/>
  <c r="K172" i="7" s="1"/>
  <c r="L174" i="7"/>
  <c r="L173" i="7" s="1"/>
  <c r="C175" i="7"/>
  <c r="H175" i="7"/>
  <c r="C176" i="7"/>
  <c r="H176" i="7"/>
  <c r="C177" i="7"/>
  <c r="I174" i="7"/>
  <c r="D178" i="7"/>
  <c r="C178" i="7" s="1"/>
  <c r="E178" i="7"/>
  <c r="F178" i="7"/>
  <c r="G178" i="7"/>
  <c r="J178" i="7"/>
  <c r="K178" i="7"/>
  <c r="L178" i="7"/>
  <c r="C179" i="7"/>
  <c r="C180" i="7"/>
  <c r="H180" i="7"/>
  <c r="C181" i="7"/>
  <c r="H181" i="7"/>
  <c r="C182" i="7"/>
  <c r="H182" i="7"/>
  <c r="D183" i="7"/>
  <c r="E183" i="7"/>
  <c r="F183" i="7"/>
  <c r="G183" i="7"/>
  <c r="J183" i="7"/>
  <c r="K183" i="7"/>
  <c r="L183" i="7"/>
  <c r="C184" i="7"/>
  <c r="H184" i="7"/>
  <c r="I183" i="7"/>
  <c r="C185" i="7"/>
  <c r="H185" i="7"/>
  <c r="D187" i="7"/>
  <c r="E187" i="7"/>
  <c r="F187" i="7"/>
  <c r="G187" i="7"/>
  <c r="J187" i="7"/>
  <c r="K187" i="7"/>
  <c r="L187" i="7"/>
  <c r="C188" i="7"/>
  <c r="H188" i="7"/>
  <c r="I187" i="7"/>
  <c r="C189" i="7"/>
  <c r="H189" i="7"/>
  <c r="K190" i="7"/>
  <c r="D191" i="7"/>
  <c r="D190" i="7" s="1"/>
  <c r="E191" i="7"/>
  <c r="E190" i="7" s="1"/>
  <c r="F191" i="7"/>
  <c r="F190" i="7" s="1"/>
  <c r="G191" i="7"/>
  <c r="G190" i="7" s="1"/>
  <c r="J191" i="7"/>
  <c r="J190" i="7" s="1"/>
  <c r="K191" i="7"/>
  <c r="L191" i="7"/>
  <c r="L190" i="7" s="1"/>
  <c r="C192" i="7"/>
  <c r="I191" i="7"/>
  <c r="K195" i="7"/>
  <c r="C196" i="7"/>
  <c r="D197" i="7"/>
  <c r="D195" i="7" s="1"/>
  <c r="E197" i="7"/>
  <c r="E195" i="7" s="1"/>
  <c r="F197" i="7"/>
  <c r="F195" i="7" s="1"/>
  <c r="G197" i="7"/>
  <c r="G195" i="7" s="1"/>
  <c r="J197" i="7"/>
  <c r="J195" i="7" s="1"/>
  <c r="K197" i="7"/>
  <c r="L197" i="7"/>
  <c r="L195" i="7" s="1"/>
  <c r="C198" i="7"/>
  <c r="H198" i="7"/>
  <c r="C199" i="7"/>
  <c r="H199" i="7"/>
  <c r="C200" i="7"/>
  <c r="H200" i="7"/>
  <c r="C201" i="7"/>
  <c r="H201" i="7"/>
  <c r="C202" i="7"/>
  <c r="H202" i="7"/>
  <c r="D204" i="7"/>
  <c r="E204" i="7"/>
  <c r="F204" i="7"/>
  <c r="G204" i="7"/>
  <c r="J204" i="7"/>
  <c r="K204" i="7"/>
  <c r="L204" i="7"/>
  <c r="C205" i="7"/>
  <c r="C206" i="7"/>
  <c r="H206" i="7"/>
  <c r="C207" i="7"/>
  <c r="H207" i="7"/>
  <c r="C208" i="7"/>
  <c r="H208" i="7"/>
  <c r="C209" i="7"/>
  <c r="H209" i="7"/>
  <c r="C210" i="7"/>
  <c r="H210" i="7"/>
  <c r="C211" i="7"/>
  <c r="H211" i="7"/>
  <c r="C212" i="7"/>
  <c r="H212" i="7"/>
  <c r="C213" i="7"/>
  <c r="H213" i="7"/>
  <c r="C214" i="7"/>
  <c r="H214" i="7"/>
  <c r="D215" i="7"/>
  <c r="E215" i="7"/>
  <c r="F215" i="7"/>
  <c r="G215" i="7"/>
  <c r="C215" i="7" s="1"/>
  <c r="J215" i="7"/>
  <c r="J203" i="7" s="1"/>
  <c r="K215" i="7"/>
  <c r="L215" i="7"/>
  <c r="C216" i="7"/>
  <c r="C217" i="7"/>
  <c r="H217" i="7"/>
  <c r="C218" i="7"/>
  <c r="H218" i="7"/>
  <c r="C219" i="7"/>
  <c r="H219" i="7"/>
  <c r="C220" i="7"/>
  <c r="H220" i="7"/>
  <c r="C221" i="7"/>
  <c r="H221" i="7"/>
  <c r="C222" i="7"/>
  <c r="H222" i="7"/>
  <c r="C223" i="7"/>
  <c r="H223" i="7"/>
  <c r="C224" i="7"/>
  <c r="H224" i="7"/>
  <c r="C225" i="7"/>
  <c r="H225" i="7"/>
  <c r="D226" i="7"/>
  <c r="E226" i="7"/>
  <c r="F226" i="7"/>
  <c r="G226" i="7"/>
  <c r="J226" i="7"/>
  <c r="K226" i="7"/>
  <c r="L226" i="7"/>
  <c r="C227" i="7"/>
  <c r="I226" i="7"/>
  <c r="C228" i="7"/>
  <c r="H228" i="7"/>
  <c r="C231" i="7"/>
  <c r="H231" i="7"/>
  <c r="D232" i="7"/>
  <c r="E232" i="7"/>
  <c r="E230" i="7" s="1"/>
  <c r="F232" i="7"/>
  <c r="G232" i="7"/>
  <c r="J232" i="7"/>
  <c r="K232" i="7"/>
  <c r="L232" i="7"/>
  <c r="C233" i="7"/>
  <c r="I232" i="7"/>
  <c r="D234" i="7"/>
  <c r="E234" i="7"/>
  <c r="F234" i="7"/>
  <c r="G234" i="7"/>
  <c r="J234" i="7"/>
  <c r="K234" i="7"/>
  <c r="L234" i="7"/>
  <c r="C235" i="7"/>
  <c r="C236" i="7"/>
  <c r="H236" i="7"/>
  <c r="D237" i="7"/>
  <c r="E237" i="7"/>
  <c r="F237" i="7"/>
  <c r="G237" i="7"/>
  <c r="J237" i="7"/>
  <c r="K237" i="7"/>
  <c r="L237" i="7"/>
  <c r="C238" i="7"/>
  <c r="C239" i="7"/>
  <c r="H239" i="7"/>
  <c r="C240" i="7"/>
  <c r="H240" i="7"/>
  <c r="C241" i="7"/>
  <c r="H241" i="7"/>
  <c r="C242" i="7"/>
  <c r="H242" i="7"/>
  <c r="C243" i="7"/>
  <c r="H243" i="7"/>
  <c r="C244" i="7"/>
  <c r="H244" i="7"/>
  <c r="D245" i="7"/>
  <c r="C245" i="7" s="1"/>
  <c r="E245" i="7"/>
  <c r="F245" i="7"/>
  <c r="G245" i="7"/>
  <c r="J245" i="7"/>
  <c r="K245" i="7"/>
  <c r="L245" i="7"/>
  <c r="C246" i="7"/>
  <c r="C247" i="7"/>
  <c r="H247" i="7"/>
  <c r="C248" i="7"/>
  <c r="H248" i="7"/>
  <c r="C249" i="7"/>
  <c r="H249" i="7"/>
  <c r="J250" i="7"/>
  <c r="D251" i="7"/>
  <c r="D250" i="7" s="1"/>
  <c r="E251" i="7"/>
  <c r="E250" i="7" s="1"/>
  <c r="F251" i="7"/>
  <c r="F250" i="7" s="1"/>
  <c r="G251" i="7"/>
  <c r="G250" i="7" s="1"/>
  <c r="J251" i="7"/>
  <c r="K251" i="7"/>
  <c r="K250" i="7" s="1"/>
  <c r="L251" i="7"/>
  <c r="L250" i="7" s="1"/>
  <c r="C252" i="7"/>
  <c r="C253" i="7"/>
  <c r="H253" i="7"/>
  <c r="C254" i="7"/>
  <c r="H254" i="7"/>
  <c r="C255" i="7"/>
  <c r="H255" i="7"/>
  <c r="C256" i="7"/>
  <c r="H256" i="7"/>
  <c r="C257" i="7"/>
  <c r="H257" i="7"/>
  <c r="D259" i="7"/>
  <c r="C259" i="7" s="1"/>
  <c r="E259" i="7"/>
  <c r="F259" i="7"/>
  <c r="G259" i="7"/>
  <c r="J259" i="7"/>
  <c r="J258" i="7" s="1"/>
  <c r="K259" i="7"/>
  <c r="L259" i="7"/>
  <c r="C260" i="7"/>
  <c r="H260" i="7"/>
  <c r="C261" i="7"/>
  <c r="C262" i="7"/>
  <c r="H262" i="7"/>
  <c r="E263" i="7"/>
  <c r="F263" i="7"/>
  <c r="G263" i="7"/>
  <c r="G258" i="7" s="1"/>
  <c r="J263" i="7"/>
  <c r="K263" i="7"/>
  <c r="K258" i="7" s="1"/>
  <c r="L263" i="7"/>
  <c r="L258" i="7" s="1"/>
  <c r="C264" i="7"/>
  <c r="I263" i="7"/>
  <c r="C265" i="7"/>
  <c r="H265" i="7"/>
  <c r="C266" i="7"/>
  <c r="D266" i="7"/>
  <c r="D263" i="7" s="1"/>
  <c r="H266" i="7"/>
  <c r="C267" i="7"/>
  <c r="H267" i="7"/>
  <c r="C270" i="7"/>
  <c r="H270" i="7"/>
  <c r="D271" i="7"/>
  <c r="E271" i="7"/>
  <c r="F271" i="7"/>
  <c r="G271" i="7"/>
  <c r="G269" i="7" s="1"/>
  <c r="G268" i="7" s="1"/>
  <c r="J271" i="7"/>
  <c r="K271" i="7"/>
  <c r="L271" i="7"/>
  <c r="C272" i="7"/>
  <c r="H272" i="7"/>
  <c r="C273" i="7"/>
  <c r="H273" i="7"/>
  <c r="C274" i="7"/>
  <c r="H274" i="7"/>
  <c r="D275" i="7"/>
  <c r="E275" i="7"/>
  <c r="F275" i="7"/>
  <c r="F269" i="7" s="1"/>
  <c r="G275" i="7"/>
  <c r="J275" i="7"/>
  <c r="K275" i="7"/>
  <c r="L275" i="7"/>
  <c r="L269" i="7" s="1"/>
  <c r="C276" i="7"/>
  <c r="H276" i="7"/>
  <c r="C277" i="7"/>
  <c r="C278" i="7"/>
  <c r="H278" i="7"/>
  <c r="D279" i="7"/>
  <c r="E279" i="7"/>
  <c r="F279" i="7"/>
  <c r="G279" i="7"/>
  <c r="J279" i="7"/>
  <c r="K279" i="7"/>
  <c r="L279" i="7"/>
  <c r="C280" i="7"/>
  <c r="I279" i="7"/>
  <c r="D281" i="7"/>
  <c r="E281" i="7"/>
  <c r="F281" i="7"/>
  <c r="G281" i="7"/>
  <c r="I281" i="7"/>
  <c r="J281" i="7"/>
  <c r="H281" i="7" s="1"/>
  <c r="K281" i="7"/>
  <c r="L281" i="7"/>
  <c r="C282" i="7"/>
  <c r="H282" i="7"/>
  <c r="C283" i="7"/>
  <c r="H283" i="7"/>
  <c r="E287" i="7"/>
  <c r="F287" i="7"/>
  <c r="J287" i="7"/>
  <c r="K287" i="7"/>
  <c r="D288" i="7"/>
  <c r="E288" i="7"/>
  <c r="F288" i="7"/>
  <c r="G288" i="7"/>
  <c r="I288" i="7"/>
  <c r="J288" i="7"/>
  <c r="K288" i="7"/>
  <c r="K286" i="7" s="1"/>
  <c r="L288" i="7"/>
  <c r="C289" i="7"/>
  <c r="H289" i="7"/>
  <c r="C290" i="7"/>
  <c r="H290" i="7"/>
  <c r="C291" i="7"/>
  <c r="H291" i="7"/>
  <c r="C292" i="7"/>
  <c r="H292" i="7"/>
  <c r="C293" i="7"/>
  <c r="H293" i="7"/>
  <c r="C294" i="7"/>
  <c r="H294" i="7"/>
  <c r="C295" i="7"/>
  <c r="H295" i="7"/>
  <c r="C296" i="7"/>
  <c r="H296" i="7"/>
  <c r="D21" i="6"/>
  <c r="D287" i="6" s="1"/>
  <c r="E21" i="6"/>
  <c r="F21" i="6"/>
  <c r="G21" i="6"/>
  <c r="I21" i="6"/>
  <c r="I287" i="6" s="1"/>
  <c r="J21" i="6"/>
  <c r="J20" i="6" s="1"/>
  <c r="K21" i="6"/>
  <c r="L21" i="6"/>
  <c r="C22" i="6"/>
  <c r="H22" i="6"/>
  <c r="C23" i="6"/>
  <c r="H23" i="6"/>
  <c r="C25" i="6"/>
  <c r="H25" i="6"/>
  <c r="F27" i="6"/>
  <c r="K27" i="6"/>
  <c r="H27" i="6" s="1"/>
  <c r="C28" i="6"/>
  <c r="H28" i="6"/>
  <c r="C29" i="6"/>
  <c r="H29" i="6"/>
  <c r="C30" i="6"/>
  <c r="H30" i="6"/>
  <c r="F31" i="6"/>
  <c r="C31" i="6" s="1"/>
  <c r="K31" i="6"/>
  <c r="H31" i="6" s="1"/>
  <c r="C32" i="6"/>
  <c r="H32" i="6"/>
  <c r="F33" i="6"/>
  <c r="C33" i="6" s="1"/>
  <c r="K33" i="6"/>
  <c r="H33" i="6" s="1"/>
  <c r="C34" i="6"/>
  <c r="H34" i="6"/>
  <c r="C35" i="6"/>
  <c r="H35" i="6"/>
  <c r="F36" i="6"/>
  <c r="C36" i="6" s="1"/>
  <c r="K36" i="6"/>
  <c r="H36" i="6" s="1"/>
  <c r="C37" i="6"/>
  <c r="H37" i="6"/>
  <c r="C38" i="6"/>
  <c r="H38" i="6"/>
  <c r="C39" i="6"/>
  <c r="H39" i="6"/>
  <c r="C40" i="6"/>
  <c r="H40" i="6"/>
  <c r="C41" i="6"/>
  <c r="H41" i="6"/>
  <c r="D42" i="6"/>
  <c r="C42" i="6" s="1"/>
  <c r="E42" i="6"/>
  <c r="E20" i="6" s="1"/>
  <c r="F42" i="6"/>
  <c r="I42" i="6"/>
  <c r="J42" i="6"/>
  <c r="K42" i="6"/>
  <c r="C43" i="6"/>
  <c r="H43" i="6"/>
  <c r="G44" i="6"/>
  <c r="C44" i="6" s="1"/>
  <c r="L44" i="6"/>
  <c r="H44" i="6" s="1"/>
  <c r="C45" i="6"/>
  <c r="H45" i="6"/>
  <c r="C46" i="6"/>
  <c r="H46" i="6"/>
  <c r="D54" i="6"/>
  <c r="C54" i="6" s="1"/>
  <c r="E54" i="6"/>
  <c r="F54" i="6"/>
  <c r="G54" i="6"/>
  <c r="J54" i="6"/>
  <c r="J53" i="6" s="1"/>
  <c r="K54" i="6"/>
  <c r="L54" i="6"/>
  <c r="L53" i="6" s="1"/>
  <c r="L52" i="6" s="1"/>
  <c r="C55" i="6"/>
  <c r="I54" i="6"/>
  <c r="C56" i="6"/>
  <c r="H56" i="6"/>
  <c r="D57" i="6"/>
  <c r="E57" i="6"/>
  <c r="F57" i="6"/>
  <c r="G57" i="6"/>
  <c r="J57" i="6"/>
  <c r="K57" i="6"/>
  <c r="L57" i="6"/>
  <c r="C58" i="6"/>
  <c r="C59" i="6"/>
  <c r="H59" i="6"/>
  <c r="C60" i="6"/>
  <c r="H60" i="6"/>
  <c r="C61" i="6"/>
  <c r="H61" i="6"/>
  <c r="C62" i="6"/>
  <c r="H62" i="6"/>
  <c r="C63" i="6"/>
  <c r="H63" i="6"/>
  <c r="C64" i="6"/>
  <c r="H64" i="6"/>
  <c r="C65" i="6"/>
  <c r="H65" i="6"/>
  <c r="L66" i="6"/>
  <c r="C67" i="6"/>
  <c r="H67" i="6"/>
  <c r="D68" i="6"/>
  <c r="D66" i="6" s="1"/>
  <c r="E68" i="6"/>
  <c r="E66" i="6" s="1"/>
  <c r="F68" i="6"/>
  <c r="F66" i="6" s="1"/>
  <c r="G68" i="6"/>
  <c r="J68" i="6"/>
  <c r="J66" i="6" s="1"/>
  <c r="K68" i="6"/>
  <c r="K66" i="6" s="1"/>
  <c r="L68" i="6"/>
  <c r="C69" i="6"/>
  <c r="C70" i="6"/>
  <c r="H70" i="6"/>
  <c r="C71" i="6"/>
  <c r="H71" i="6"/>
  <c r="C72" i="6"/>
  <c r="H72" i="6"/>
  <c r="C73" i="6"/>
  <c r="H73" i="6"/>
  <c r="L75" i="6"/>
  <c r="D76" i="6"/>
  <c r="E76" i="6"/>
  <c r="F76" i="6"/>
  <c r="G76" i="6"/>
  <c r="J76" i="6"/>
  <c r="K76" i="6"/>
  <c r="L76" i="6"/>
  <c r="C77" i="6"/>
  <c r="H77" i="6"/>
  <c r="I76" i="6"/>
  <c r="C78" i="6"/>
  <c r="H78" i="6"/>
  <c r="D79" i="6"/>
  <c r="D75" i="6" s="1"/>
  <c r="E79" i="6"/>
  <c r="E75" i="6" s="1"/>
  <c r="F79" i="6"/>
  <c r="G79" i="6"/>
  <c r="J79" i="6"/>
  <c r="K79" i="6"/>
  <c r="L79" i="6"/>
  <c r="C80" i="6"/>
  <c r="I79" i="6"/>
  <c r="C81" i="6"/>
  <c r="H81" i="6"/>
  <c r="D83" i="6"/>
  <c r="E83" i="6"/>
  <c r="F83" i="6"/>
  <c r="G83" i="6"/>
  <c r="J83" i="6"/>
  <c r="K83" i="6"/>
  <c r="L83" i="6"/>
  <c r="C84" i="6"/>
  <c r="H84" i="6"/>
  <c r="C85" i="6"/>
  <c r="C86" i="6"/>
  <c r="H86" i="6"/>
  <c r="C87" i="6"/>
  <c r="H87" i="6"/>
  <c r="D88" i="6"/>
  <c r="E88" i="6"/>
  <c r="F88" i="6"/>
  <c r="G88" i="6"/>
  <c r="J88" i="6"/>
  <c r="K88" i="6"/>
  <c r="L88" i="6"/>
  <c r="C89" i="6"/>
  <c r="I88" i="6"/>
  <c r="C90" i="6"/>
  <c r="H90" i="6"/>
  <c r="C91" i="6"/>
  <c r="H91" i="6"/>
  <c r="C92" i="6"/>
  <c r="H92" i="6"/>
  <c r="C93" i="6"/>
  <c r="H93" i="6"/>
  <c r="D94" i="6"/>
  <c r="E94" i="6"/>
  <c r="C94" i="6" s="1"/>
  <c r="F94" i="6"/>
  <c r="G94" i="6"/>
  <c r="J94" i="6"/>
  <c r="K94" i="6"/>
  <c r="L94" i="6"/>
  <c r="C95" i="6"/>
  <c r="H95" i="6"/>
  <c r="C96" i="6"/>
  <c r="H96" i="6"/>
  <c r="C97" i="6"/>
  <c r="I94" i="6"/>
  <c r="C98" i="6"/>
  <c r="H98" i="6"/>
  <c r="C99" i="6"/>
  <c r="H99" i="6"/>
  <c r="C100" i="6"/>
  <c r="H100" i="6"/>
  <c r="C101" i="6"/>
  <c r="H101" i="6"/>
  <c r="D102" i="6"/>
  <c r="E102" i="6"/>
  <c r="F102" i="6"/>
  <c r="G102" i="6"/>
  <c r="J102" i="6"/>
  <c r="K102" i="6"/>
  <c r="L102" i="6"/>
  <c r="C103" i="6"/>
  <c r="C104" i="6"/>
  <c r="H104" i="6"/>
  <c r="C105" i="6"/>
  <c r="H105" i="6"/>
  <c r="C106" i="6"/>
  <c r="H106" i="6"/>
  <c r="C107" i="6"/>
  <c r="H107" i="6"/>
  <c r="C108" i="6"/>
  <c r="H108" i="6"/>
  <c r="C109" i="6"/>
  <c r="H109" i="6"/>
  <c r="C110" i="6"/>
  <c r="H110" i="6"/>
  <c r="D111" i="6"/>
  <c r="E111" i="6"/>
  <c r="F111" i="6"/>
  <c r="G111" i="6"/>
  <c r="J111" i="6"/>
  <c r="K111" i="6"/>
  <c r="L111" i="6"/>
  <c r="C112" i="6"/>
  <c r="H112" i="6"/>
  <c r="C113" i="6"/>
  <c r="I111" i="6"/>
  <c r="H111" i="6" s="1"/>
  <c r="C114" i="6"/>
  <c r="H114" i="6"/>
  <c r="D115" i="6"/>
  <c r="E115" i="6"/>
  <c r="C115" i="6" s="1"/>
  <c r="F115" i="6"/>
  <c r="G115" i="6"/>
  <c r="J115" i="6"/>
  <c r="K115" i="6"/>
  <c r="L115" i="6"/>
  <c r="C116" i="6"/>
  <c r="H116" i="6"/>
  <c r="C117" i="6"/>
  <c r="H117" i="6"/>
  <c r="C118" i="6"/>
  <c r="I115" i="6"/>
  <c r="C119" i="6"/>
  <c r="H119" i="6"/>
  <c r="C120" i="6"/>
  <c r="H120" i="6"/>
  <c r="D121" i="6"/>
  <c r="C121" i="6" s="1"/>
  <c r="E121" i="6"/>
  <c r="F121" i="6"/>
  <c r="G121" i="6"/>
  <c r="J121" i="6"/>
  <c r="K121" i="6"/>
  <c r="L121" i="6"/>
  <c r="C122" i="6"/>
  <c r="H122" i="6"/>
  <c r="C123" i="6"/>
  <c r="C124" i="6"/>
  <c r="H124" i="6"/>
  <c r="C125" i="6"/>
  <c r="H125" i="6"/>
  <c r="C126" i="6"/>
  <c r="H126" i="6"/>
  <c r="D127" i="6"/>
  <c r="E127" i="6"/>
  <c r="F127" i="6"/>
  <c r="G127" i="6"/>
  <c r="J127" i="6"/>
  <c r="K127" i="6"/>
  <c r="L127" i="6"/>
  <c r="C128" i="6"/>
  <c r="C127" i="6" s="1"/>
  <c r="I127" i="6"/>
  <c r="D130" i="6"/>
  <c r="E130" i="6"/>
  <c r="F130" i="6"/>
  <c r="G130" i="6"/>
  <c r="J130" i="6"/>
  <c r="K130" i="6"/>
  <c r="L130" i="6"/>
  <c r="C131" i="6"/>
  <c r="H131" i="6"/>
  <c r="C132" i="6"/>
  <c r="C133" i="6"/>
  <c r="H133" i="6"/>
  <c r="C134" i="6"/>
  <c r="H134" i="6"/>
  <c r="D135" i="6"/>
  <c r="C135" i="6" s="1"/>
  <c r="E135" i="6"/>
  <c r="F135" i="6"/>
  <c r="G135" i="6"/>
  <c r="J135" i="6"/>
  <c r="K135" i="6"/>
  <c r="L135" i="6"/>
  <c r="C136" i="6"/>
  <c r="C137" i="6"/>
  <c r="H137" i="6"/>
  <c r="C138" i="6"/>
  <c r="H138" i="6"/>
  <c r="C139" i="6"/>
  <c r="H139" i="6"/>
  <c r="D140" i="6"/>
  <c r="E140" i="6"/>
  <c r="F140" i="6"/>
  <c r="G140" i="6"/>
  <c r="J140" i="6"/>
  <c r="K140" i="6"/>
  <c r="L140" i="6"/>
  <c r="C141" i="6"/>
  <c r="H141" i="6"/>
  <c r="C142" i="6"/>
  <c r="D143" i="6"/>
  <c r="C143" i="6" s="1"/>
  <c r="E143" i="6"/>
  <c r="F143" i="6"/>
  <c r="G143" i="6"/>
  <c r="J143" i="6"/>
  <c r="K143" i="6"/>
  <c r="L143" i="6"/>
  <c r="C144" i="6"/>
  <c r="C145" i="6"/>
  <c r="H145" i="6"/>
  <c r="C146" i="6"/>
  <c r="H146" i="6"/>
  <c r="C147" i="6"/>
  <c r="H147" i="6"/>
  <c r="C148" i="6"/>
  <c r="H148" i="6"/>
  <c r="C149" i="6"/>
  <c r="H149" i="6"/>
  <c r="D150" i="6"/>
  <c r="E150" i="6"/>
  <c r="F150" i="6"/>
  <c r="G150" i="6"/>
  <c r="J150" i="6"/>
  <c r="K150" i="6"/>
  <c r="L150" i="6"/>
  <c r="C151" i="6"/>
  <c r="H151" i="6"/>
  <c r="C152" i="6"/>
  <c r="H152" i="6"/>
  <c r="C153" i="6"/>
  <c r="H153" i="6"/>
  <c r="C154" i="6"/>
  <c r="H154" i="6"/>
  <c r="C155" i="6"/>
  <c r="H155" i="6"/>
  <c r="C156" i="6"/>
  <c r="H156" i="6"/>
  <c r="C157" i="6"/>
  <c r="H157" i="6"/>
  <c r="C158" i="6"/>
  <c r="H158" i="6"/>
  <c r="D159" i="6"/>
  <c r="E159" i="6"/>
  <c r="F159" i="6"/>
  <c r="G159" i="6"/>
  <c r="J159" i="6"/>
  <c r="K159" i="6"/>
  <c r="L159" i="6"/>
  <c r="C160" i="6"/>
  <c r="C161" i="6"/>
  <c r="H161" i="6"/>
  <c r="C162" i="6"/>
  <c r="H162" i="6"/>
  <c r="C163" i="6"/>
  <c r="H163" i="6"/>
  <c r="L164" i="6"/>
  <c r="D165" i="6"/>
  <c r="D164" i="6" s="1"/>
  <c r="E165" i="6"/>
  <c r="E164" i="6" s="1"/>
  <c r="F165" i="6"/>
  <c r="F164" i="6" s="1"/>
  <c r="G165" i="6"/>
  <c r="G164" i="6" s="1"/>
  <c r="J165" i="6"/>
  <c r="J164" i="6" s="1"/>
  <c r="K165" i="6"/>
  <c r="K164" i="6" s="1"/>
  <c r="L165" i="6"/>
  <c r="C166" i="6"/>
  <c r="C167" i="6"/>
  <c r="H167" i="6"/>
  <c r="C168" i="6"/>
  <c r="H168" i="6"/>
  <c r="C169" i="6"/>
  <c r="H169" i="6"/>
  <c r="C170" i="6"/>
  <c r="H170" i="6"/>
  <c r="C171" i="6"/>
  <c r="H171" i="6"/>
  <c r="L173" i="6"/>
  <c r="L172" i="6" s="1"/>
  <c r="D174" i="6"/>
  <c r="D173" i="6" s="1"/>
  <c r="D172" i="6" s="1"/>
  <c r="E174" i="6"/>
  <c r="F174" i="6"/>
  <c r="G174" i="6"/>
  <c r="J174" i="6"/>
  <c r="K174" i="6"/>
  <c r="L174" i="6"/>
  <c r="C175" i="6"/>
  <c r="C176" i="6"/>
  <c r="H176" i="6"/>
  <c r="C177" i="6"/>
  <c r="H177" i="6"/>
  <c r="D178" i="6"/>
  <c r="E178" i="6"/>
  <c r="E173" i="6" s="1"/>
  <c r="F178" i="6"/>
  <c r="G178" i="6"/>
  <c r="C178" i="6" s="1"/>
  <c r="J178" i="6"/>
  <c r="K178" i="6"/>
  <c r="L178" i="6"/>
  <c r="C179" i="6"/>
  <c r="C180" i="6"/>
  <c r="H180" i="6"/>
  <c r="C181" i="6"/>
  <c r="H181" i="6"/>
  <c r="C182" i="6"/>
  <c r="H182" i="6"/>
  <c r="D183" i="6"/>
  <c r="E183" i="6"/>
  <c r="C183" i="6" s="1"/>
  <c r="F183" i="6"/>
  <c r="G183" i="6"/>
  <c r="J183" i="6"/>
  <c r="K183" i="6"/>
  <c r="L183" i="6"/>
  <c r="C184" i="6"/>
  <c r="H184" i="6"/>
  <c r="C185" i="6"/>
  <c r="H185" i="6"/>
  <c r="D187" i="6"/>
  <c r="E187" i="6"/>
  <c r="F187" i="6"/>
  <c r="G187" i="6"/>
  <c r="J187" i="6"/>
  <c r="K187" i="6"/>
  <c r="L187" i="6"/>
  <c r="L186" i="6" s="1"/>
  <c r="C188" i="6"/>
  <c r="I187" i="6"/>
  <c r="C189" i="6"/>
  <c r="H189" i="6"/>
  <c r="L190" i="6"/>
  <c r="D191" i="6"/>
  <c r="D190" i="6" s="1"/>
  <c r="E191" i="6"/>
  <c r="E190" i="6" s="1"/>
  <c r="F191" i="6"/>
  <c r="F190" i="6" s="1"/>
  <c r="G191" i="6"/>
  <c r="G190" i="6" s="1"/>
  <c r="J191" i="6"/>
  <c r="J190" i="6" s="1"/>
  <c r="K191" i="6"/>
  <c r="K190" i="6" s="1"/>
  <c r="L191" i="6"/>
  <c r="C192" i="6"/>
  <c r="C196" i="6"/>
  <c r="D197" i="6"/>
  <c r="D195" i="6" s="1"/>
  <c r="E197" i="6"/>
  <c r="E195" i="6" s="1"/>
  <c r="F197" i="6"/>
  <c r="F195" i="6" s="1"/>
  <c r="G197" i="6"/>
  <c r="J197" i="6"/>
  <c r="J195" i="6" s="1"/>
  <c r="K197" i="6"/>
  <c r="K195" i="6" s="1"/>
  <c r="L197" i="6"/>
  <c r="L195" i="6" s="1"/>
  <c r="C198" i="6"/>
  <c r="I197" i="6"/>
  <c r="C199" i="6"/>
  <c r="H199" i="6"/>
  <c r="C200" i="6"/>
  <c r="H200" i="6"/>
  <c r="C201" i="6"/>
  <c r="H201" i="6"/>
  <c r="C202" i="6"/>
  <c r="H202" i="6"/>
  <c r="D204" i="6"/>
  <c r="E204" i="6"/>
  <c r="F204" i="6"/>
  <c r="G204" i="6"/>
  <c r="J204" i="6"/>
  <c r="K204" i="6"/>
  <c r="L204" i="6"/>
  <c r="C205" i="6"/>
  <c r="C206" i="6"/>
  <c r="H206" i="6"/>
  <c r="C207" i="6"/>
  <c r="H207" i="6"/>
  <c r="C208" i="6"/>
  <c r="H208" i="6"/>
  <c r="C209" i="6"/>
  <c r="H209" i="6"/>
  <c r="C210" i="6"/>
  <c r="H210" i="6"/>
  <c r="C211" i="6"/>
  <c r="H211" i="6"/>
  <c r="C212" i="6"/>
  <c r="H212" i="6"/>
  <c r="C213" i="6"/>
  <c r="H213" i="6"/>
  <c r="C214" i="6"/>
  <c r="H214" i="6"/>
  <c r="D215" i="6"/>
  <c r="E215" i="6"/>
  <c r="F215" i="6"/>
  <c r="G215" i="6"/>
  <c r="J215" i="6"/>
  <c r="K215" i="6"/>
  <c r="L215" i="6"/>
  <c r="C216" i="6"/>
  <c r="C217" i="6"/>
  <c r="H217" i="6"/>
  <c r="C218" i="6"/>
  <c r="H218" i="6"/>
  <c r="C219" i="6"/>
  <c r="H219" i="6"/>
  <c r="C220" i="6"/>
  <c r="H220" i="6"/>
  <c r="C221" i="6"/>
  <c r="H221" i="6"/>
  <c r="C222" i="6"/>
  <c r="H222" i="6"/>
  <c r="C223" i="6"/>
  <c r="H223" i="6"/>
  <c r="C224" i="6"/>
  <c r="H224" i="6"/>
  <c r="C225" i="6"/>
  <c r="H225" i="6"/>
  <c r="D226" i="6"/>
  <c r="E226" i="6"/>
  <c r="F226" i="6"/>
  <c r="G226" i="6"/>
  <c r="J226" i="6"/>
  <c r="K226" i="6"/>
  <c r="L226" i="6"/>
  <c r="C227" i="6"/>
  <c r="C228" i="6"/>
  <c r="H228" i="6"/>
  <c r="C231" i="6"/>
  <c r="H231" i="6"/>
  <c r="D232" i="6"/>
  <c r="E232" i="6"/>
  <c r="C232" i="6" s="1"/>
  <c r="F232" i="6"/>
  <c r="G232" i="6"/>
  <c r="J232" i="6"/>
  <c r="K232" i="6"/>
  <c r="L232" i="6"/>
  <c r="C233" i="6"/>
  <c r="I232" i="6"/>
  <c r="D234" i="6"/>
  <c r="D230" i="6" s="1"/>
  <c r="E234" i="6"/>
  <c r="F234" i="6"/>
  <c r="G234" i="6"/>
  <c r="J234" i="6"/>
  <c r="J230" i="6" s="1"/>
  <c r="K234" i="6"/>
  <c r="L234" i="6"/>
  <c r="C235" i="6"/>
  <c r="C236" i="6"/>
  <c r="H236" i="6"/>
  <c r="D237" i="6"/>
  <c r="E237" i="6"/>
  <c r="F237" i="6"/>
  <c r="G237" i="6"/>
  <c r="J237" i="6"/>
  <c r="K237" i="6"/>
  <c r="L237" i="6"/>
  <c r="C238" i="6"/>
  <c r="C239" i="6"/>
  <c r="H239" i="6"/>
  <c r="C240" i="6"/>
  <c r="H240" i="6"/>
  <c r="C241" i="6"/>
  <c r="D241" i="6"/>
  <c r="H241" i="6"/>
  <c r="C242" i="6"/>
  <c r="H242" i="6"/>
  <c r="C243" i="6"/>
  <c r="H243" i="6"/>
  <c r="C244" i="6"/>
  <c r="H244" i="6"/>
  <c r="D245" i="6"/>
  <c r="E245" i="6"/>
  <c r="F245" i="6"/>
  <c r="G245" i="6"/>
  <c r="J245" i="6"/>
  <c r="K245" i="6"/>
  <c r="L245" i="6"/>
  <c r="C246" i="6"/>
  <c r="C247" i="6"/>
  <c r="H247" i="6"/>
  <c r="C248" i="6"/>
  <c r="H248" i="6"/>
  <c r="C249" i="6"/>
  <c r="H249" i="6"/>
  <c r="E250" i="6"/>
  <c r="D251" i="6"/>
  <c r="C251" i="6" s="1"/>
  <c r="E251" i="6"/>
  <c r="F251" i="6"/>
  <c r="F250" i="6" s="1"/>
  <c r="G251" i="6"/>
  <c r="G250" i="6" s="1"/>
  <c r="J251" i="6"/>
  <c r="J250" i="6" s="1"/>
  <c r="K251" i="6"/>
  <c r="K250" i="6" s="1"/>
  <c r="L251" i="6"/>
  <c r="L250" i="6" s="1"/>
  <c r="C252" i="6"/>
  <c r="C253" i="6"/>
  <c r="H253" i="6"/>
  <c r="C254" i="6"/>
  <c r="H254" i="6"/>
  <c r="C255" i="6"/>
  <c r="H255" i="6"/>
  <c r="C256" i="6"/>
  <c r="H256" i="6"/>
  <c r="C257" i="6"/>
  <c r="H257" i="6"/>
  <c r="D259" i="6"/>
  <c r="D258" i="6" s="1"/>
  <c r="E259" i="6"/>
  <c r="F259" i="6"/>
  <c r="F258" i="6" s="1"/>
  <c r="G259" i="6"/>
  <c r="J259" i="6"/>
  <c r="J258" i="6" s="1"/>
  <c r="K259" i="6"/>
  <c r="L259" i="6"/>
  <c r="L258" i="6" s="1"/>
  <c r="C260" i="6"/>
  <c r="H260" i="6"/>
  <c r="C261" i="6"/>
  <c r="I259" i="6"/>
  <c r="C262" i="6"/>
  <c r="H262" i="6"/>
  <c r="D263" i="6"/>
  <c r="E263" i="6"/>
  <c r="F263" i="6"/>
  <c r="G263" i="6"/>
  <c r="G258" i="6" s="1"/>
  <c r="J263" i="6"/>
  <c r="K263" i="6"/>
  <c r="K258" i="6" s="1"/>
  <c r="L263" i="6"/>
  <c r="C264" i="6"/>
  <c r="H264" i="6"/>
  <c r="C265" i="6"/>
  <c r="H265" i="6"/>
  <c r="C266" i="6"/>
  <c r="H266" i="6"/>
  <c r="C267" i="6"/>
  <c r="H267" i="6"/>
  <c r="C270" i="6"/>
  <c r="D271" i="6"/>
  <c r="E271" i="6"/>
  <c r="F271" i="6"/>
  <c r="G271" i="6"/>
  <c r="J271" i="6"/>
  <c r="K271" i="6"/>
  <c r="L271" i="6"/>
  <c r="C272" i="6"/>
  <c r="H272" i="6"/>
  <c r="C273" i="6"/>
  <c r="C274" i="6"/>
  <c r="H274" i="6"/>
  <c r="D275" i="6"/>
  <c r="E275" i="6"/>
  <c r="E269" i="6" s="1"/>
  <c r="F275" i="6"/>
  <c r="G275" i="6"/>
  <c r="G269" i="6" s="1"/>
  <c r="G268" i="6" s="1"/>
  <c r="J275" i="6"/>
  <c r="K275" i="6"/>
  <c r="K269" i="6" s="1"/>
  <c r="L275" i="6"/>
  <c r="C276" i="6"/>
  <c r="C277" i="6"/>
  <c r="H277" i="6"/>
  <c r="C278" i="6"/>
  <c r="H278" i="6"/>
  <c r="D279" i="6"/>
  <c r="E279" i="6"/>
  <c r="F279" i="6"/>
  <c r="G279" i="6"/>
  <c r="J279" i="6"/>
  <c r="K279" i="6"/>
  <c r="L279" i="6"/>
  <c r="C280" i="6"/>
  <c r="I279" i="6"/>
  <c r="D281" i="6"/>
  <c r="E281" i="6"/>
  <c r="F281" i="6"/>
  <c r="G281" i="6"/>
  <c r="I281" i="6"/>
  <c r="J281" i="6"/>
  <c r="K281" i="6"/>
  <c r="L281" i="6"/>
  <c r="C282" i="6"/>
  <c r="H282" i="6"/>
  <c r="C283" i="6"/>
  <c r="H283" i="6"/>
  <c r="E287" i="6"/>
  <c r="F287" i="6"/>
  <c r="G287" i="6"/>
  <c r="J287" i="6"/>
  <c r="K287" i="6"/>
  <c r="L287" i="6"/>
  <c r="D288" i="6"/>
  <c r="E288" i="6"/>
  <c r="E286" i="6" s="1"/>
  <c r="F288" i="6"/>
  <c r="G288" i="6"/>
  <c r="I288" i="6"/>
  <c r="J288" i="6"/>
  <c r="K288" i="6"/>
  <c r="L288" i="6"/>
  <c r="L286" i="6" s="1"/>
  <c r="C289" i="6"/>
  <c r="H289" i="6"/>
  <c r="C290" i="6"/>
  <c r="H290" i="6"/>
  <c r="C291" i="6"/>
  <c r="H291" i="6"/>
  <c r="C292" i="6"/>
  <c r="H292" i="6"/>
  <c r="C293" i="6"/>
  <c r="H293" i="6"/>
  <c r="C294" i="6"/>
  <c r="H294" i="6"/>
  <c r="C295" i="6"/>
  <c r="H295" i="6"/>
  <c r="C296" i="6"/>
  <c r="H296" i="6"/>
  <c r="D21" i="5"/>
  <c r="E21" i="5"/>
  <c r="F21" i="5"/>
  <c r="F287" i="5" s="1"/>
  <c r="F286" i="5" s="1"/>
  <c r="G21" i="5"/>
  <c r="I21" i="5"/>
  <c r="J21" i="5"/>
  <c r="K21" i="5"/>
  <c r="K287" i="5" s="1"/>
  <c r="L21" i="5"/>
  <c r="C22" i="5"/>
  <c r="H22" i="5"/>
  <c r="C23" i="5"/>
  <c r="H23" i="5"/>
  <c r="C25" i="5"/>
  <c r="H25" i="5"/>
  <c r="F27" i="5"/>
  <c r="C27" i="5" s="1"/>
  <c r="H27" i="5"/>
  <c r="K27" i="5"/>
  <c r="C28" i="5"/>
  <c r="H28" i="5"/>
  <c r="C29" i="5"/>
  <c r="H29" i="5"/>
  <c r="C30" i="5"/>
  <c r="H30" i="5"/>
  <c r="C31" i="5"/>
  <c r="F31" i="5"/>
  <c r="K31" i="5"/>
  <c r="H31" i="5" s="1"/>
  <c r="C32" i="5"/>
  <c r="H32" i="5"/>
  <c r="F33" i="5"/>
  <c r="C33" i="5" s="1"/>
  <c r="K33" i="5"/>
  <c r="H33" i="5" s="1"/>
  <c r="C34" i="5"/>
  <c r="H34" i="5"/>
  <c r="C35" i="5"/>
  <c r="H35" i="5"/>
  <c r="F36" i="5"/>
  <c r="C36" i="5" s="1"/>
  <c r="K36" i="5"/>
  <c r="H36" i="5" s="1"/>
  <c r="C37" i="5"/>
  <c r="H37" i="5"/>
  <c r="C38" i="5"/>
  <c r="H38" i="5"/>
  <c r="C39" i="5"/>
  <c r="H39" i="5"/>
  <c r="C40" i="5"/>
  <c r="H40" i="5"/>
  <c r="C41" i="5"/>
  <c r="H41" i="5"/>
  <c r="D42" i="5"/>
  <c r="C42" i="5" s="1"/>
  <c r="E42" i="5"/>
  <c r="F42" i="5"/>
  <c r="I42" i="5"/>
  <c r="H42" i="5" s="1"/>
  <c r="J42" i="5"/>
  <c r="J20" i="5" s="1"/>
  <c r="K42" i="5"/>
  <c r="C43" i="5"/>
  <c r="H43" i="5"/>
  <c r="C44" i="5"/>
  <c r="G44" i="5"/>
  <c r="L44" i="5"/>
  <c r="H44" i="5" s="1"/>
  <c r="C45" i="5"/>
  <c r="H45" i="5"/>
  <c r="C46" i="5"/>
  <c r="H46" i="5"/>
  <c r="D54" i="5"/>
  <c r="D53" i="5" s="1"/>
  <c r="E54" i="5"/>
  <c r="E53" i="5" s="1"/>
  <c r="F54" i="5"/>
  <c r="G54" i="5"/>
  <c r="J54" i="5"/>
  <c r="J53" i="5" s="1"/>
  <c r="K54" i="5"/>
  <c r="L54" i="5"/>
  <c r="L53" i="5" s="1"/>
  <c r="L52" i="5" s="1"/>
  <c r="C55" i="5"/>
  <c r="I54" i="5"/>
  <c r="C56" i="5"/>
  <c r="H56" i="5"/>
  <c r="D57" i="5"/>
  <c r="E57" i="5"/>
  <c r="F57" i="5"/>
  <c r="G57" i="5"/>
  <c r="J57" i="5"/>
  <c r="K57" i="5"/>
  <c r="L57" i="5"/>
  <c r="C58" i="5"/>
  <c r="C59" i="5"/>
  <c r="H59" i="5"/>
  <c r="C60" i="5"/>
  <c r="H60" i="5"/>
  <c r="C61" i="5"/>
  <c r="H61" i="5"/>
  <c r="C62" i="5"/>
  <c r="H62" i="5"/>
  <c r="C63" i="5"/>
  <c r="H63" i="5"/>
  <c r="C64" i="5"/>
  <c r="H64" i="5"/>
  <c r="C65" i="5"/>
  <c r="H65" i="5"/>
  <c r="G66" i="5"/>
  <c r="C67" i="5"/>
  <c r="H67" i="5"/>
  <c r="D68" i="5"/>
  <c r="D66" i="5" s="1"/>
  <c r="E68" i="5"/>
  <c r="E66" i="5" s="1"/>
  <c r="F68" i="5"/>
  <c r="F66" i="5" s="1"/>
  <c r="G68" i="5"/>
  <c r="J68" i="5"/>
  <c r="J66" i="5" s="1"/>
  <c r="K68" i="5"/>
  <c r="K66" i="5" s="1"/>
  <c r="L68" i="5"/>
  <c r="L66" i="5" s="1"/>
  <c r="C69" i="5"/>
  <c r="H69" i="5"/>
  <c r="C70" i="5"/>
  <c r="H70" i="5"/>
  <c r="C71" i="5"/>
  <c r="H71" i="5"/>
  <c r="C72" i="5"/>
  <c r="H72" i="5"/>
  <c r="C73" i="5"/>
  <c r="H73" i="5"/>
  <c r="E75" i="5"/>
  <c r="D76" i="5"/>
  <c r="D75" i="5" s="1"/>
  <c r="E76" i="5"/>
  <c r="F76" i="5"/>
  <c r="F75" i="5" s="1"/>
  <c r="G76" i="5"/>
  <c r="J76" i="5"/>
  <c r="K76" i="5"/>
  <c r="L76" i="5"/>
  <c r="L75" i="5" s="1"/>
  <c r="C77" i="5"/>
  <c r="C78" i="5"/>
  <c r="H78" i="5"/>
  <c r="D79" i="5"/>
  <c r="E79" i="5"/>
  <c r="F79" i="5"/>
  <c r="G79" i="5"/>
  <c r="J79" i="5"/>
  <c r="K79" i="5"/>
  <c r="L79" i="5"/>
  <c r="C80" i="5"/>
  <c r="C81" i="5"/>
  <c r="H81" i="5"/>
  <c r="D83" i="5"/>
  <c r="E83" i="5"/>
  <c r="F83" i="5"/>
  <c r="G83" i="5"/>
  <c r="J83" i="5"/>
  <c r="K83" i="5"/>
  <c r="L83" i="5"/>
  <c r="L82" i="5" s="1"/>
  <c r="C84" i="5"/>
  <c r="H84" i="5"/>
  <c r="C85" i="5"/>
  <c r="H85" i="5"/>
  <c r="C86" i="5"/>
  <c r="C87" i="5"/>
  <c r="H87" i="5"/>
  <c r="D88" i="5"/>
  <c r="E88" i="5"/>
  <c r="F88" i="5"/>
  <c r="G88" i="5"/>
  <c r="J88" i="5"/>
  <c r="K88" i="5"/>
  <c r="L88" i="5"/>
  <c r="C89" i="5"/>
  <c r="C90" i="5"/>
  <c r="H90" i="5"/>
  <c r="C91" i="5"/>
  <c r="H91" i="5"/>
  <c r="C92" i="5"/>
  <c r="H92" i="5"/>
  <c r="C93" i="5"/>
  <c r="H93" i="5"/>
  <c r="D94" i="5"/>
  <c r="C94" i="5" s="1"/>
  <c r="E94" i="5"/>
  <c r="F94" i="5"/>
  <c r="G94" i="5"/>
  <c r="J94" i="5"/>
  <c r="K94" i="5"/>
  <c r="L94" i="5"/>
  <c r="C95" i="5"/>
  <c r="H95" i="5"/>
  <c r="C96" i="5"/>
  <c r="I94" i="5"/>
  <c r="C97" i="5"/>
  <c r="H97" i="5"/>
  <c r="C98" i="5"/>
  <c r="H98" i="5"/>
  <c r="C99" i="5"/>
  <c r="H99" i="5"/>
  <c r="C100" i="5"/>
  <c r="H100" i="5"/>
  <c r="C101" i="5"/>
  <c r="H101" i="5"/>
  <c r="D102" i="5"/>
  <c r="E102" i="5"/>
  <c r="F102" i="5"/>
  <c r="G102" i="5"/>
  <c r="C102" i="5" s="1"/>
  <c r="J102" i="5"/>
  <c r="K102" i="5"/>
  <c r="L102" i="5"/>
  <c r="C103" i="5"/>
  <c r="C104" i="5"/>
  <c r="H104" i="5"/>
  <c r="C105" i="5"/>
  <c r="H105" i="5"/>
  <c r="C106" i="5"/>
  <c r="H106" i="5"/>
  <c r="C107" i="5"/>
  <c r="H107" i="5"/>
  <c r="C108" i="5"/>
  <c r="H108" i="5"/>
  <c r="C109" i="5"/>
  <c r="H109" i="5"/>
  <c r="C110" i="5"/>
  <c r="H110" i="5"/>
  <c r="D111" i="5"/>
  <c r="E111" i="5"/>
  <c r="C111" i="5" s="1"/>
  <c r="F111" i="5"/>
  <c r="G111" i="5"/>
  <c r="J111" i="5"/>
  <c r="K111" i="5"/>
  <c r="L111" i="5"/>
  <c r="C112" i="5"/>
  <c r="H112" i="5"/>
  <c r="C113" i="5"/>
  <c r="H113" i="5"/>
  <c r="C114" i="5"/>
  <c r="D115" i="5"/>
  <c r="E115" i="5"/>
  <c r="F115" i="5"/>
  <c r="G115" i="5"/>
  <c r="J115" i="5"/>
  <c r="K115" i="5"/>
  <c r="L115" i="5"/>
  <c r="C116" i="5"/>
  <c r="C117" i="5"/>
  <c r="H117" i="5"/>
  <c r="C118" i="5"/>
  <c r="H118" i="5"/>
  <c r="C119" i="5"/>
  <c r="H119" i="5"/>
  <c r="C120" i="5"/>
  <c r="H120" i="5"/>
  <c r="D121" i="5"/>
  <c r="E121" i="5"/>
  <c r="C121" i="5" s="1"/>
  <c r="F121" i="5"/>
  <c r="G121" i="5"/>
  <c r="J121" i="5"/>
  <c r="K121" i="5"/>
  <c r="L121" i="5"/>
  <c r="C122" i="5"/>
  <c r="H122" i="5"/>
  <c r="C123" i="5"/>
  <c r="H123" i="5"/>
  <c r="C124" i="5"/>
  <c r="C125" i="5"/>
  <c r="H125" i="5"/>
  <c r="C126" i="5"/>
  <c r="H126" i="5"/>
  <c r="D127" i="5"/>
  <c r="E127" i="5"/>
  <c r="F127" i="5"/>
  <c r="G127" i="5"/>
  <c r="J127" i="5"/>
  <c r="K127" i="5"/>
  <c r="L127" i="5"/>
  <c r="C128" i="5"/>
  <c r="C127" i="5" s="1"/>
  <c r="E130" i="5"/>
  <c r="F130" i="5"/>
  <c r="G130" i="5"/>
  <c r="G129" i="5" s="1"/>
  <c r="J130" i="5"/>
  <c r="K130" i="5"/>
  <c r="L130" i="5"/>
  <c r="C131" i="5"/>
  <c r="H131" i="5"/>
  <c r="C132" i="5"/>
  <c r="H132" i="5"/>
  <c r="C133" i="5"/>
  <c r="I130" i="5"/>
  <c r="D134" i="5"/>
  <c r="C134" i="5" s="1"/>
  <c r="H134" i="5"/>
  <c r="D135" i="5"/>
  <c r="E135" i="5"/>
  <c r="F135" i="5"/>
  <c r="G135" i="5"/>
  <c r="J135" i="5"/>
  <c r="K135" i="5"/>
  <c r="K129" i="5" s="1"/>
  <c r="L135" i="5"/>
  <c r="C136" i="5"/>
  <c r="I135" i="5"/>
  <c r="C137" i="5"/>
  <c r="H137" i="5"/>
  <c r="C138" i="5"/>
  <c r="H138" i="5"/>
  <c r="C139" i="5"/>
  <c r="H139" i="5"/>
  <c r="D140" i="5"/>
  <c r="E140" i="5"/>
  <c r="F140" i="5"/>
  <c r="G140" i="5"/>
  <c r="J140" i="5"/>
  <c r="K140" i="5"/>
  <c r="L140" i="5"/>
  <c r="C141" i="5"/>
  <c r="H141" i="5"/>
  <c r="C142" i="5"/>
  <c r="H142" i="5"/>
  <c r="D143" i="5"/>
  <c r="E143" i="5"/>
  <c r="F143" i="5"/>
  <c r="G143" i="5"/>
  <c r="J143" i="5"/>
  <c r="K143" i="5"/>
  <c r="L143" i="5"/>
  <c r="C144" i="5"/>
  <c r="H144" i="5"/>
  <c r="C145" i="5"/>
  <c r="H145" i="5"/>
  <c r="C146" i="5"/>
  <c r="H146" i="5"/>
  <c r="C147" i="5"/>
  <c r="H147" i="5"/>
  <c r="C148" i="5"/>
  <c r="H148" i="5"/>
  <c r="C149" i="5"/>
  <c r="H149" i="5"/>
  <c r="D150" i="5"/>
  <c r="C150" i="5" s="1"/>
  <c r="E150" i="5"/>
  <c r="F150" i="5"/>
  <c r="G150" i="5"/>
  <c r="J150" i="5"/>
  <c r="K150" i="5"/>
  <c r="L150" i="5"/>
  <c r="C151" i="5"/>
  <c r="C152" i="5"/>
  <c r="H152" i="5"/>
  <c r="C153" i="5"/>
  <c r="H153" i="5"/>
  <c r="C154" i="5"/>
  <c r="H154" i="5"/>
  <c r="C155" i="5"/>
  <c r="H155" i="5"/>
  <c r="C156" i="5"/>
  <c r="H156" i="5"/>
  <c r="C157" i="5"/>
  <c r="H157" i="5"/>
  <c r="C158" i="5"/>
  <c r="H158" i="5"/>
  <c r="D159" i="5"/>
  <c r="E159" i="5"/>
  <c r="F159" i="5"/>
  <c r="G159" i="5"/>
  <c r="J159" i="5"/>
  <c r="K159" i="5"/>
  <c r="L159" i="5"/>
  <c r="C160" i="5"/>
  <c r="H160" i="5"/>
  <c r="C161" i="5"/>
  <c r="I159" i="5"/>
  <c r="H159" i="5" s="1"/>
  <c r="C162" i="5"/>
  <c r="H162" i="5"/>
  <c r="C163" i="5"/>
  <c r="H163" i="5"/>
  <c r="L164" i="5"/>
  <c r="D165" i="5"/>
  <c r="E165" i="5"/>
  <c r="E164" i="5" s="1"/>
  <c r="F165" i="5"/>
  <c r="F164" i="5" s="1"/>
  <c r="G165" i="5"/>
  <c r="G164" i="5" s="1"/>
  <c r="J165" i="5"/>
  <c r="J164" i="5" s="1"/>
  <c r="K165" i="5"/>
  <c r="K164" i="5" s="1"/>
  <c r="L165" i="5"/>
  <c r="C166" i="5"/>
  <c r="H166" i="5"/>
  <c r="C167" i="5"/>
  <c r="C168" i="5"/>
  <c r="H168" i="5"/>
  <c r="C169" i="5"/>
  <c r="H169" i="5"/>
  <c r="C170" i="5"/>
  <c r="H170" i="5"/>
  <c r="C171" i="5"/>
  <c r="H171" i="5"/>
  <c r="D174" i="5"/>
  <c r="D173" i="5" s="1"/>
  <c r="D172" i="5" s="1"/>
  <c r="E174" i="5"/>
  <c r="F174" i="5"/>
  <c r="G174" i="5"/>
  <c r="J174" i="5"/>
  <c r="K174" i="5"/>
  <c r="L174" i="5"/>
  <c r="C175" i="5"/>
  <c r="I174" i="5"/>
  <c r="C176" i="5"/>
  <c r="H176" i="5"/>
  <c r="C177" i="5"/>
  <c r="H177" i="5"/>
  <c r="D178" i="5"/>
  <c r="E178" i="5"/>
  <c r="F178" i="5"/>
  <c r="G178" i="5"/>
  <c r="J178" i="5"/>
  <c r="K178" i="5"/>
  <c r="K173" i="5" s="1"/>
  <c r="L178" i="5"/>
  <c r="L173" i="5" s="1"/>
  <c r="L172" i="5" s="1"/>
  <c r="C179" i="5"/>
  <c r="C180" i="5"/>
  <c r="H180" i="5"/>
  <c r="C181" i="5"/>
  <c r="H181" i="5"/>
  <c r="C182" i="5"/>
  <c r="H182" i="5"/>
  <c r="D183" i="5"/>
  <c r="E183" i="5"/>
  <c r="F183" i="5"/>
  <c r="G183" i="5"/>
  <c r="J183" i="5"/>
  <c r="K183" i="5"/>
  <c r="L183" i="5"/>
  <c r="C184" i="5"/>
  <c r="H184" i="5"/>
  <c r="C185" i="5"/>
  <c r="H185" i="5"/>
  <c r="D187" i="5"/>
  <c r="E187" i="5"/>
  <c r="F187" i="5"/>
  <c r="G187" i="5"/>
  <c r="J187" i="5"/>
  <c r="K187" i="5"/>
  <c r="L187" i="5"/>
  <c r="C188" i="5"/>
  <c r="I187" i="5"/>
  <c r="C189" i="5"/>
  <c r="H189" i="5"/>
  <c r="J190" i="5"/>
  <c r="D191" i="5"/>
  <c r="D190" i="5" s="1"/>
  <c r="E191" i="5"/>
  <c r="E190" i="5" s="1"/>
  <c r="F191" i="5"/>
  <c r="F190" i="5" s="1"/>
  <c r="G191" i="5"/>
  <c r="G190" i="5" s="1"/>
  <c r="I191" i="5"/>
  <c r="I190" i="5" s="1"/>
  <c r="J191" i="5"/>
  <c r="K191" i="5"/>
  <c r="K190" i="5" s="1"/>
  <c r="L191" i="5"/>
  <c r="L190" i="5" s="1"/>
  <c r="C192" i="5"/>
  <c r="H192" i="5"/>
  <c r="D195" i="5"/>
  <c r="C196" i="5"/>
  <c r="H196" i="5"/>
  <c r="D197" i="5"/>
  <c r="E197" i="5"/>
  <c r="E195" i="5" s="1"/>
  <c r="F197" i="5"/>
  <c r="F195" i="5" s="1"/>
  <c r="G197" i="5"/>
  <c r="J197" i="5"/>
  <c r="J195" i="5" s="1"/>
  <c r="K197" i="5"/>
  <c r="K195" i="5" s="1"/>
  <c r="L197" i="5"/>
  <c r="L195" i="5" s="1"/>
  <c r="L194" i="5" s="1"/>
  <c r="C198" i="5"/>
  <c r="C199" i="5"/>
  <c r="H199" i="5"/>
  <c r="C200" i="5"/>
  <c r="H200" i="5"/>
  <c r="C201" i="5"/>
  <c r="H201" i="5"/>
  <c r="C202" i="5"/>
  <c r="H202" i="5"/>
  <c r="D204" i="5"/>
  <c r="E204" i="5"/>
  <c r="F204" i="5"/>
  <c r="G204" i="5"/>
  <c r="J204" i="5"/>
  <c r="K204" i="5"/>
  <c r="L204" i="5"/>
  <c r="L203" i="5" s="1"/>
  <c r="C205" i="5"/>
  <c r="H205" i="5"/>
  <c r="C206" i="5"/>
  <c r="H206" i="5"/>
  <c r="C207" i="5"/>
  <c r="H207" i="5"/>
  <c r="C208" i="5"/>
  <c r="H208" i="5"/>
  <c r="C209" i="5"/>
  <c r="H209" i="5"/>
  <c r="C210" i="5"/>
  <c r="H210" i="5"/>
  <c r="C211" i="5"/>
  <c r="H211" i="5"/>
  <c r="C212" i="5"/>
  <c r="H212" i="5"/>
  <c r="C213" i="5"/>
  <c r="H213" i="5"/>
  <c r="C214" i="5"/>
  <c r="H214" i="5"/>
  <c r="D215" i="5"/>
  <c r="E215" i="5"/>
  <c r="F215" i="5"/>
  <c r="G215" i="5"/>
  <c r="J215" i="5"/>
  <c r="K215" i="5"/>
  <c r="L215" i="5"/>
  <c r="C216" i="5"/>
  <c r="H216" i="5"/>
  <c r="C217" i="5"/>
  <c r="H217" i="5"/>
  <c r="C218" i="5"/>
  <c r="H218" i="5"/>
  <c r="C219" i="5"/>
  <c r="H219" i="5"/>
  <c r="C220" i="5"/>
  <c r="H220" i="5"/>
  <c r="C221" i="5"/>
  <c r="H221" i="5"/>
  <c r="C222" i="5"/>
  <c r="H222" i="5"/>
  <c r="C223" i="5"/>
  <c r="H223" i="5"/>
  <c r="C224" i="5"/>
  <c r="H224" i="5"/>
  <c r="C225" i="5"/>
  <c r="H225" i="5"/>
  <c r="D226" i="5"/>
  <c r="C226" i="5" s="1"/>
  <c r="E226" i="5"/>
  <c r="F226" i="5"/>
  <c r="G226" i="5"/>
  <c r="J226" i="5"/>
  <c r="J203" i="5" s="1"/>
  <c r="K226" i="5"/>
  <c r="L226" i="5"/>
  <c r="C227" i="5"/>
  <c r="I226" i="5"/>
  <c r="H226" i="5" s="1"/>
  <c r="C228" i="5"/>
  <c r="H228" i="5"/>
  <c r="C231" i="5"/>
  <c r="H231" i="5"/>
  <c r="D232" i="5"/>
  <c r="E232" i="5"/>
  <c r="F232" i="5"/>
  <c r="G232" i="5"/>
  <c r="J232" i="5"/>
  <c r="K232" i="5"/>
  <c r="L232" i="5"/>
  <c r="C233" i="5"/>
  <c r="H233" i="5"/>
  <c r="D234" i="5"/>
  <c r="E234" i="5"/>
  <c r="F234" i="5"/>
  <c r="G234" i="5"/>
  <c r="J234" i="5"/>
  <c r="K234" i="5"/>
  <c r="L234" i="5"/>
  <c r="L230" i="5" s="1"/>
  <c r="C235" i="5"/>
  <c r="H235" i="5"/>
  <c r="C236" i="5"/>
  <c r="H236" i="5"/>
  <c r="D237" i="5"/>
  <c r="E237" i="5"/>
  <c r="F237" i="5"/>
  <c r="G237" i="5"/>
  <c r="J237" i="5"/>
  <c r="K237" i="5"/>
  <c r="L237" i="5"/>
  <c r="C238" i="5"/>
  <c r="H238" i="5"/>
  <c r="C239" i="5"/>
  <c r="H239" i="5"/>
  <c r="C240" i="5"/>
  <c r="H240" i="5"/>
  <c r="C241" i="5"/>
  <c r="D241" i="5"/>
  <c r="H241" i="5"/>
  <c r="C242" i="5"/>
  <c r="D242" i="5"/>
  <c r="H242" i="5"/>
  <c r="C243" i="5"/>
  <c r="H243" i="5"/>
  <c r="C244" i="5"/>
  <c r="H244" i="5"/>
  <c r="D245" i="5"/>
  <c r="E245" i="5"/>
  <c r="F245" i="5"/>
  <c r="G245" i="5"/>
  <c r="J245" i="5"/>
  <c r="K245" i="5"/>
  <c r="L245" i="5"/>
  <c r="C246" i="5"/>
  <c r="C247" i="5"/>
  <c r="H247" i="5"/>
  <c r="C248" i="5"/>
  <c r="H248" i="5"/>
  <c r="C249" i="5"/>
  <c r="H249" i="5"/>
  <c r="D251" i="5"/>
  <c r="D250" i="5" s="1"/>
  <c r="E251" i="5"/>
  <c r="E250" i="5" s="1"/>
  <c r="F251" i="5"/>
  <c r="F250" i="5" s="1"/>
  <c r="G251" i="5"/>
  <c r="J251" i="5"/>
  <c r="J250" i="5" s="1"/>
  <c r="K251" i="5"/>
  <c r="K250" i="5" s="1"/>
  <c r="L251" i="5"/>
  <c r="L250" i="5" s="1"/>
  <c r="C252" i="5"/>
  <c r="C253" i="5"/>
  <c r="H253" i="5"/>
  <c r="C254" i="5"/>
  <c r="H254" i="5"/>
  <c r="C255" i="5"/>
  <c r="H255" i="5"/>
  <c r="C256" i="5"/>
  <c r="H256" i="5"/>
  <c r="C257" i="5"/>
  <c r="H257" i="5"/>
  <c r="D259" i="5"/>
  <c r="E259" i="5"/>
  <c r="F259" i="5"/>
  <c r="G259" i="5"/>
  <c r="J259" i="5"/>
  <c r="K259" i="5"/>
  <c r="K258" i="5" s="1"/>
  <c r="L259" i="5"/>
  <c r="C260" i="5"/>
  <c r="H260" i="5"/>
  <c r="C261" i="5"/>
  <c r="H261" i="5"/>
  <c r="C262" i="5"/>
  <c r="E263" i="5"/>
  <c r="F263" i="5"/>
  <c r="F258" i="5" s="1"/>
  <c r="G263" i="5"/>
  <c r="G258" i="5" s="1"/>
  <c r="J263" i="5"/>
  <c r="K263" i="5"/>
  <c r="L263" i="5"/>
  <c r="C264" i="5"/>
  <c r="H264" i="5"/>
  <c r="C265" i="5"/>
  <c r="I263" i="5"/>
  <c r="D266" i="5"/>
  <c r="C266" i="5" s="1"/>
  <c r="H266" i="5"/>
  <c r="C267" i="5"/>
  <c r="H267" i="5"/>
  <c r="C270" i="5"/>
  <c r="H270" i="5"/>
  <c r="D271" i="5"/>
  <c r="D269" i="5" s="1"/>
  <c r="E271" i="5"/>
  <c r="F271" i="5"/>
  <c r="G271" i="5"/>
  <c r="J271" i="5"/>
  <c r="J269" i="5" s="1"/>
  <c r="J268" i="5" s="1"/>
  <c r="K271" i="5"/>
  <c r="L271" i="5"/>
  <c r="C272" i="5"/>
  <c r="H272" i="5"/>
  <c r="I271" i="5"/>
  <c r="C273" i="5"/>
  <c r="H273" i="5"/>
  <c r="C274" i="5"/>
  <c r="H274" i="5"/>
  <c r="D275" i="5"/>
  <c r="E275" i="5"/>
  <c r="E269" i="5" s="1"/>
  <c r="F275" i="5"/>
  <c r="G275" i="5"/>
  <c r="G269" i="5" s="1"/>
  <c r="J275" i="5"/>
  <c r="K275" i="5"/>
  <c r="K269" i="5" s="1"/>
  <c r="L275" i="5"/>
  <c r="C276" i="5"/>
  <c r="H276" i="5"/>
  <c r="C277" i="5"/>
  <c r="H277" i="5"/>
  <c r="C278" i="5"/>
  <c r="H278" i="5"/>
  <c r="D279" i="5"/>
  <c r="E279" i="5"/>
  <c r="F279" i="5"/>
  <c r="G279" i="5"/>
  <c r="J279" i="5"/>
  <c r="K279" i="5"/>
  <c r="L279" i="5"/>
  <c r="C280" i="5"/>
  <c r="I279" i="5"/>
  <c r="D281" i="5"/>
  <c r="E281" i="5"/>
  <c r="F281" i="5"/>
  <c r="G281" i="5"/>
  <c r="I281" i="5"/>
  <c r="J281" i="5"/>
  <c r="K281" i="5"/>
  <c r="L281" i="5"/>
  <c r="C282" i="5"/>
  <c r="H282" i="5"/>
  <c r="C283" i="5"/>
  <c r="H283" i="5"/>
  <c r="D287" i="5"/>
  <c r="E287" i="5"/>
  <c r="G287" i="5"/>
  <c r="I287" i="5"/>
  <c r="J287" i="5"/>
  <c r="L287" i="5"/>
  <c r="D288" i="5"/>
  <c r="E288" i="5"/>
  <c r="F288" i="5"/>
  <c r="G288" i="5"/>
  <c r="G286" i="5" s="1"/>
  <c r="I288" i="5"/>
  <c r="J288" i="5"/>
  <c r="K288" i="5"/>
  <c r="L288" i="5"/>
  <c r="C289" i="5"/>
  <c r="H289" i="5"/>
  <c r="C290" i="5"/>
  <c r="H290" i="5"/>
  <c r="C291" i="5"/>
  <c r="H291" i="5"/>
  <c r="C292" i="5"/>
  <c r="H292" i="5"/>
  <c r="C293" i="5"/>
  <c r="H293" i="5"/>
  <c r="C294" i="5"/>
  <c r="H294" i="5"/>
  <c r="C295" i="5"/>
  <c r="H295" i="5"/>
  <c r="C296" i="5"/>
  <c r="H296" i="5"/>
  <c r="D21" i="4"/>
  <c r="D287" i="4" s="1"/>
  <c r="D286" i="4" s="1"/>
  <c r="E21" i="4"/>
  <c r="F21" i="4"/>
  <c r="G21" i="4"/>
  <c r="I21" i="4"/>
  <c r="H21" i="4" s="1"/>
  <c r="J21" i="4"/>
  <c r="K21" i="4"/>
  <c r="L21" i="4"/>
  <c r="C22" i="4"/>
  <c r="H22" i="4"/>
  <c r="C23" i="4"/>
  <c r="H23" i="4"/>
  <c r="C25" i="4"/>
  <c r="H25" i="4"/>
  <c r="C27" i="4"/>
  <c r="F27" i="4"/>
  <c r="H27" i="4"/>
  <c r="K27" i="4"/>
  <c r="C28" i="4"/>
  <c r="H28" i="4"/>
  <c r="C29" i="4"/>
  <c r="H29" i="4"/>
  <c r="C30" i="4"/>
  <c r="H30" i="4"/>
  <c r="C31" i="4"/>
  <c r="F31" i="4"/>
  <c r="K31" i="4"/>
  <c r="H31" i="4" s="1"/>
  <c r="C32" i="4"/>
  <c r="H32" i="4"/>
  <c r="F33" i="4"/>
  <c r="C33" i="4" s="1"/>
  <c r="H33" i="4"/>
  <c r="K33" i="4"/>
  <c r="C34" i="4"/>
  <c r="H34" i="4"/>
  <c r="C35" i="4"/>
  <c r="H35" i="4"/>
  <c r="F36" i="4"/>
  <c r="C36" i="4" s="1"/>
  <c r="H36" i="4"/>
  <c r="K36" i="4"/>
  <c r="C37" i="4"/>
  <c r="H37" i="4"/>
  <c r="C38" i="4"/>
  <c r="H38" i="4"/>
  <c r="C39" i="4"/>
  <c r="H39" i="4"/>
  <c r="C40" i="4"/>
  <c r="H40" i="4"/>
  <c r="C41" i="4"/>
  <c r="H41" i="4"/>
  <c r="C42" i="4"/>
  <c r="D42" i="4"/>
  <c r="E42" i="4"/>
  <c r="F42" i="4"/>
  <c r="H42" i="4"/>
  <c r="I42" i="4"/>
  <c r="J42" i="4"/>
  <c r="K42" i="4"/>
  <c r="C43" i="4"/>
  <c r="H43" i="4"/>
  <c r="C44" i="4"/>
  <c r="G44" i="4"/>
  <c r="H44" i="4"/>
  <c r="L44" i="4"/>
  <c r="C45" i="4"/>
  <c r="H45" i="4"/>
  <c r="C46" i="4"/>
  <c r="H46" i="4"/>
  <c r="D54" i="4"/>
  <c r="E54" i="4"/>
  <c r="F54" i="4"/>
  <c r="F53" i="4" s="1"/>
  <c r="G54" i="4"/>
  <c r="K54" i="4"/>
  <c r="L54" i="4"/>
  <c r="C55" i="4"/>
  <c r="J54" i="4"/>
  <c r="C56" i="4"/>
  <c r="H56" i="4"/>
  <c r="D57" i="4"/>
  <c r="E57" i="4"/>
  <c r="E53" i="4" s="1"/>
  <c r="F57" i="4"/>
  <c r="G57" i="4"/>
  <c r="K57" i="4"/>
  <c r="L57" i="4"/>
  <c r="C58" i="4"/>
  <c r="C59" i="4"/>
  <c r="H59" i="4"/>
  <c r="C60" i="4"/>
  <c r="H60" i="4"/>
  <c r="C61" i="4"/>
  <c r="C62" i="4"/>
  <c r="C63" i="4"/>
  <c r="C64" i="4"/>
  <c r="H64" i="4"/>
  <c r="C65" i="4"/>
  <c r="C67" i="4"/>
  <c r="D68" i="4"/>
  <c r="D66" i="4" s="1"/>
  <c r="E68" i="4"/>
  <c r="E66" i="4" s="1"/>
  <c r="F68" i="4"/>
  <c r="F66" i="4" s="1"/>
  <c r="G68" i="4"/>
  <c r="G66" i="4" s="1"/>
  <c r="K68" i="4"/>
  <c r="K66" i="4" s="1"/>
  <c r="L68" i="4"/>
  <c r="L66" i="4" s="1"/>
  <c r="C69" i="4"/>
  <c r="C70" i="4"/>
  <c r="C71" i="4"/>
  <c r="H71" i="4"/>
  <c r="C72" i="4"/>
  <c r="H72" i="4"/>
  <c r="C73" i="4"/>
  <c r="D76" i="4"/>
  <c r="E76" i="4"/>
  <c r="E75" i="4" s="1"/>
  <c r="F76" i="4"/>
  <c r="G76" i="4"/>
  <c r="K76" i="4"/>
  <c r="L76" i="4"/>
  <c r="C77" i="4"/>
  <c r="H77" i="4"/>
  <c r="C78" i="4"/>
  <c r="H78" i="4"/>
  <c r="J76" i="4"/>
  <c r="D79" i="4"/>
  <c r="D75" i="4" s="1"/>
  <c r="E79" i="4"/>
  <c r="F79" i="4"/>
  <c r="G79" i="4"/>
  <c r="G75" i="4" s="1"/>
  <c r="K79" i="4"/>
  <c r="K75" i="4" s="1"/>
  <c r="L79" i="4"/>
  <c r="C80" i="4"/>
  <c r="C81" i="4"/>
  <c r="H81" i="4"/>
  <c r="D83" i="4"/>
  <c r="E83" i="4"/>
  <c r="F83" i="4"/>
  <c r="G83" i="4"/>
  <c r="K83" i="4"/>
  <c r="L83" i="4"/>
  <c r="C84" i="4"/>
  <c r="C85" i="4"/>
  <c r="H85" i="4"/>
  <c r="C86" i="4"/>
  <c r="C87" i="4"/>
  <c r="D88" i="4"/>
  <c r="E88" i="4"/>
  <c r="F88" i="4"/>
  <c r="G88" i="4"/>
  <c r="K88" i="4"/>
  <c r="L88" i="4"/>
  <c r="C89" i="4"/>
  <c r="H89" i="4"/>
  <c r="C90" i="4"/>
  <c r="C91" i="4"/>
  <c r="C92" i="4"/>
  <c r="H92" i="4"/>
  <c r="C93" i="4"/>
  <c r="H93" i="4"/>
  <c r="D94" i="4"/>
  <c r="E94" i="4"/>
  <c r="F94" i="4"/>
  <c r="G94" i="4"/>
  <c r="K94" i="4"/>
  <c r="L94" i="4"/>
  <c r="C95" i="4"/>
  <c r="C96" i="4"/>
  <c r="H96" i="4"/>
  <c r="C97" i="4"/>
  <c r="C98" i="4"/>
  <c r="C99" i="4"/>
  <c r="H99" i="4"/>
  <c r="C100" i="4"/>
  <c r="H100" i="4"/>
  <c r="C101" i="4"/>
  <c r="D102" i="4"/>
  <c r="E102" i="4"/>
  <c r="F102" i="4"/>
  <c r="G102" i="4"/>
  <c r="K102" i="4"/>
  <c r="L102" i="4"/>
  <c r="C103" i="4"/>
  <c r="H103" i="4"/>
  <c r="C104" i="4"/>
  <c r="C105" i="4"/>
  <c r="C106" i="4"/>
  <c r="H106" i="4"/>
  <c r="C107" i="4"/>
  <c r="H107" i="4"/>
  <c r="C108" i="4"/>
  <c r="C109" i="4"/>
  <c r="C110" i="4"/>
  <c r="D111" i="4"/>
  <c r="E111" i="4"/>
  <c r="F111" i="4"/>
  <c r="G111" i="4"/>
  <c r="C111" i="4" s="1"/>
  <c r="K111" i="4"/>
  <c r="L111" i="4"/>
  <c r="C112" i="4"/>
  <c r="C113" i="4"/>
  <c r="H113" i="4"/>
  <c r="C114" i="4"/>
  <c r="H114" i="4"/>
  <c r="J111" i="4"/>
  <c r="D115" i="4"/>
  <c r="E115" i="4"/>
  <c r="F115" i="4"/>
  <c r="G115" i="4"/>
  <c r="K115" i="4"/>
  <c r="L115" i="4"/>
  <c r="C116" i="4"/>
  <c r="H116" i="4"/>
  <c r="C117" i="4"/>
  <c r="H117" i="4"/>
  <c r="C118" i="4"/>
  <c r="C119" i="4"/>
  <c r="C120" i="4"/>
  <c r="H120" i="4"/>
  <c r="D121" i="4"/>
  <c r="E121" i="4"/>
  <c r="C121" i="4" s="1"/>
  <c r="F121" i="4"/>
  <c r="G121" i="4"/>
  <c r="K121" i="4"/>
  <c r="L121" i="4"/>
  <c r="C122" i="4"/>
  <c r="C123" i="4"/>
  <c r="I121" i="4"/>
  <c r="C124" i="4"/>
  <c r="C125" i="4"/>
  <c r="C126" i="4"/>
  <c r="D127" i="4"/>
  <c r="E127" i="4"/>
  <c r="F127" i="4"/>
  <c r="G127" i="4"/>
  <c r="K127" i="4"/>
  <c r="L127" i="4"/>
  <c r="C128" i="4"/>
  <c r="C127" i="4" s="1"/>
  <c r="H128" i="4"/>
  <c r="H127" i="4" s="1"/>
  <c r="J127" i="4"/>
  <c r="D130" i="4"/>
  <c r="E130" i="4"/>
  <c r="F130" i="4"/>
  <c r="G130" i="4"/>
  <c r="K130" i="4"/>
  <c r="L130" i="4"/>
  <c r="C131" i="4"/>
  <c r="H131" i="4"/>
  <c r="C132" i="4"/>
  <c r="I130" i="4"/>
  <c r="C133" i="4"/>
  <c r="C134" i="4"/>
  <c r="D135" i="4"/>
  <c r="E135" i="4"/>
  <c r="F135" i="4"/>
  <c r="G135" i="4"/>
  <c r="K135" i="4"/>
  <c r="L135" i="4"/>
  <c r="C136" i="4"/>
  <c r="C137" i="4"/>
  <c r="C138" i="4"/>
  <c r="H138" i="4"/>
  <c r="C139" i="4"/>
  <c r="H139" i="4"/>
  <c r="D140" i="4"/>
  <c r="E140" i="4"/>
  <c r="F140" i="4"/>
  <c r="G140" i="4"/>
  <c r="K140" i="4"/>
  <c r="L140" i="4"/>
  <c r="C141" i="4"/>
  <c r="H141" i="4"/>
  <c r="C142" i="4"/>
  <c r="I140" i="4"/>
  <c r="D143" i="4"/>
  <c r="E143" i="4"/>
  <c r="F143" i="4"/>
  <c r="G143" i="4"/>
  <c r="K143" i="4"/>
  <c r="L143" i="4"/>
  <c r="C144" i="4"/>
  <c r="C145" i="4"/>
  <c r="C146" i="4"/>
  <c r="C147" i="4"/>
  <c r="C148" i="4"/>
  <c r="H148" i="4"/>
  <c r="C149" i="4"/>
  <c r="D150" i="4"/>
  <c r="E150" i="4"/>
  <c r="C150" i="4" s="1"/>
  <c r="F150" i="4"/>
  <c r="G150" i="4"/>
  <c r="K150" i="4"/>
  <c r="L150" i="4"/>
  <c r="C151" i="4"/>
  <c r="H151" i="4"/>
  <c r="C152" i="4"/>
  <c r="C153" i="4"/>
  <c r="C154" i="4"/>
  <c r="H154" i="4"/>
  <c r="C155" i="4"/>
  <c r="C156" i="4"/>
  <c r="C157" i="4"/>
  <c r="C158" i="4"/>
  <c r="D159" i="4"/>
  <c r="E159" i="4"/>
  <c r="C159" i="4" s="1"/>
  <c r="F159" i="4"/>
  <c r="G159" i="4"/>
  <c r="K159" i="4"/>
  <c r="L159" i="4"/>
  <c r="C160" i="4"/>
  <c r="C161" i="4"/>
  <c r="C162" i="4"/>
  <c r="H162" i="4"/>
  <c r="C163" i="4"/>
  <c r="D165" i="4"/>
  <c r="D164" i="4" s="1"/>
  <c r="E165" i="4"/>
  <c r="E164" i="4" s="1"/>
  <c r="F165" i="4"/>
  <c r="F164" i="4" s="1"/>
  <c r="G165" i="4"/>
  <c r="G164" i="4" s="1"/>
  <c r="K165" i="4"/>
  <c r="K164" i="4" s="1"/>
  <c r="L165" i="4"/>
  <c r="L164" i="4" s="1"/>
  <c r="C166" i="4"/>
  <c r="H166" i="4"/>
  <c r="C167" i="4"/>
  <c r="C168" i="4"/>
  <c r="C169" i="4"/>
  <c r="H169" i="4"/>
  <c r="C170" i="4"/>
  <c r="H170" i="4"/>
  <c r="C171" i="4"/>
  <c r="D174" i="4"/>
  <c r="E174" i="4"/>
  <c r="F174" i="4"/>
  <c r="G174" i="4"/>
  <c r="K174" i="4"/>
  <c r="L174" i="4"/>
  <c r="C175" i="4"/>
  <c r="H175" i="4"/>
  <c r="C176" i="4"/>
  <c r="H176" i="4"/>
  <c r="J174" i="4"/>
  <c r="C177" i="4"/>
  <c r="D178" i="4"/>
  <c r="D173" i="4" s="1"/>
  <c r="E178" i="4"/>
  <c r="F178" i="4"/>
  <c r="G178" i="4"/>
  <c r="C178" i="4" s="1"/>
  <c r="K178" i="4"/>
  <c r="L178" i="4"/>
  <c r="L173" i="4" s="1"/>
  <c r="C179" i="4"/>
  <c r="H179" i="4"/>
  <c r="C180" i="4"/>
  <c r="C181" i="4"/>
  <c r="C182" i="4"/>
  <c r="H182" i="4"/>
  <c r="D183" i="4"/>
  <c r="E183" i="4"/>
  <c r="F183" i="4"/>
  <c r="G183" i="4"/>
  <c r="K183" i="4"/>
  <c r="L183" i="4"/>
  <c r="C184" i="4"/>
  <c r="J183" i="4"/>
  <c r="C185" i="4"/>
  <c r="D187" i="4"/>
  <c r="E187" i="4"/>
  <c r="F187" i="4"/>
  <c r="G187" i="4"/>
  <c r="K187" i="4"/>
  <c r="L187" i="4"/>
  <c r="C188" i="4"/>
  <c r="H188" i="4"/>
  <c r="C189" i="4"/>
  <c r="J187" i="4"/>
  <c r="D190" i="4"/>
  <c r="D186" i="4" s="1"/>
  <c r="D191" i="4"/>
  <c r="E191" i="4"/>
  <c r="E190" i="4" s="1"/>
  <c r="C190" i="4" s="1"/>
  <c r="F191" i="4"/>
  <c r="F190" i="4" s="1"/>
  <c r="G191" i="4"/>
  <c r="G190" i="4" s="1"/>
  <c r="J191" i="4"/>
  <c r="J190" i="4" s="1"/>
  <c r="K191" i="4"/>
  <c r="K190" i="4" s="1"/>
  <c r="L191" i="4"/>
  <c r="L190" i="4" s="1"/>
  <c r="L186" i="4" s="1"/>
  <c r="C192" i="4"/>
  <c r="H192" i="4"/>
  <c r="C196" i="4"/>
  <c r="D197" i="4"/>
  <c r="D195" i="4" s="1"/>
  <c r="E197" i="4"/>
  <c r="F197" i="4"/>
  <c r="F195" i="4" s="1"/>
  <c r="G197" i="4"/>
  <c r="G195" i="4" s="1"/>
  <c r="K197" i="4"/>
  <c r="K195" i="4" s="1"/>
  <c r="L197" i="4"/>
  <c r="L195" i="4" s="1"/>
  <c r="C198" i="4"/>
  <c r="H198" i="4"/>
  <c r="C199" i="4"/>
  <c r="C200" i="4"/>
  <c r="C201" i="4"/>
  <c r="H201" i="4"/>
  <c r="C202" i="4"/>
  <c r="H202" i="4"/>
  <c r="D204" i="4"/>
  <c r="E204" i="4"/>
  <c r="F204" i="4"/>
  <c r="G204" i="4"/>
  <c r="K204" i="4"/>
  <c r="L204" i="4"/>
  <c r="C205" i="4"/>
  <c r="H205" i="4"/>
  <c r="C206" i="4"/>
  <c r="H206" i="4"/>
  <c r="C207" i="4"/>
  <c r="C208" i="4"/>
  <c r="C209" i="4"/>
  <c r="H209" i="4"/>
  <c r="C210" i="4"/>
  <c r="H210" i="4"/>
  <c r="C211" i="4"/>
  <c r="C212" i="4"/>
  <c r="C213" i="4"/>
  <c r="H213" i="4"/>
  <c r="C214" i="4"/>
  <c r="H214" i="4"/>
  <c r="D215" i="4"/>
  <c r="E215" i="4"/>
  <c r="F215" i="4"/>
  <c r="G215" i="4"/>
  <c r="C215" i="4" s="1"/>
  <c r="K215" i="4"/>
  <c r="L215" i="4"/>
  <c r="C216" i="4"/>
  <c r="J215" i="4"/>
  <c r="C217" i="4"/>
  <c r="H217" i="4"/>
  <c r="C218" i="4"/>
  <c r="H218" i="4"/>
  <c r="C219" i="4"/>
  <c r="C220" i="4"/>
  <c r="C221" i="4"/>
  <c r="H221" i="4"/>
  <c r="C222" i="4"/>
  <c r="H222" i="4"/>
  <c r="C223" i="4"/>
  <c r="C224" i="4"/>
  <c r="C225" i="4"/>
  <c r="H225" i="4"/>
  <c r="D226" i="4"/>
  <c r="E226" i="4"/>
  <c r="F226" i="4"/>
  <c r="G226" i="4"/>
  <c r="K226" i="4"/>
  <c r="L226" i="4"/>
  <c r="C227" i="4"/>
  <c r="J226" i="4"/>
  <c r="C228" i="4"/>
  <c r="H228" i="4"/>
  <c r="C231" i="4"/>
  <c r="H231" i="4"/>
  <c r="D232" i="4"/>
  <c r="E232" i="4"/>
  <c r="C232" i="4" s="1"/>
  <c r="F232" i="4"/>
  <c r="G232" i="4"/>
  <c r="K232" i="4"/>
  <c r="L232" i="4"/>
  <c r="C233" i="4"/>
  <c r="J232" i="4"/>
  <c r="D234" i="4"/>
  <c r="E234" i="4"/>
  <c r="C234" i="4" s="1"/>
  <c r="F234" i="4"/>
  <c r="G234" i="4"/>
  <c r="K234" i="4"/>
  <c r="L234" i="4"/>
  <c r="L230" i="4" s="1"/>
  <c r="C235" i="4"/>
  <c r="J234" i="4"/>
  <c r="C236" i="4"/>
  <c r="D237" i="4"/>
  <c r="E237" i="4"/>
  <c r="F237" i="4"/>
  <c r="G237" i="4"/>
  <c r="K237" i="4"/>
  <c r="L237" i="4"/>
  <c r="C238" i="4"/>
  <c r="H238" i="4"/>
  <c r="C239" i="4"/>
  <c r="J237" i="4"/>
  <c r="C240" i="4"/>
  <c r="C241" i="4"/>
  <c r="C242" i="4"/>
  <c r="H242" i="4"/>
  <c r="C243" i="4"/>
  <c r="C244" i="4"/>
  <c r="D245" i="4"/>
  <c r="E245" i="4"/>
  <c r="F245" i="4"/>
  <c r="G245" i="4"/>
  <c r="K245" i="4"/>
  <c r="L245" i="4"/>
  <c r="C246" i="4"/>
  <c r="J245" i="4"/>
  <c r="C247" i="4"/>
  <c r="C248" i="4"/>
  <c r="C249" i="4"/>
  <c r="H249" i="4"/>
  <c r="F250" i="4"/>
  <c r="D251" i="4"/>
  <c r="D250" i="4" s="1"/>
  <c r="E251" i="4"/>
  <c r="E250" i="4" s="1"/>
  <c r="F251" i="4"/>
  <c r="G251" i="4"/>
  <c r="C251" i="4" s="1"/>
  <c r="K251" i="4"/>
  <c r="K250" i="4" s="1"/>
  <c r="L251" i="4"/>
  <c r="L250" i="4" s="1"/>
  <c r="C252" i="4"/>
  <c r="C253" i="4"/>
  <c r="C254" i="4"/>
  <c r="H254" i="4"/>
  <c r="C255" i="4"/>
  <c r="C256" i="4"/>
  <c r="C257" i="4"/>
  <c r="D259" i="4"/>
  <c r="F259" i="4"/>
  <c r="F258" i="4" s="1"/>
  <c r="G259" i="4"/>
  <c r="K259" i="4"/>
  <c r="L259" i="4"/>
  <c r="C260" i="4"/>
  <c r="D261" i="4"/>
  <c r="E261" i="4"/>
  <c r="E259" i="4" s="1"/>
  <c r="E258" i="4" s="1"/>
  <c r="H261" i="4"/>
  <c r="C262" i="4"/>
  <c r="H262" i="4"/>
  <c r="D263" i="4"/>
  <c r="E263" i="4"/>
  <c r="F263" i="4"/>
  <c r="G263" i="4"/>
  <c r="K263" i="4"/>
  <c r="L263" i="4"/>
  <c r="C264" i="4"/>
  <c r="C265" i="4"/>
  <c r="C266" i="4"/>
  <c r="C267" i="4"/>
  <c r="G269" i="4"/>
  <c r="C270" i="4"/>
  <c r="H270" i="4"/>
  <c r="D271" i="4"/>
  <c r="E271" i="4"/>
  <c r="F271" i="4"/>
  <c r="G271" i="4"/>
  <c r="K271" i="4"/>
  <c r="L271" i="4"/>
  <c r="L269" i="4" s="1"/>
  <c r="L268" i="4" s="1"/>
  <c r="C272" i="4"/>
  <c r="I271" i="4"/>
  <c r="C273" i="4"/>
  <c r="H273" i="4"/>
  <c r="C274" i="4"/>
  <c r="H274" i="4"/>
  <c r="D275" i="4"/>
  <c r="E275" i="4"/>
  <c r="F275" i="4"/>
  <c r="G275" i="4"/>
  <c r="J275" i="4"/>
  <c r="K275" i="4"/>
  <c r="L275" i="4"/>
  <c r="C276" i="4"/>
  <c r="H276" i="4"/>
  <c r="C277" i="4"/>
  <c r="H277" i="4"/>
  <c r="I275" i="4"/>
  <c r="C278" i="4"/>
  <c r="H278" i="4"/>
  <c r="D279" i="4"/>
  <c r="E279" i="4"/>
  <c r="F279" i="4"/>
  <c r="G279" i="4"/>
  <c r="K279" i="4"/>
  <c r="L279" i="4"/>
  <c r="C280" i="4"/>
  <c r="I279" i="4"/>
  <c r="J279" i="4"/>
  <c r="D281" i="4"/>
  <c r="E281" i="4"/>
  <c r="F281" i="4"/>
  <c r="G281" i="4"/>
  <c r="I281" i="4"/>
  <c r="J281" i="4"/>
  <c r="K281" i="4"/>
  <c r="L281" i="4"/>
  <c r="C282" i="4"/>
  <c r="H282" i="4"/>
  <c r="C283" i="4"/>
  <c r="H283" i="4"/>
  <c r="E287" i="4"/>
  <c r="F287" i="4"/>
  <c r="G287" i="4"/>
  <c r="J287" i="4"/>
  <c r="K287" i="4"/>
  <c r="L287" i="4"/>
  <c r="D288" i="4"/>
  <c r="E288" i="4"/>
  <c r="F288" i="4"/>
  <c r="G288" i="4"/>
  <c r="I288" i="4"/>
  <c r="J288" i="4"/>
  <c r="K288" i="4"/>
  <c r="L288" i="4"/>
  <c r="C289" i="4"/>
  <c r="H289" i="4"/>
  <c r="C290" i="4"/>
  <c r="H290" i="4"/>
  <c r="C291" i="4"/>
  <c r="H291" i="4"/>
  <c r="C292" i="4"/>
  <c r="H292" i="4"/>
  <c r="C293" i="4"/>
  <c r="H293" i="4"/>
  <c r="C294" i="4"/>
  <c r="H294" i="4"/>
  <c r="C295" i="4"/>
  <c r="H295" i="4"/>
  <c r="C296" i="4"/>
  <c r="H296" i="4"/>
  <c r="D21" i="3"/>
  <c r="E21" i="3"/>
  <c r="F21" i="3"/>
  <c r="F287" i="3" s="1"/>
  <c r="G21" i="3"/>
  <c r="I21" i="3"/>
  <c r="J21" i="3"/>
  <c r="K21" i="3"/>
  <c r="K287" i="3" s="1"/>
  <c r="L21" i="3"/>
  <c r="C22" i="3"/>
  <c r="H22" i="3"/>
  <c r="C23" i="3"/>
  <c r="H23" i="3"/>
  <c r="C25" i="3"/>
  <c r="H25" i="3"/>
  <c r="F27" i="3"/>
  <c r="F26" i="3" s="1"/>
  <c r="K27" i="3"/>
  <c r="H27" i="3" s="1"/>
  <c r="C28" i="3"/>
  <c r="H28" i="3"/>
  <c r="C29" i="3"/>
  <c r="H29" i="3"/>
  <c r="C30" i="3"/>
  <c r="H30" i="3"/>
  <c r="F31" i="3"/>
  <c r="C31" i="3" s="1"/>
  <c r="K31" i="3"/>
  <c r="H31" i="3" s="1"/>
  <c r="C32" i="3"/>
  <c r="H32" i="3"/>
  <c r="F33" i="3"/>
  <c r="C33" i="3" s="1"/>
  <c r="K33" i="3"/>
  <c r="H33" i="3" s="1"/>
  <c r="C34" i="3"/>
  <c r="H34" i="3"/>
  <c r="C35" i="3"/>
  <c r="H35" i="3"/>
  <c r="F36" i="3"/>
  <c r="C36" i="3" s="1"/>
  <c r="K36" i="3"/>
  <c r="H36" i="3" s="1"/>
  <c r="C37" i="3"/>
  <c r="H37" i="3"/>
  <c r="C38" i="3"/>
  <c r="H38" i="3"/>
  <c r="C39" i="3"/>
  <c r="H39" i="3"/>
  <c r="C40" i="3"/>
  <c r="H40" i="3"/>
  <c r="C41" i="3"/>
  <c r="H41" i="3"/>
  <c r="D42" i="3"/>
  <c r="E42" i="3"/>
  <c r="F42" i="3"/>
  <c r="I42" i="3"/>
  <c r="H42" i="3" s="1"/>
  <c r="J42" i="3"/>
  <c r="K42" i="3"/>
  <c r="C43" i="3"/>
  <c r="H43" i="3"/>
  <c r="G44" i="3"/>
  <c r="C44" i="3" s="1"/>
  <c r="L44" i="3"/>
  <c r="H44" i="3" s="1"/>
  <c r="C45" i="3"/>
  <c r="H45" i="3"/>
  <c r="C46" i="3"/>
  <c r="H46" i="3"/>
  <c r="D54" i="3"/>
  <c r="D53" i="3" s="1"/>
  <c r="E54" i="3"/>
  <c r="E53" i="3" s="1"/>
  <c r="F54" i="3"/>
  <c r="G54" i="3"/>
  <c r="K54" i="3"/>
  <c r="K53" i="3" s="1"/>
  <c r="L54" i="3"/>
  <c r="L53" i="3" s="1"/>
  <c r="C55" i="3"/>
  <c r="I54" i="3"/>
  <c r="C56" i="3"/>
  <c r="H56" i="3"/>
  <c r="D57" i="3"/>
  <c r="E57" i="3"/>
  <c r="F57" i="3"/>
  <c r="G57" i="3"/>
  <c r="K57" i="3"/>
  <c r="L57" i="3"/>
  <c r="C58" i="3"/>
  <c r="H58" i="3"/>
  <c r="C59" i="3"/>
  <c r="C60" i="3"/>
  <c r="H60" i="3"/>
  <c r="C61" i="3"/>
  <c r="H61" i="3"/>
  <c r="C62" i="3"/>
  <c r="C63" i="3"/>
  <c r="C64" i="3"/>
  <c r="H64" i="3"/>
  <c r="C65" i="3"/>
  <c r="H65" i="3"/>
  <c r="E66" i="3"/>
  <c r="C67" i="3"/>
  <c r="H67" i="3"/>
  <c r="D68" i="3"/>
  <c r="D66" i="3" s="1"/>
  <c r="E68" i="3"/>
  <c r="F68" i="3"/>
  <c r="F66" i="3" s="1"/>
  <c r="G68" i="3"/>
  <c r="G66" i="3" s="1"/>
  <c r="K68" i="3"/>
  <c r="K66" i="3" s="1"/>
  <c r="L68" i="3"/>
  <c r="L66" i="3" s="1"/>
  <c r="C69" i="3"/>
  <c r="C70" i="3"/>
  <c r="H70" i="3"/>
  <c r="C71" i="3"/>
  <c r="C72" i="3"/>
  <c r="C73" i="3"/>
  <c r="H73" i="3"/>
  <c r="D76" i="3"/>
  <c r="E76" i="3"/>
  <c r="F76" i="3"/>
  <c r="G76" i="3"/>
  <c r="I76" i="3"/>
  <c r="J76" i="3"/>
  <c r="K76" i="3"/>
  <c r="L76" i="3"/>
  <c r="C77" i="3"/>
  <c r="H77" i="3"/>
  <c r="C78" i="3"/>
  <c r="H78" i="3"/>
  <c r="D79" i="3"/>
  <c r="D75" i="3" s="1"/>
  <c r="E79" i="3"/>
  <c r="F79" i="3"/>
  <c r="G79" i="3"/>
  <c r="G75" i="3" s="1"/>
  <c r="K79" i="3"/>
  <c r="L79" i="3"/>
  <c r="C80" i="3"/>
  <c r="J79" i="3"/>
  <c r="C81" i="3"/>
  <c r="H81" i="3"/>
  <c r="D83" i="3"/>
  <c r="E83" i="3"/>
  <c r="F83" i="3"/>
  <c r="G83" i="3"/>
  <c r="K83" i="3"/>
  <c r="L83" i="3"/>
  <c r="C84" i="3"/>
  <c r="C85" i="3"/>
  <c r="H85" i="3"/>
  <c r="C86" i="3"/>
  <c r="H86" i="3"/>
  <c r="C87" i="3"/>
  <c r="D88" i="3"/>
  <c r="C88" i="3" s="1"/>
  <c r="E88" i="3"/>
  <c r="F88" i="3"/>
  <c r="G88" i="3"/>
  <c r="K88" i="3"/>
  <c r="L88" i="3"/>
  <c r="C89" i="3"/>
  <c r="I88" i="3"/>
  <c r="J88" i="3"/>
  <c r="C90" i="3"/>
  <c r="H90" i="3"/>
  <c r="C91" i="3"/>
  <c r="H91" i="3"/>
  <c r="C92" i="3"/>
  <c r="H92" i="3"/>
  <c r="C93" i="3"/>
  <c r="H93" i="3"/>
  <c r="D94" i="3"/>
  <c r="E94" i="3"/>
  <c r="F94" i="3"/>
  <c r="G94" i="3"/>
  <c r="C94" i="3" s="1"/>
  <c r="K94" i="3"/>
  <c r="L94" i="3"/>
  <c r="C95" i="3"/>
  <c r="C96" i="3"/>
  <c r="C97" i="3"/>
  <c r="C98" i="3"/>
  <c r="H98" i="3"/>
  <c r="C99" i="3"/>
  <c r="H99" i="3"/>
  <c r="C100" i="3"/>
  <c r="C101" i="3"/>
  <c r="D102" i="3"/>
  <c r="E102" i="3"/>
  <c r="F102" i="3"/>
  <c r="G102" i="3"/>
  <c r="K102" i="3"/>
  <c r="L102" i="3"/>
  <c r="C103" i="3"/>
  <c r="H103" i="3"/>
  <c r="J102" i="3"/>
  <c r="C104" i="3"/>
  <c r="H104" i="3"/>
  <c r="C105" i="3"/>
  <c r="H105" i="3"/>
  <c r="C106" i="3"/>
  <c r="H106" i="3"/>
  <c r="C107" i="3"/>
  <c r="H107" i="3"/>
  <c r="C108" i="3"/>
  <c r="C109" i="3"/>
  <c r="H109" i="3"/>
  <c r="C110" i="3"/>
  <c r="H110" i="3"/>
  <c r="D111" i="3"/>
  <c r="E111" i="3"/>
  <c r="F111" i="3"/>
  <c r="G111" i="3"/>
  <c r="K111" i="3"/>
  <c r="L111" i="3"/>
  <c r="C112" i="3"/>
  <c r="C113" i="3"/>
  <c r="H113" i="3"/>
  <c r="C114" i="3"/>
  <c r="D115" i="3"/>
  <c r="E115" i="3"/>
  <c r="F115" i="3"/>
  <c r="G115" i="3"/>
  <c r="K115" i="3"/>
  <c r="L115" i="3"/>
  <c r="C116" i="3"/>
  <c r="H116" i="3"/>
  <c r="C117" i="3"/>
  <c r="H117" i="3"/>
  <c r="J115" i="3"/>
  <c r="C118" i="3"/>
  <c r="C119" i="3"/>
  <c r="C120" i="3"/>
  <c r="H120" i="3"/>
  <c r="D121" i="3"/>
  <c r="E121" i="3"/>
  <c r="C121" i="3" s="1"/>
  <c r="F121" i="3"/>
  <c r="G121" i="3"/>
  <c r="K121" i="3"/>
  <c r="L121" i="3"/>
  <c r="C122" i="3"/>
  <c r="C123" i="3"/>
  <c r="H123" i="3"/>
  <c r="C124" i="3"/>
  <c r="H124" i="3"/>
  <c r="C125" i="3"/>
  <c r="C126" i="3"/>
  <c r="D126" i="3"/>
  <c r="D127" i="3"/>
  <c r="E127" i="3"/>
  <c r="F127" i="3"/>
  <c r="G127" i="3"/>
  <c r="K127" i="3"/>
  <c r="L127" i="3"/>
  <c r="C128" i="3"/>
  <c r="C127" i="3" s="1"/>
  <c r="I127" i="3"/>
  <c r="J127" i="3"/>
  <c r="D130" i="3"/>
  <c r="E130" i="3"/>
  <c r="F130" i="3"/>
  <c r="G130" i="3"/>
  <c r="K130" i="3"/>
  <c r="L130" i="3"/>
  <c r="C131" i="3"/>
  <c r="C132" i="3"/>
  <c r="H132" i="3"/>
  <c r="C133" i="3"/>
  <c r="C134" i="3"/>
  <c r="H134" i="3"/>
  <c r="D135" i="3"/>
  <c r="E135" i="3"/>
  <c r="F135" i="3"/>
  <c r="G135" i="3"/>
  <c r="K135" i="3"/>
  <c r="L135" i="3"/>
  <c r="C136" i="3"/>
  <c r="J135" i="3"/>
  <c r="C137" i="3"/>
  <c r="C138" i="3"/>
  <c r="H138" i="3"/>
  <c r="C139" i="3"/>
  <c r="H139" i="3"/>
  <c r="D140" i="3"/>
  <c r="E140" i="3"/>
  <c r="F140" i="3"/>
  <c r="G140" i="3"/>
  <c r="K140" i="3"/>
  <c r="L140" i="3"/>
  <c r="C141" i="3"/>
  <c r="I140" i="3"/>
  <c r="C142" i="3"/>
  <c r="D143" i="3"/>
  <c r="C143" i="3" s="1"/>
  <c r="E143" i="3"/>
  <c r="F143" i="3"/>
  <c r="G143" i="3"/>
  <c r="K143" i="3"/>
  <c r="L143" i="3"/>
  <c r="C144" i="3"/>
  <c r="C145" i="3"/>
  <c r="H145" i="3"/>
  <c r="C146" i="3"/>
  <c r="C147" i="3"/>
  <c r="H147" i="3"/>
  <c r="C148" i="3"/>
  <c r="H148" i="3"/>
  <c r="C149" i="3"/>
  <c r="H149" i="3"/>
  <c r="D150" i="3"/>
  <c r="C150" i="3" s="1"/>
  <c r="E150" i="3"/>
  <c r="F150" i="3"/>
  <c r="G150" i="3"/>
  <c r="K150" i="3"/>
  <c r="L150" i="3"/>
  <c r="C151" i="3"/>
  <c r="I150" i="3"/>
  <c r="C152" i="3"/>
  <c r="C153" i="3"/>
  <c r="H153" i="3"/>
  <c r="C154" i="3"/>
  <c r="H154" i="3"/>
  <c r="C155" i="3"/>
  <c r="C156" i="3"/>
  <c r="C157" i="3"/>
  <c r="H157" i="3"/>
  <c r="C158" i="3"/>
  <c r="D159" i="3"/>
  <c r="E159" i="3"/>
  <c r="F159" i="3"/>
  <c r="C159" i="3" s="1"/>
  <c r="G159" i="3"/>
  <c r="J159" i="3"/>
  <c r="K159" i="3"/>
  <c r="L159" i="3"/>
  <c r="C160" i="3"/>
  <c r="H160" i="3"/>
  <c r="C161" i="3"/>
  <c r="H161" i="3"/>
  <c r="C162" i="3"/>
  <c r="H162" i="3"/>
  <c r="C163" i="3"/>
  <c r="H163" i="3"/>
  <c r="D165" i="3"/>
  <c r="D164" i="3" s="1"/>
  <c r="E165" i="3"/>
  <c r="E164" i="3" s="1"/>
  <c r="F165" i="3"/>
  <c r="F164" i="3" s="1"/>
  <c r="G165" i="3"/>
  <c r="K165" i="3"/>
  <c r="K164" i="3" s="1"/>
  <c r="L165" i="3"/>
  <c r="L164" i="3" s="1"/>
  <c r="C166" i="3"/>
  <c r="C167" i="3"/>
  <c r="H167" i="3"/>
  <c r="J165" i="3"/>
  <c r="J164" i="3" s="1"/>
  <c r="C168" i="3"/>
  <c r="C169" i="3"/>
  <c r="C170" i="3"/>
  <c r="H170" i="3"/>
  <c r="C171" i="3"/>
  <c r="H171" i="3"/>
  <c r="D174" i="3"/>
  <c r="D173" i="3" s="1"/>
  <c r="E174" i="3"/>
  <c r="F174" i="3"/>
  <c r="G174" i="3"/>
  <c r="K174" i="3"/>
  <c r="L174" i="3"/>
  <c r="C175" i="3"/>
  <c r="I174" i="3"/>
  <c r="J174" i="3"/>
  <c r="C176" i="3"/>
  <c r="C177" i="3"/>
  <c r="D178" i="3"/>
  <c r="E178" i="3"/>
  <c r="F178" i="3"/>
  <c r="G178" i="3"/>
  <c r="G173" i="3" s="1"/>
  <c r="K178" i="3"/>
  <c r="L178" i="3"/>
  <c r="C179" i="3"/>
  <c r="C180" i="3"/>
  <c r="H180" i="3"/>
  <c r="C181" i="3"/>
  <c r="C182" i="3"/>
  <c r="D183" i="3"/>
  <c r="E183" i="3"/>
  <c r="F183" i="3"/>
  <c r="G183" i="3"/>
  <c r="K183" i="3"/>
  <c r="L183" i="3"/>
  <c r="C184" i="3"/>
  <c r="I183" i="3"/>
  <c r="C185" i="3"/>
  <c r="H185" i="3"/>
  <c r="D187" i="3"/>
  <c r="E187" i="3"/>
  <c r="F187" i="3"/>
  <c r="G187" i="3"/>
  <c r="K187" i="3"/>
  <c r="L187" i="3"/>
  <c r="C188" i="3"/>
  <c r="H188" i="3"/>
  <c r="C189" i="3"/>
  <c r="H189" i="3"/>
  <c r="F190" i="3"/>
  <c r="K190" i="3"/>
  <c r="K186" i="3" s="1"/>
  <c r="D191" i="3"/>
  <c r="D190" i="3" s="1"/>
  <c r="E191" i="3"/>
  <c r="E190" i="3" s="1"/>
  <c r="F191" i="3"/>
  <c r="G191" i="3"/>
  <c r="G190" i="3" s="1"/>
  <c r="G186" i="3" s="1"/>
  <c r="K191" i="3"/>
  <c r="L191" i="3"/>
  <c r="L190" i="3" s="1"/>
  <c r="C192" i="3"/>
  <c r="H192" i="3"/>
  <c r="J191" i="3"/>
  <c r="J190" i="3" s="1"/>
  <c r="K195" i="3"/>
  <c r="C196" i="3"/>
  <c r="D197" i="3"/>
  <c r="D195" i="3" s="1"/>
  <c r="E197" i="3"/>
  <c r="E195" i="3" s="1"/>
  <c r="F197" i="3"/>
  <c r="F195" i="3" s="1"/>
  <c r="G197" i="3"/>
  <c r="G195" i="3" s="1"/>
  <c r="G194" i="3" s="1"/>
  <c r="K197" i="3"/>
  <c r="L197" i="3"/>
  <c r="L195" i="3" s="1"/>
  <c r="C198" i="3"/>
  <c r="H198" i="3"/>
  <c r="C199" i="3"/>
  <c r="H199" i="3"/>
  <c r="C200" i="3"/>
  <c r="C201" i="3"/>
  <c r="C202" i="3"/>
  <c r="H202" i="3"/>
  <c r="D204" i="3"/>
  <c r="D203" i="3" s="1"/>
  <c r="E204" i="3"/>
  <c r="F204" i="3"/>
  <c r="G204" i="3"/>
  <c r="K204" i="3"/>
  <c r="L204" i="3"/>
  <c r="C205" i="3"/>
  <c r="C206" i="3"/>
  <c r="H206" i="3"/>
  <c r="C207" i="3"/>
  <c r="H207" i="3"/>
  <c r="C208" i="3"/>
  <c r="C209" i="3"/>
  <c r="C210" i="3"/>
  <c r="H210" i="3"/>
  <c r="C211" i="3"/>
  <c r="H211" i="3"/>
  <c r="C212" i="3"/>
  <c r="C213" i="3"/>
  <c r="C214" i="3"/>
  <c r="H214" i="3"/>
  <c r="D215" i="3"/>
  <c r="E215" i="3"/>
  <c r="F215" i="3"/>
  <c r="G215" i="3"/>
  <c r="G203" i="3" s="1"/>
  <c r="K215" i="3"/>
  <c r="L215" i="3"/>
  <c r="C216" i="3"/>
  <c r="J215" i="3"/>
  <c r="C217" i="3"/>
  <c r="C218" i="3"/>
  <c r="H218" i="3"/>
  <c r="C219" i="3"/>
  <c r="H219" i="3"/>
  <c r="C220" i="3"/>
  <c r="C221" i="3"/>
  <c r="C222" i="3"/>
  <c r="H222" i="3"/>
  <c r="C223" i="3"/>
  <c r="H223" i="3"/>
  <c r="C224" i="3"/>
  <c r="C225" i="3"/>
  <c r="D226" i="3"/>
  <c r="E226" i="3"/>
  <c r="F226" i="3"/>
  <c r="G226" i="3"/>
  <c r="K226" i="3"/>
  <c r="L226" i="3"/>
  <c r="C227" i="3"/>
  <c r="H227" i="3"/>
  <c r="J226" i="3"/>
  <c r="C228" i="3"/>
  <c r="C231" i="3"/>
  <c r="D232" i="3"/>
  <c r="E232" i="3"/>
  <c r="F232" i="3"/>
  <c r="G232" i="3"/>
  <c r="C232" i="3" s="1"/>
  <c r="J232" i="3"/>
  <c r="K232" i="3"/>
  <c r="L232" i="3"/>
  <c r="C233" i="3"/>
  <c r="I232" i="3"/>
  <c r="D234" i="3"/>
  <c r="E234" i="3"/>
  <c r="F234" i="3"/>
  <c r="G234" i="3"/>
  <c r="K234" i="3"/>
  <c r="L234" i="3"/>
  <c r="C235" i="3"/>
  <c r="J234" i="3"/>
  <c r="C236" i="3"/>
  <c r="H236" i="3"/>
  <c r="D237" i="3"/>
  <c r="E237" i="3"/>
  <c r="F237" i="3"/>
  <c r="G237" i="3"/>
  <c r="K237" i="3"/>
  <c r="L237" i="3"/>
  <c r="C238" i="3"/>
  <c r="J237" i="3"/>
  <c r="C239" i="3"/>
  <c r="C240" i="3"/>
  <c r="H240" i="3"/>
  <c r="C241" i="3"/>
  <c r="H241" i="3"/>
  <c r="C242" i="3"/>
  <c r="C243" i="3"/>
  <c r="C244" i="3"/>
  <c r="H244" i="3"/>
  <c r="D245" i="3"/>
  <c r="E245" i="3"/>
  <c r="F245" i="3"/>
  <c r="G245" i="3"/>
  <c r="K245" i="3"/>
  <c r="L245" i="3"/>
  <c r="C246" i="3"/>
  <c r="J245" i="3"/>
  <c r="C247" i="3"/>
  <c r="C248" i="3"/>
  <c r="H248" i="3"/>
  <c r="C249" i="3"/>
  <c r="H249" i="3"/>
  <c r="K250" i="3"/>
  <c r="D251" i="3"/>
  <c r="D250" i="3" s="1"/>
  <c r="E251" i="3"/>
  <c r="E250" i="3" s="1"/>
  <c r="F251" i="3"/>
  <c r="F250" i="3" s="1"/>
  <c r="G251" i="3"/>
  <c r="G250" i="3" s="1"/>
  <c r="K251" i="3"/>
  <c r="L251" i="3"/>
  <c r="L250" i="3" s="1"/>
  <c r="C252" i="3"/>
  <c r="H252" i="3"/>
  <c r="C253" i="3"/>
  <c r="C254" i="3"/>
  <c r="C255" i="3"/>
  <c r="C256" i="3"/>
  <c r="H256" i="3"/>
  <c r="C257" i="3"/>
  <c r="D259" i="3"/>
  <c r="E259" i="3"/>
  <c r="F259" i="3"/>
  <c r="G259" i="3"/>
  <c r="K259" i="3"/>
  <c r="L259" i="3"/>
  <c r="L258" i="3" s="1"/>
  <c r="C260" i="3"/>
  <c r="I259" i="3"/>
  <c r="C261" i="3"/>
  <c r="C262" i="3"/>
  <c r="E263" i="3"/>
  <c r="F263" i="3"/>
  <c r="F258" i="3" s="1"/>
  <c r="G263" i="3"/>
  <c r="K263" i="3"/>
  <c r="L263" i="3"/>
  <c r="C264" i="3"/>
  <c r="C265" i="3"/>
  <c r="C266" i="3"/>
  <c r="D266" i="3"/>
  <c r="D263" i="3" s="1"/>
  <c r="C263" i="3" s="1"/>
  <c r="H266" i="3"/>
  <c r="C267" i="3"/>
  <c r="C270" i="3"/>
  <c r="D271" i="3"/>
  <c r="E271" i="3"/>
  <c r="F271" i="3"/>
  <c r="G271" i="3"/>
  <c r="G269" i="3" s="1"/>
  <c r="G268" i="3" s="1"/>
  <c r="K271" i="3"/>
  <c r="L271" i="3"/>
  <c r="C272" i="3"/>
  <c r="J271" i="3"/>
  <c r="C273" i="3"/>
  <c r="H273" i="3"/>
  <c r="C274" i="3"/>
  <c r="H274" i="3"/>
  <c r="D275" i="3"/>
  <c r="E275" i="3"/>
  <c r="F275" i="3"/>
  <c r="G275" i="3"/>
  <c r="K275" i="3"/>
  <c r="L275" i="3"/>
  <c r="L269" i="3" s="1"/>
  <c r="C276" i="3"/>
  <c r="I275" i="3"/>
  <c r="C277" i="3"/>
  <c r="C278" i="3"/>
  <c r="D279" i="3"/>
  <c r="E279" i="3"/>
  <c r="F279" i="3"/>
  <c r="G279" i="3"/>
  <c r="K279" i="3"/>
  <c r="L279" i="3"/>
  <c r="C280" i="3"/>
  <c r="I279" i="3"/>
  <c r="J279" i="3"/>
  <c r="D281" i="3"/>
  <c r="E281" i="3"/>
  <c r="F281" i="3"/>
  <c r="G281" i="3"/>
  <c r="I281" i="3"/>
  <c r="J281" i="3"/>
  <c r="K281" i="3"/>
  <c r="L281" i="3"/>
  <c r="C282" i="3"/>
  <c r="H282" i="3"/>
  <c r="C283" i="3"/>
  <c r="H283" i="3"/>
  <c r="D287" i="3"/>
  <c r="E287" i="3"/>
  <c r="G287" i="3"/>
  <c r="I287" i="3"/>
  <c r="J287" i="3"/>
  <c r="L287" i="3"/>
  <c r="D288" i="3"/>
  <c r="E288" i="3"/>
  <c r="F288" i="3"/>
  <c r="G288" i="3"/>
  <c r="G286" i="3" s="1"/>
  <c r="I288" i="3"/>
  <c r="J288" i="3"/>
  <c r="J286" i="3" s="1"/>
  <c r="K288" i="3"/>
  <c r="L288" i="3"/>
  <c r="C289" i="3"/>
  <c r="H289" i="3"/>
  <c r="C290" i="3"/>
  <c r="H290" i="3"/>
  <c r="C291" i="3"/>
  <c r="H291" i="3"/>
  <c r="C292" i="3"/>
  <c r="H292" i="3"/>
  <c r="C293" i="3"/>
  <c r="H293" i="3"/>
  <c r="C294" i="3"/>
  <c r="H294" i="3"/>
  <c r="C295" i="3"/>
  <c r="H295" i="3"/>
  <c r="C296" i="3"/>
  <c r="H296" i="3"/>
  <c r="D21" i="2"/>
  <c r="C21" i="2" s="1"/>
  <c r="E21" i="2"/>
  <c r="F21" i="2"/>
  <c r="G21" i="2"/>
  <c r="I21" i="2"/>
  <c r="I287" i="2" s="1"/>
  <c r="I286" i="2" s="1"/>
  <c r="J21" i="2"/>
  <c r="K21" i="2"/>
  <c r="L21" i="2"/>
  <c r="C22" i="2"/>
  <c r="H22" i="2"/>
  <c r="C23" i="2"/>
  <c r="H23" i="2"/>
  <c r="C25" i="2"/>
  <c r="H25" i="2"/>
  <c r="F27" i="2"/>
  <c r="K27" i="2"/>
  <c r="H27" i="2" s="1"/>
  <c r="C28" i="2"/>
  <c r="H28" i="2"/>
  <c r="C29" i="2"/>
  <c r="H29" i="2"/>
  <c r="C30" i="2"/>
  <c r="H30" i="2"/>
  <c r="F31" i="2"/>
  <c r="C31" i="2" s="1"/>
  <c r="K31" i="2"/>
  <c r="H31" i="2" s="1"/>
  <c r="C32" i="2"/>
  <c r="H32" i="2"/>
  <c r="F33" i="2"/>
  <c r="C33" i="2" s="1"/>
  <c r="K33" i="2"/>
  <c r="H33" i="2" s="1"/>
  <c r="C34" i="2"/>
  <c r="H34" i="2"/>
  <c r="C35" i="2"/>
  <c r="H35" i="2"/>
  <c r="F36" i="2"/>
  <c r="C36" i="2" s="1"/>
  <c r="K36" i="2"/>
  <c r="H36" i="2" s="1"/>
  <c r="C37" i="2"/>
  <c r="H37" i="2"/>
  <c r="C38" i="2"/>
  <c r="H38" i="2"/>
  <c r="C39" i="2"/>
  <c r="H39" i="2"/>
  <c r="C40" i="2"/>
  <c r="H40" i="2"/>
  <c r="C41" i="2"/>
  <c r="H41" i="2"/>
  <c r="D42" i="2"/>
  <c r="E42" i="2"/>
  <c r="I42" i="2"/>
  <c r="J42" i="2"/>
  <c r="F43" i="2"/>
  <c r="F42" i="2" s="1"/>
  <c r="K43" i="2"/>
  <c r="K42" i="2" s="1"/>
  <c r="G44" i="2"/>
  <c r="C44" i="2" s="1"/>
  <c r="L44" i="2"/>
  <c r="L20" i="2" s="1"/>
  <c r="C45" i="2"/>
  <c r="H45" i="2"/>
  <c r="C46" i="2"/>
  <c r="H46" i="2"/>
  <c r="D54" i="2"/>
  <c r="C54" i="2" s="1"/>
  <c r="E54" i="2"/>
  <c r="F54" i="2"/>
  <c r="G54" i="2"/>
  <c r="I54" i="2"/>
  <c r="J54" i="2"/>
  <c r="K54" i="2"/>
  <c r="L54" i="2"/>
  <c r="C55" i="2"/>
  <c r="H55" i="2"/>
  <c r="C56" i="2"/>
  <c r="H56" i="2"/>
  <c r="D57" i="2"/>
  <c r="C57" i="2" s="1"/>
  <c r="E57" i="2"/>
  <c r="F57" i="2"/>
  <c r="G57" i="2"/>
  <c r="I57" i="2"/>
  <c r="J57" i="2"/>
  <c r="K57" i="2"/>
  <c r="L57" i="2"/>
  <c r="L53" i="2" s="1"/>
  <c r="C58" i="2"/>
  <c r="H58" i="2"/>
  <c r="C59" i="2"/>
  <c r="H59" i="2"/>
  <c r="C60" i="2"/>
  <c r="H60" i="2"/>
  <c r="C61" i="2"/>
  <c r="H61" i="2"/>
  <c r="C62" i="2"/>
  <c r="H62" i="2"/>
  <c r="C63" i="2"/>
  <c r="H63" i="2"/>
  <c r="C64" i="2"/>
  <c r="H64" i="2"/>
  <c r="C65" i="2"/>
  <c r="H65" i="2"/>
  <c r="C67" i="2"/>
  <c r="H67" i="2"/>
  <c r="D68" i="2"/>
  <c r="D66" i="2" s="1"/>
  <c r="E68" i="2"/>
  <c r="E66" i="2" s="1"/>
  <c r="F68" i="2"/>
  <c r="F66" i="2" s="1"/>
  <c r="G68" i="2"/>
  <c r="G66" i="2" s="1"/>
  <c r="I68" i="2"/>
  <c r="I66" i="2" s="1"/>
  <c r="J68" i="2"/>
  <c r="K68" i="2"/>
  <c r="K66" i="2" s="1"/>
  <c r="L68" i="2"/>
  <c r="L66" i="2" s="1"/>
  <c r="C69" i="2"/>
  <c r="H69" i="2"/>
  <c r="C70" i="2"/>
  <c r="H70" i="2"/>
  <c r="C71" i="2"/>
  <c r="H71" i="2"/>
  <c r="C72" i="2"/>
  <c r="H72" i="2"/>
  <c r="C73" i="2"/>
  <c r="H73" i="2"/>
  <c r="D76" i="2"/>
  <c r="C76" i="2" s="1"/>
  <c r="E76" i="2"/>
  <c r="F76" i="2"/>
  <c r="G76" i="2"/>
  <c r="I76" i="2"/>
  <c r="J76" i="2"/>
  <c r="K76" i="2"/>
  <c r="L76" i="2"/>
  <c r="C77" i="2"/>
  <c r="H77" i="2"/>
  <c r="C78" i="2"/>
  <c r="H78" i="2"/>
  <c r="D79" i="2"/>
  <c r="C79" i="2" s="1"/>
  <c r="E79" i="2"/>
  <c r="F79" i="2"/>
  <c r="G79" i="2"/>
  <c r="I79" i="2"/>
  <c r="J79" i="2"/>
  <c r="K79" i="2"/>
  <c r="L79" i="2"/>
  <c r="L75" i="2" s="1"/>
  <c r="C80" i="2"/>
  <c r="H80" i="2"/>
  <c r="C81" i="2"/>
  <c r="H81" i="2"/>
  <c r="D83" i="2"/>
  <c r="E83" i="2"/>
  <c r="F83" i="2"/>
  <c r="G83" i="2"/>
  <c r="J83" i="2"/>
  <c r="K83" i="2"/>
  <c r="L83" i="2"/>
  <c r="C84" i="2"/>
  <c r="H84" i="2"/>
  <c r="C85" i="2"/>
  <c r="H85" i="2"/>
  <c r="I85" i="2"/>
  <c r="I83" i="2" s="1"/>
  <c r="C86" i="2"/>
  <c r="D86" i="2"/>
  <c r="H86" i="2"/>
  <c r="C87" i="2"/>
  <c r="H87" i="2"/>
  <c r="D88" i="2"/>
  <c r="E88" i="2"/>
  <c r="F88" i="2"/>
  <c r="G88" i="2"/>
  <c r="J88" i="2"/>
  <c r="K88" i="2"/>
  <c r="L88" i="2"/>
  <c r="C89" i="2"/>
  <c r="H89" i="2"/>
  <c r="C90" i="2"/>
  <c r="H90" i="2"/>
  <c r="C91" i="2"/>
  <c r="H91" i="2"/>
  <c r="I91" i="2"/>
  <c r="I88" i="2" s="1"/>
  <c r="H88" i="2" s="1"/>
  <c r="C92" i="2"/>
  <c r="I92" i="2"/>
  <c r="H92" i="2" s="1"/>
  <c r="C93" i="2"/>
  <c r="H93" i="2"/>
  <c r="D94" i="2"/>
  <c r="E94" i="2"/>
  <c r="F94" i="2"/>
  <c r="G94" i="2"/>
  <c r="I94" i="2"/>
  <c r="J94" i="2"/>
  <c r="H94" i="2" s="1"/>
  <c r="K94" i="2"/>
  <c r="L94" i="2"/>
  <c r="C95" i="2"/>
  <c r="H95" i="2"/>
  <c r="C96" i="2"/>
  <c r="H96" i="2"/>
  <c r="C97" i="2"/>
  <c r="H97" i="2"/>
  <c r="C98" i="2"/>
  <c r="H98" i="2"/>
  <c r="C99" i="2"/>
  <c r="H99" i="2"/>
  <c r="C100" i="2"/>
  <c r="H100" i="2"/>
  <c r="C101" i="2"/>
  <c r="H101" i="2"/>
  <c r="E102" i="2"/>
  <c r="F102" i="2"/>
  <c r="G102" i="2"/>
  <c r="J102" i="2"/>
  <c r="K102" i="2"/>
  <c r="L102" i="2"/>
  <c r="C103" i="2"/>
  <c r="H103" i="2"/>
  <c r="C104" i="2"/>
  <c r="H104" i="2"/>
  <c r="D105" i="2"/>
  <c r="D102" i="2" s="1"/>
  <c r="C102" i="2" s="1"/>
  <c r="H105" i="2"/>
  <c r="C106" i="2"/>
  <c r="I106" i="2"/>
  <c r="I102" i="2" s="1"/>
  <c r="C107" i="2"/>
  <c r="H107" i="2"/>
  <c r="C108" i="2"/>
  <c r="H108" i="2"/>
  <c r="C109" i="2"/>
  <c r="H109" i="2"/>
  <c r="C110" i="2"/>
  <c r="H110" i="2"/>
  <c r="D111" i="2"/>
  <c r="E111" i="2"/>
  <c r="F111" i="2"/>
  <c r="G111" i="2"/>
  <c r="I111" i="2"/>
  <c r="J111" i="2"/>
  <c r="H111" i="2" s="1"/>
  <c r="K111" i="2"/>
  <c r="L111" i="2"/>
  <c r="C112" i="2"/>
  <c r="H112" i="2"/>
  <c r="C113" i="2"/>
  <c r="H113" i="2"/>
  <c r="C114" i="2"/>
  <c r="H114" i="2"/>
  <c r="D115" i="2"/>
  <c r="E115" i="2"/>
  <c r="F115" i="2"/>
  <c r="G115" i="2"/>
  <c r="I115" i="2"/>
  <c r="J115" i="2"/>
  <c r="K115" i="2"/>
  <c r="L115" i="2"/>
  <c r="C116" i="2"/>
  <c r="H116" i="2"/>
  <c r="C117" i="2"/>
  <c r="H117" i="2"/>
  <c r="C118" i="2"/>
  <c r="H118" i="2"/>
  <c r="C119" i="2"/>
  <c r="H119" i="2"/>
  <c r="C120" i="2"/>
  <c r="H120" i="2"/>
  <c r="E121" i="2"/>
  <c r="F121" i="2"/>
  <c r="G121" i="2"/>
  <c r="I121" i="2"/>
  <c r="J121" i="2"/>
  <c r="K121" i="2"/>
  <c r="L121" i="2"/>
  <c r="C122" i="2"/>
  <c r="H122" i="2"/>
  <c r="C123" i="2"/>
  <c r="H123" i="2"/>
  <c r="C124" i="2"/>
  <c r="H124" i="2"/>
  <c r="D125" i="2"/>
  <c r="D121" i="2" s="1"/>
  <c r="C121" i="2" s="1"/>
  <c r="H125" i="2"/>
  <c r="C126" i="2"/>
  <c r="H126" i="2"/>
  <c r="D127" i="2"/>
  <c r="E127" i="2"/>
  <c r="F127" i="2"/>
  <c r="G127" i="2"/>
  <c r="I127" i="2"/>
  <c r="J127" i="2"/>
  <c r="K127" i="2"/>
  <c r="L127" i="2"/>
  <c r="C128" i="2"/>
  <c r="C127" i="2" s="1"/>
  <c r="H128" i="2"/>
  <c r="H127" i="2" s="1"/>
  <c r="E130" i="2"/>
  <c r="F130" i="2"/>
  <c r="F129" i="2" s="1"/>
  <c r="G130" i="2"/>
  <c r="I130" i="2"/>
  <c r="J130" i="2"/>
  <c r="K130" i="2"/>
  <c r="K129" i="2" s="1"/>
  <c r="L130" i="2"/>
  <c r="C131" i="2"/>
  <c r="H131" i="2"/>
  <c r="C132" i="2"/>
  <c r="D132" i="2"/>
  <c r="D130" i="2" s="1"/>
  <c r="H132" i="2"/>
  <c r="C133" i="2"/>
  <c r="H133" i="2"/>
  <c r="C134" i="2"/>
  <c r="H134" i="2"/>
  <c r="D135" i="2"/>
  <c r="E135" i="2"/>
  <c r="F135" i="2"/>
  <c r="G135" i="2"/>
  <c r="I135" i="2"/>
  <c r="J135" i="2"/>
  <c r="H135" i="2" s="1"/>
  <c r="K135" i="2"/>
  <c r="L135" i="2"/>
  <c r="C136" i="2"/>
  <c r="H136" i="2"/>
  <c r="C137" i="2"/>
  <c r="H137" i="2"/>
  <c r="C138" i="2"/>
  <c r="H138" i="2"/>
  <c r="C139" i="2"/>
  <c r="H139" i="2"/>
  <c r="D140" i="2"/>
  <c r="E140" i="2"/>
  <c r="F140" i="2"/>
  <c r="G140" i="2"/>
  <c r="I140" i="2"/>
  <c r="J140" i="2"/>
  <c r="K140" i="2"/>
  <c r="L140" i="2"/>
  <c r="C141" i="2"/>
  <c r="H141" i="2"/>
  <c r="C142" i="2"/>
  <c r="H142" i="2"/>
  <c r="D143" i="2"/>
  <c r="E143" i="2"/>
  <c r="F143" i="2"/>
  <c r="G143" i="2"/>
  <c r="I143" i="2"/>
  <c r="J143" i="2"/>
  <c r="H143" i="2" s="1"/>
  <c r="K143" i="2"/>
  <c r="L143" i="2"/>
  <c r="C144" i="2"/>
  <c r="H144" i="2"/>
  <c r="C145" i="2"/>
  <c r="H145" i="2"/>
  <c r="C146" i="2"/>
  <c r="H146" i="2"/>
  <c r="C147" i="2"/>
  <c r="H147" i="2"/>
  <c r="C148" i="2"/>
  <c r="H148" i="2"/>
  <c r="C149" i="2"/>
  <c r="H149" i="2"/>
  <c r="D150" i="2"/>
  <c r="E150" i="2"/>
  <c r="F150" i="2"/>
  <c r="G150" i="2"/>
  <c r="I150" i="2"/>
  <c r="J150" i="2"/>
  <c r="K150" i="2"/>
  <c r="L150" i="2"/>
  <c r="C151" i="2"/>
  <c r="H151" i="2"/>
  <c r="C152" i="2"/>
  <c r="H152" i="2"/>
  <c r="C153" i="2"/>
  <c r="H153" i="2"/>
  <c r="C154" i="2"/>
  <c r="H154" i="2"/>
  <c r="C155" i="2"/>
  <c r="H155" i="2"/>
  <c r="C156" i="2"/>
  <c r="H156" i="2"/>
  <c r="C157" i="2"/>
  <c r="H157" i="2"/>
  <c r="C158" i="2"/>
  <c r="H158" i="2"/>
  <c r="D159" i="2"/>
  <c r="E159" i="2"/>
  <c r="F159" i="2"/>
  <c r="G159" i="2"/>
  <c r="I159" i="2"/>
  <c r="J159" i="2"/>
  <c r="H159" i="2" s="1"/>
  <c r="K159" i="2"/>
  <c r="L159" i="2"/>
  <c r="C160" i="2"/>
  <c r="H160" i="2"/>
  <c r="C161" i="2"/>
  <c r="H161" i="2"/>
  <c r="C162" i="2"/>
  <c r="H162" i="2"/>
  <c r="C163" i="2"/>
  <c r="H163" i="2"/>
  <c r="D164" i="2"/>
  <c r="D165" i="2"/>
  <c r="E165" i="2"/>
  <c r="E164" i="2" s="1"/>
  <c r="F165" i="2"/>
  <c r="F164" i="2" s="1"/>
  <c r="G165" i="2"/>
  <c r="G164" i="2" s="1"/>
  <c r="I165" i="2"/>
  <c r="I164" i="2" s="1"/>
  <c r="J165" i="2"/>
  <c r="J164" i="2" s="1"/>
  <c r="K165" i="2"/>
  <c r="K164" i="2" s="1"/>
  <c r="L165" i="2"/>
  <c r="L164" i="2" s="1"/>
  <c r="C166" i="2"/>
  <c r="H166" i="2"/>
  <c r="C167" i="2"/>
  <c r="H167" i="2"/>
  <c r="C168" i="2"/>
  <c r="H168" i="2"/>
  <c r="C169" i="2"/>
  <c r="H169" i="2"/>
  <c r="C170" i="2"/>
  <c r="H170" i="2"/>
  <c r="C171" i="2"/>
  <c r="H171" i="2"/>
  <c r="D174" i="2"/>
  <c r="E174" i="2"/>
  <c r="F174" i="2"/>
  <c r="G174" i="2"/>
  <c r="I174" i="2"/>
  <c r="J174" i="2"/>
  <c r="J173" i="2" s="1"/>
  <c r="J172" i="2" s="1"/>
  <c r="K174" i="2"/>
  <c r="K173" i="2" s="1"/>
  <c r="K172" i="2" s="1"/>
  <c r="L174" i="2"/>
  <c r="C175" i="2"/>
  <c r="H175" i="2"/>
  <c r="C176" i="2"/>
  <c r="H176" i="2"/>
  <c r="C177" i="2"/>
  <c r="H177" i="2"/>
  <c r="D178" i="2"/>
  <c r="C178" i="2" s="1"/>
  <c r="E178" i="2"/>
  <c r="F178" i="2"/>
  <c r="G178" i="2"/>
  <c r="I178" i="2"/>
  <c r="J178" i="2"/>
  <c r="K178" i="2"/>
  <c r="L178" i="2"/>
  <c r="C179" i="2"/>
  <c r="H179" i="2"/>
  <c r="C180" i="2"/>
  <c r="H180" i="2"/>
  <c r="C181" i="2"/>
  <c r="H181" i="2"/>
  <c r="C182" i="2"/>
  <c r="H182" i="2"/>
  <c r="D183" i="2"/>
  <c r="C183" i="2" s="1"/>
  <c r="E183" i="2"/>
  <c r="F183" i="2"/>
  <c r="G183" i="2"/>
  <c r="I183" i="2"/>
  <c r="J183" i="2"/>
  <c r="K183" i="2"/>
  <c r="L183" i="2"/>
  <c r="C184" i="2"/>
  <c r="H184" i="2"/>
  <c r="C185" i="2"/>
  <c r="H185" i="2"/>
  <c r="D187" i="2"/>
  <c r="C187" i="2" s="1"/>
  <c r="E187" i="2"/>
  <c r="F187" i="2"/>
  <c r="G187" i="2"/>
  <c r="I187" i="2"/>
  <c r="I186" i="2" s="1"/>
  <c r="J187" i="2"/>
  <c r="K187" i="2"/>
  <c r="L187" i="2"/>
  <c r="C188" i="2"/>
  <c r="H188" i="2"/>
  <c r="C189" i="2"/>
  <c r="H189" i="2"/>
  <c r="D190" i="2"/>
  <c r="D186" i="2" s="1"/>
  <c r="D191" i="2"/>
  <c r="E191" i="2"/>
  <c r="E190" i="2" s="1"/>
  <c r="F191" i="2"/>
  <c r="F190" i="2" s="1"/>
  <c r="G191" i="2"/>
  <c r="G190" i="2" s="1"/>
  <c r="I191" i="2"/>
  <c r="I190" i="2" s="1"/>
  <c r="J191" i="2"/>
  <c r="J190" i="2" s="1"/>
  <c r="K191" i="2"/>
  <c r="K190" i="2" s="1"/>
  <c r="L191" i="2"/>
  <c r="L190" i="2" s="1"/>
  <c r="L186" i="2" s="1"/>
  <c r="C192" i="2"/>
  <c r="H192" i="2"/>
  <c r="C196" i="2"/>
  <c r="H196" i="2"/>
  <c r="D197" i="2"/>
  <c r="E197" i="2"/>
  <c r="E195" i="2" s="1"/>
  <c r="F197" i="2"/>
  <c r="F195" i="2" s="1"/>
  <c r="G197" i="2"/>
  <c r="G195" i="2" s="1"/>
  <c r="I197" i="2"/>
  <c r="I195" i="2" s="1"/>
  <c r="J197" i="2"/>
  <c r="J195" i="2" s="1"/>
  <c r="K197" i="2"/>
  <c r="K195" i="2" s="1"/>
  <c r="L197" i="2"/>
  <c r="L195" i="2" s="1"/>
  <c r="C198" i="2"/>
  <c r="H198" i="2"/>
  <c r="C199" i="2"/>
  <c r="H199" i="2"/>
  <c r="C200" i="2"/>
  <c r="H200" i="2"/>
  <c r="C201" i="2"/>
  <c r="H201" i="2"/>
  <c r="C202" i="2"/>
  <c r="H202" i="2"/>
  <c r="D204" i="2"/>
  <c r="E204" i="2"/>
  <c r="F204" i="2"/>
  <c r="G204" i="2"/>
  <c r="I204" i="2"/>
  <c r="I203" i="2" s="1"/>
  <c r="J204" i="2"/>
  <c r="K204" i="2"/>
  <c r="L204" i="2"/>
  <c r="C205" i="2"/>
  <c r="H205" i="2"/>
  <c r="C206" i="2"/>
  <c r="H206" i="2"/>
  <c r="C207" i="2"/>
  <c r="H207" i="2"/>
  <c r="C208" i="2"/>
  <c r="H208" i="2"/>
  <c r="C209" i="2"/>
  <c r="H209" i="2"/>
  <c r="C210" i="2"/>
  <c r="H210" i="2"/>
  <c r="C211" i="2"/>
  <c r="H211" i="2"/>
  <c r="C212" i="2"/>
  <c r="H212" i="2"/>
  <c r="C213" i="2"/>
  <c r="H213" i="2"/>
  <c r="C214" i="2"/>
  <c r="H214" i="2"/>
  <c r="E215" i="2"/>
  <c r="F215" i="2"/>
  <c r="G215" i="2"/>
  <c r="I215" i="2"/>
  <c r="J215" i="2"/>
  <c r="H215" i="2" s="1"/>
  <c r="K215" i="2"/>
  <c r="L215" i="2"/>
  <c r="C216" i="2"/>
  <c r="H216" i="2"/>
  <c r="C217" i="2"/>
  <c r="H217" i="2"/>
  <c r="C218" i="2"/>
  <c r="H218" i="2"/>
  <c r="C219" i="2"/>
  <c r="H219" i="2"/>
  <c r="C220" i="2"/>
  <c r="H220" i="2"/>
  <c r="C221" i="2"/>
  <c r="H221" i="2"/>
  <c r="D222" i="2"/>
  <c r="D215" i="2" s="1"/>
  <c r="H222" i="2"/>
  <c r="C223" i="2"/>
  <c r="H223" i="2"/>
  <c r="C224" i="2"/>
  <c r="H224" i="2"/>
  <c r="C225" i="2"/>
  <c r="H225" i="2"/>
  <c r="D226" i="2"/>
  <c r="E226" i="2"/>
  <c r="C226" i="2" s="1"/>
  <c r="F226" i="2"/>
  <c r="G226" i="2"/>
  <c r="I226" i="2"/>
  <c r="J226" i="2"/>
  <c r="K226" i="2"/>
  <c r="L226" i="2"/>
  <c r="C227" i="2"/>
  <c r="H227" i="2"/>
  <c r="C228" i="2"/>
  <c r="H228" i="2"/>
  <c r="C231" i="2"/>
  <c r="H231" i="2"/>
  <c r="D232" i="2"/>
  <c r="E232" i="2"/>
  <c r="F232" i="2"/>
  <c r="G232" i="2"/>
  <c r="I232" i="2"/>
  <c r="J232" i="2"/>
  <c r="K232" i="2"/>
  <c r="L232" i="2"/>
  <c r="C233" i="2"/>
  <c r="H233" i="2"/>
  <c r="D234" i="2"/>
  <c r="E234" i="2"/>
  <c r="C234" i="2" s="1"/>
  <c r="F234" i="2"/>
  <c r="G234" i="2"/>
  <c r="I234" i="2"/>
  <c r="J234" i="2"/>
  <c r="K234" i="2"/>
  <c r="L234" i="2"/>
  <c r="C235" i="2"/>
  <c r="H235" i="2"/>
  <c r="C236" i="2"/>
  <c r="H236" i="2"/>
  <c r="D237" i="2"/>
  <c r="E237" i="2"/>
  <c r="C237" i="2" s="1"/>
  <c r="F237" i="2"/>
  <c r="G237" i="2"/>
  <c r="I237" i="2"/>
  <c r="J237" i="2"/>
  <c r="K237" i="2"/>
  <c r="L237" i="2"/>
  <c r="C238" i="2"/>
  <c r="H238" i="2"/>
  <c r="C239" i="2"/>
  <c r="H239" i="2"/>
  <c r="C240" i="2"/>
  <c r="H240" i="2"/>
  <c r="C241" i="2"/>
  <c r="H241" i="2"/>
  <c r="C242" i="2"/>
  <c r="H242" i="2"/>
  <c r="C243" i="2"/>
  <c r="H243" i="2"/>
  <c r="C244" i="2"/>
  <c r="H244" i="2"/>
  <c r="D245" i="2"/>
  <c r="E245" i="2"/>
  <c r="F245" i="2"/>
  <c r="G245" i="2"/>
  <c r="I245" i="2"/>
  <c r="J245" i="2"/>
  <c r="K245" i="2"/>
  <c r="L245" i="2"/>
  <c r="C246" i="2"/>
  <c r="H246" i="2"/>
  <c r="C247" i="2"/>
  <c r="H247" i="2"/>
  <c r="C248" i="2"/>
  <c r="H248" i="2"/>
  <c r="C249" i="2"/>
  <c r="H249" i="2"/>
  <c r="D251" i="2"/>
  <c r="D250" i="2" s="1"/>
  <c r="E251" i="2"/>
  <c r="E250" i="2" s="1"/>
  <c r="F251" i="2"/>
  <c r="F250" i="2" s="1"/>
  <c r="G251" i="2"/>
  <c r="G250" i="2" s="1"/>
  <c r="I251" i="2"/>
  <c r="I250" i="2" s="1"/>
  <c r="J251" i="2"/>
  <c r="J250" i="2" s="1"/>
  <c r="K251" i="2"/>
  <c r="K250" i="2" s="1"/>
  <c r="L251" i="2"/>
  <c r="L250" i="2" s="1"/>
  <c r="C252" i="2"/>
  <c r="H252" i="2"/>
  <c r="C253" i="2"/>
  <c r="H253" i="2"/>
  <c r="C254" i="2"/>
  <c r="H254" i="2"/>
  <c r="C255" i="2"/>
  <c r="H255" i="2"/>
  <c r="C256" i="2"/>
  <c r="H256" i="2"/>
  <c r="C257" i="2"/>
  <c r="H257" i="2"/>
  <c r="D259" i="2"/>
  <c r="E259" i="2"/>
  <c r="E258" i="2" s="1"/>
  <c r="F259" i="2"/>
  <c r="G259" i="2"/>
  <c r="I259" i="2"/>
  <c r="J259" i="2"/>
  <c r="J258" i="2" s="1"/>
  <c r="K259" i="2"/>
  <c r="L259" i="2"/>
  <c r="C260" i="2"/>
  <c r="H260" i="2"/>
  <c r="C261" i="2"/>
  <c r="H261" i="2"/>
  <c r="C262" i="2"/>
  <c r="H262" i="2"/>
  <c r="D263" i="2"/>
  <c r="D258" i="2" s="1"/>
  <c r="E263" i="2"/>
  <c r="F263" i="2"/>
  <c r="G263" i="2"/>
  <c r="I263" i="2"/>
  <c r="J263" i="2"/>
  <c r="K263" i="2"/>
  <c r="L263" i="2"/>
  <c r="L258" i="2" s="1"/>
  <c r="C264" i="2"/>
  <c r="H264" i="2"/>
  <c r="C265" i="2"/>
  <c r="H265" i="2"/>
  <c r="C266" i="2"/>
  <c r="H266" i="2"/>
  <c r="C267" i="2"/>
  <c r="H267" i="2"/>
  <c r="C270" i="2"/>
  <c r="H270" i="2"/>
  <c r="D271" i="2"/>
  <c r="E271" i="2"/>
  <c r="C271" i="2" s="1"/>
  <c r="F271" i="2"/>
  <c r="G271" i="2"/>
  <c r="I271" i="2"/>
  <c r="J271" i="2"/>
  <c r="J269" i="2" s="1"/>
  <c r="K271" i="2"/>
  <c r="L271" i="2"/>
  <c r="C272" i="2"/>
  <c r="H272" i="2"/>
  <c r="C273" i="2"/>
  <c r="H273" i="2"/>
  <c r="C274" i="2"/>
  <c r="H274" i="2"/>
  <c r="D275" i="2"/>
  <c r="E275" i="2"/>
  <c r="F275" i="2"/>
  <c r="G275" i="2"/>
  <c r="I275" i="2"/>
  <c r="J275" i="2"/>
  <c r="K275" i="2"/>
  <c r="L275" i="2"/>
  <c r="C276" i="2"/>
  <c r="H276" i="2"/>
  <c r="C277" i="2"/>
  <c r="H277" i="2"/>
  <c r="C278" i="2"/>
  <c r="H278" i="2"/>
  <c r="D279" i="2"/>
  <c r="E279" i="2"/>
  <c r="C279" i="2" s="1"/>
  <c r="F279" i="2"/>
  <c r="G279" i="2"/>
  <c r="I279" i="2"/>
  <c r="J279" i="2"/>
  <c r="K279" i="2"/>
  <c r="L279" i="2"/>
  <c r="C280" i="2"/>
  <c r="H280" i="2"/>
  <c r="D281" i="2"/>
  <c r="E281" i="2"/>
  <c r="F281" i="2"/>
  <c r="G281" i="2"/>
  <c r="I281" i="2"/>
  <c r="J281" i="2"/>
  <c r="K281" i="2"/>
  <c r="L281" i="2"/>
  <c r="C282" i="2"/>
  <c r="H282" i="2"/>
  <c r="C283" i="2"/>
  <c r="H283" i="2"/>
  <c r="E287" i="2"/>
  <c r="F287" i="2"/>
  <c r="G287" i="2"/>
  <c r="J287" i="2"/>
  <c r="K287" i="2"/>
  <c r="L287" i="2"/>
  <c r="D288" i="2"/>
  <c r="E288" i="2"/>
  <c r="F288" i="2"/>
  <c r="G288" i="2"/>
  <c r="G286" i="2" s="1"/>
  <c r="I288" i="2"/>
  <c r="J288" i="2"/>
  <c r="K288" i="2"/>
  <c r="L288" i="2"/>
  <c r="L286" i="2" s="1"/>
  <c r="C289" i="2"/>
  <c r="H289" i="2"/>
  <c r="C290" i="2"/>
  <c r="H290" i="2"/>
  <c r="C291" i="2"/>
  <c r="H291" i="2"/>
  <c r="C292" i="2"/>
  <c r="H292" i="2"/>
  <c r="C293" i="2"/>
  <c r="H293" i="2"/>
  <c r="C294" i="2"/>
  <c r="H294" i="2"/>
  <c r="C295" i="2"/>
  <c r="H295" i="2"/>
  <c r="C296" i="2"/>
  <c r="H296" i="2"/>
  <c r="D193" i="20" l="1"/>
  <c r="C194" i="20"/>
  <c r="C190" i="20"/>
  <c r="F51" i="20"/>
  <c r="F50" i="20" s="1"/>
  <c r="F49" i="20" s="1"/>
  <c r="H287" i="20"/>
  <c r="H286" i="20" s="1"/>
  <c r="D51" i="20"/>
  <c r="L285" i="20"/>
  <c r="J285" i="20"/>
  <c r="J49" i="20"/>
  <c r="C20" i="20"/>
  <c r="H203" i="20"/>
  <c r="C129" i="20"/>
  <c r="F268" i="17"/>
  <c r="K230" i="17"/>
  <c r="K229" i="17" s="1"/>
  <c r="D203" i="17"/>
  <c r="F53" i="17"/>
  <c r="H288" i="17"/>
  <c r="G286" i="17"/>
  <c r="H279" i="17"/>
  <c r="J269" i="17"/>
  <c r="J268" i="17" s="1"/>
  <c r="E269" i="17"/>
  <c r="E268" i="17" s="1"/>
  <c r="E258" i="17"/>
  <c r="H245" i="17"/>
  <c r="H234" i="17"/>
  <c r="J230" i="17"/>
  <c r="E230" i="17"/>
  <c r="H226" i="17"/>
  <c r="H204" i="17"/>
  <c r="G203" i="17"/>
  <c r="H183" i="17"/>
  <c r="H174" i="17"/>
  <c r="G173" i="17"/>
  <c r="G172" i="17" s="1"/>
  <c r="H150" i="17"/>
  <c r="C143" i="17"/>
  <c r="C111" i="17"/>
  <c r="J75" i="17"/>
  <c r="J52" i="17"/>
  <c r="E52" i="17"/>
  <c r="F26" i="17"/>
  <c r="D20" i="17"/>
  <c r="K268" i="17"/>
  <c r="F230" i="17"/>
  <c r="I203" i="17"/>
  <c r="H164" i="17"/>
  <c r="K75" i="17"/>
  <c r="K53" i="17"/>
  <c r="K286" i="17"/>
  <c r="F286" i="17"/>
  <c r="C279" i="17"/>
  <c r="I269" i="17"/>
  <c r="C271" i="17"/>
  <c r="I258" i="17"/>
  <c r="H258" i="17" s="1"/>
  <c r="C259" i="17"/>
  <c r="D258" i="17"/>
  <c r="H250" i="17"/>
  <c r="C251" i="17"/>
  <c r="D250" i="17"/>
  <c r="C245" i="17"/>
  <c r="I230" i="17"/>
  <c r="D230" i="17"/>
  <c r="C230" i="17" s="1"/>
  <c r="F203" i="17"/>
  <c r="K203" i="17"/>
  <c r="C197" i="17"/>
  <c r="H190" i="17"/>
  <c r="C191" i="17"/>
  <c r="D190" i="17"/>
  <c r="D186" i="17" s="1"/>
  <c r="C187" i="17"/>
  <c r="C183" i="17"/>
  <c r="C178" i="17"/>
  <c r="K173" i="17"/>
  <c r="K172" i="17" s="1"/>
  <c r="F129" i="17"/>
  <c r="L129" i="17"/>
  <c r="H115" i="17"/>
  <c r="H111" i="17"/>
  <c r="D75" i="17"/>
  <c r="H54" i="17"/>
  <c r="D53" i="17"/>
  <c r="J20" i="17"/>
  <c r="C27" i="17"/>
  <c r="H21" i="17"/>
  <c r="H287" i="17" s="1"/>
  <c r="H286" i="17" s="1"/>
  <c r="G20" i="17"/>
  <c r="I286" i="17"/>
  <c r="D164" i="17"/>
  <c r="E287" i="17"/>
  <c r="E286" i="17" s="1"/>
  <c r="H281" i="17"/>
  <c r="H275" i="17"/>
  <c r="L269" i="17"/>
  <c r="L268" i="17" s="1"/>
  <c r="G269" i="17"/>
  <c r="G268" i="17" s="1"/>
  <c r="H263" i="17"/>
  <c r="H237" i="17"/>
  <c r="L230" i="17"/>
  <c r="L229" i="17" s="1"/>
  <c r="G230" i="17"/>
  <c r="G229" i="17" s="1"/>
  <c r="J203" i="17"/>
  <c r="E203" i="17"/>
  <c r="H178" i="17"/>
  <c r="H159" i="17"/>
  <c r="J129" i="17"/>
  <c r="C140" i="17"/>
  <c r="C135" i="17"/>
  <c r="C94" i="17"/>
  <c r="L75" i="17"/>
  <c r="L53" i="17"/>
  <c r="C54" i="17"/>
  <c r="K26" i="17"/>
  <c r="H26" i="17" s="1"/>
  <c r="E268" i="19"/>
  <c r="J230" i="19"/>
  <c r="F129" i="19"/>
  <c r="F82" i="19"/>
  <c r="K53" i="19"/>
  <c r="H279" i="19"/>
  <c r="I269" i="19"/>
  <c r="D269" i="19"/>
  <c r="D268" i="19" s="1"/>
  <c r="I258" i="19"/>
  <c r="D258" i="19"/>
  <c r="C237" i="19"/>
  <c r="H232" i="19"/>
  <c r="D230" i="19"/>
  <c r="F203" i="19"/>
  <c r="K203" i="19"/>
  <c r="H197" i="19"/>
  <c r="K186" i="19"/>
  <c r="C187" i="19"/>
  <c r="C183" i="19"/>
  <c r="I173" i="19"/>
  <c r="I172" i="19" s="1"/>
  <c r="D173" i="19"/>
  <c r="H159" i="19"/>
  <c r="H143" i="19"/>
  <c r="J129" i="19"/>
  <c r="J74" i="19" s="1"/>
  <c r="E129" i="19"/>
  <c r="H94" i="19"/>
  <c r="J82" i="19"/>
  <c r="E82" i="19"/>
  <c r="E74" i="19" s="1"/>
  <c r="E75" i="19"/>
  <c r="J52" i="19"/>
  <c r="C57" i="19"/>
  <c r="E53" i="19"/>
  <c r="C53" i="19" s="1"/>
  <c r="C44" i="19"/>
  <c r="C42" i="19"/>
  <c r="K26" i="19"/>
  <c r="J20" i="19"/>
  <c r="E20" i="19"/>
  <c r="L286" i="19"/>
  <c r="J268" i="19"/>
  <c r="E230" i="19"/>
  <c r="C230" i="19" s="1"/>
  <c r="G203" i="19"/>
  <c r="K129" i="19"/>
  <c r="K82" i="19"/>
  <c r="K75" i="19"/>
  <c r="K74" i="19" s="1"/>
  <c r="H288" i="19"/>
  <c r="J286" i="19"/>
  <c r="E286" i="19"/>
  <c r="C281" i="19"/>
  <c r="C275" i="19"/>
  <c r="L269" i="19"/>
  <c r="L268" i="19" s="1"/>
  <c r="G269" i="19"/>
  <c r="G268" i="19" s="1"/>
  <c r="L258" i="19"/>
  <c r="L229" i="19" s="1"/>
  <c r="H237" i="19"/>
  <c r="L230" i="19"/>
  <c r="G230" i="19"/>
  <c r="J203" i="19"/>
  <c r="J194" i="19" s="1"/>
  <c r="E203" i="19"/>
  <c r="H174" i="19"/>
  <c r="G173" i="19"/>
  <c r="G172" i="19" s="1"/>
  <c r="C150" i="19"/>
  <c r="C140" i="19"/>
  <c r="I129" i="19"/>
  <c r="D129" i="19"/>
  <c r="H121" i="19"/>
  <c r="C115" i="19"/>
  <c r="H111" i="19"/>
  <c r="C102" i="19"/>
  <c r="D82" i="19"/>
  <c r="C82" i="19" s="1"/>
  <c r="I82" i="19"/>
  <c r="H79" i="19"/>
  <c r="I75" i="19"/>
  <c r="D75" i="19"/>
  <c r="D74" i="19" s="1"/>
  <c r="H57" i="19"/>
  <c r="I53" i="19"/>
  <c r="D53" i="19"/>
  <c r="H42" i="19"/>
  <c r="F26" i="19"/>
  <c r="C26" i="19" s="1"/>
  <c r="D20" i="19"/>
  <c r="G286" i="19"/>
  <c r="C288" i="19"/>
  <c r="I286" i="19"/>
  <c r="D286" i="19"/>
  <c r="H281" i="19"/>
  <c r="H275" i="19"/>
  <c r="K269" i="19"/>
  <c r="K268" i="19" s="1"/>
  <c r="F269" i="19"/>
  <c r="F268" i="19" s="1"/>
  <c r="H263" i="19"/>
  <c r="C245" i="19"/>
  <c r="H234" i="19"/>
  <c r="C234" i="19"/>
  <c r="K230" i="19"/>
  <c r="F230" i="19"/>
  <c r="C226" i="19"/>
  <c r="H215" i="19"/>
  <c r="I203" i="19"/>
  <c r="D203" i="19"/>
  <c r="C203" i="19" s="1"/>
  <c r="C191" i="19"/>
  <c r="H183" i="19"/>
  <c r="C178" i="19"/>
  <c r="K173" i="19"/>
  <c r="K172" i="19" s="1"/>
  <c r="F173" i="19"/>
  <c r="F172" i="19" s="1"/>
  <c r="C165" i="19"/>
  <c r="H150" i="19"/>
  <c r="H140" i="19"/>
  <c r="H130" i="19"/>
  <c r="G129" i="19"/>
  <c r="H102" i="19"/>
  <c r="L82" i="19"/>
  <c r="H82" i="19" s="1"/>
  <c r="G82" i="19"/>
  <c r="H76" i="19"/>
  <c r="G75" i="19"/>
  <c r="H54" i="19"/>
  <c r="G53" i="19"/>
  <c r="C27" i="19"/>
  <c r="L20" i="19"/>
  <c r="F129" i="18"/>
  <c r="K82" i="18"/>
  <c r="K286" i="18"/>
  <c r="F286" i="18"/>
  <c r="C279" i="18"/>
  <c r="I269" i="18"/>
  <c r="C271" i="18"/>
  <c r="I258" i="18"/>
  <c r="H258" i="18" s="1"/>
  <c r="C259" i="18"/>
  <c r="C245" i="18"/>
  <c r="I230" i="18"/>
  <c r="D230" i="18"/>
  <c r="D229" i="18" s="1"/>
  <c r="F203" i="18"/>
  <c r="K203" i="18"/>
  <c r="C197" i="18"/>
  <c r="K186" i="18"/>
  <c r="C183" i="18"/>
  <c r="C178" i="18"/>
  <c r="J173" i="18"/>
  <c r="J172" i="18" s="1"/>
  <c r="C159" i="18"/>
  <c r="C143" i="18"/>
  <c r="E129" i="18"/>
  <c r="J129" i="18"/>
  <c r="C121" i="18"/>
  <c r="C111" i="18"/>
  <c r="C94" i="18"/>
  <c r="J82" i="18"/>
  <c r="E82" i="18"/>
  <c r="E74" i="18" s="1"/>
  <c r="C79" i="18"/>
  <c r="J75" i="18"/>
  <c r="E75" i="18"/>
  <c r="C68" i="18"/>
  <c r="I66" i="18"/>
  <c r="J53" i="18"/>
  <c r="J52" i="18" s="1"/>
  <c r="E53" i="18"/>
  <c r="C42" i="18"/>
  <c r="K26" i="18"/>
  <c r="H26" i="18" s="1"/>
  <c r="G286" i="18"/>
  <c r="J268" i="18"/>
  <c r="J230" i="18"/>
  <c r="H230" i="18" s="1"/>
  <c r="H164" i="18"/>
  <c r="K129" i="18"/>
  <c r="F82" i="18"/>
  <c r="K75" i="18"/>
  <c r="J286" i="18"/>
  <c r="E286" i="18"/>
  <c r="H281" i="18"/>
  <c r="H275" i="18"/>
  <c r="L269" i="18"/>
  <c r="L268" i="18" s="1"/>
  <c r="G269" i="18"/>
  <c r="G268" i="18" s="1"/>
  <c r="H263" i="18"/>
  <c r="G258" i="18"/>
  <c r="G229" i="18" s="1"/>
  <c r="H237" i="18"/>
  <c r="L230" i="18"/>
  <c r="L229" i="18" s="1"/>
  <c r="G230" i="18"/>
  <c r="J203" i="18"/>
  <c r="J194" i="18" s="1"/>
  <c r="E203" i="18"/>
  <c r="C191" i="18"/>
  <c r="J186" i="18"/>
  <c r="E186" i="18"/>
  <c r="D173" i="18"/>
  <c r="H159" i="18"/>
  <c r="H150" i="18"/>
  <c r="H143" i="18"/>
  <c r="H140" i="18"/>
  <c r="I129" i="18"/>
  <c r="H130" i="18"/>
  <c r="D129" i="18"/>
  <c r="D74" i="18" s="1"/>
  <c r="H121" i="18"/>
  <c r="H111" i="18"/>
  <c r="H102" i="18"/>
  <c r="H88" i="18"/>
  <c r="I82" i="18"/>
  <c r="D82" i="18"/>
  <c r="H79" i="18"/>
  <c r="I75" i="18"/>
  <c r="I74" i="18" s="1"/>
  <c r="H74" i="18" s="1"/>
  <c r="D75" i="18"/>
  <c r="H57" i="18"/>
  <c r="D53" i="18"/>
  <c r="H42" i="18"/>
  <c r="E20" i="18"/>
  <c r="E268" i="18"/>
  <c r="E230" i="18"/>
  <c r="G203" i="18"/>
  <c r="G194" i="18" s="1"/>
  <c r="F75" i="18"/>
  <c r="F52" i="18"/>
  <c r="C288" i="18"/>
  <c r="I286" i="18"/>
  <c r="C281" i="18"/>
  <c r="C275" i="18"/>
  <c r="K268" i="18"/>
  <c r="F268" i="18"/>
  <c r="C263" i="18"/>
  <c r="D258" i="18"/>
  <c r="C251" i="18"/>
  <c r="C237" i="18"/>
  <c r="C234" i="18"/>
  <c r="K230" i="18"/>
  <c r="F230" i="18"/>
  <c r="C226" i="18"/>
  <c r="I203" i="18"/>
  <c r="C215" i="18"/>
  <c r="D203" i="18"/>
  <c r="H187" i="18"/>
  <c r="D186" i="18"/>
  <c r="L173" i="18"/>
  <c r="L172" i="18" s="1"/>
  <c r="G173" i="18"/>
  <c r="C150" i="18"/>
  <c r="C140" i="18"/>
  <c r="L129" i="18"/>
  <c r="C130" i="18"/>
  <c r="C115" i="18"/>
  <c r="C102" i="18"/>
  <c r="C88" i="18"/>
  <c r="L82" i="18"/>
  <c r="G82" i="18"/>
  <c r="L75" i="18"/>
  <c r="C76" i="18"/>
  <c r="C57" i="18"/>
  <c r="L53" i="18"/>
  <c r="L52" i="18" s="1"/>
  <c r="G53" i="18"/>
  <c r="F26" i="18"/>
  <c r="C26" i="18" s="1"/>
  <c r="D20" i="18"/>
  <c r="G286" i="16"/>
  <c r="E268" i="16"/>
  <c r="J230" i="16"/>
  <c r="K286" i="16"/>
  <c r="F286" i="16"/>
  <c r="C279" i="16"/>
  <c r="I269" i="16"/>
  <c r="C271" i="16"/>
  <c r="I258" i="16"/>
  <c r="C259" i="16"/>
  <c r="C245" i="16"/>
  <c r="I230" i="16"/>
  <c r="I229" i="16" s="1"/>
  <c r="D230" i="16"/>
  <c r="L203" i="16"/>
  <c r="K203" i="16"/>
  <c r="F203" i="16"/>
  <c r="F194" i="16" s="1"/>
  <c r="F193" i="16" s="1"/>
  <c r="C183" i="16"/>
  <c r="C178" i="16"/>
  <c r="K173" i="16"/>
  <c r="K172" i="16" s="1"/>
  <c r="F173" i="16"/>
  <c r="F172" i="16" s="1"/>
  <c r="C172" i="16" s="1"/>
  <c r="L129" i="16"/>
  <c r="G129" i="16"/>
  <c r="J75" i="16"/>
  <c r="H66" i="16"/>
  <c r="K53" i="16"/>
  <c r="F53" i="16"/>
  <c r="F52" i="16" s="1"/>
  <c r="C42" i="16"/>
  <c r="J268" i="16"/>
  <c r="G203" i="16"/>
  <c r="E20" i="16"/>
  <c r="J287" i="16"/>
  <c r="J286" i="16" s="1"/>
  <c r="E287" i="16"/>
  <c r="E286" i="16" s="1"/>
  <c r="H281" i="16"/>
  <c r="H275" i="16"/>
  <c r="L269" i="16"/>
  <c r="L268" i="16" s="1"/>
  <c r="G269" i="16"/>
  <c r="G268" i="16" s="1"/>
  <c r="H263" i="16"/>
  <c r="G258" i="16"/>
  <c r="H237" i="16"/>
  <c r="L230" i="16"/>
  <c r="L229" i="16" s="1"/>
  <c r="G230" i="16"/>
  <c r="J203" i="16"/>
  <c r="E203" i="16"/>
  <c r="L194" i="16"/>
  <c r="L193" i="16" s="1"/>
  <c r="H191" i="16"/>
  <c r="H187" i="16"/>
  <c r="G186" i="16"/>
  <c r="H183" i="16"/>
  <c r="J173" i="16"/>
  <c r="J172" i="16" s="1"/>
  <c r="E173" i="16"/>
  <c r="E172" i="16" s="1"/>
  <c r="H159" i="16"/>
  <c r="H140" i="16"/>
  <c r="K129" i="16"/>
  <c r="F129" i="16"/>
  <c r="C121" i="16"/>
  <c r="C111" i="16"/>
  <c r="H102" i="16"/>
  <c r="H79" i="16"/>
  <c r="D75" i="16"/>
  <c r="J53" i="16"/>
  <c r="J52" i="16" s="1"/>
  <c r="E53" i="16"/>
  <c r="E52" i="16" s="1"/>
  <c r="H42" i="16"/>
  <c r="H21" i="16"/>
  <c r="G20" i="16"/>
  <c r="E230" i="16"/>
  <c r="I129" i="16"/>
  <c r="C288" i="16"/>
  <c r="I286" i="16"/>
  <c r="C281" i="16"/>
  <c r="C275" i="16"/>
  <c r="K268" i="16"/>
  <c r="F269" i="16"/>
  <c r="F268" i="16" s="1"/>
  <c r="C263" i="16"/>
  <c r="K258" i="16"/>
  <c r="F258" i="16"/>
  <c r="D258" i="16"/>
  <c r="D229" i="16" s="1"/>
  <c r="C229" i="16" s="1"/>
  <c r="C251" i="16"/>
  <c r="C237" i="16"/>
  <c r="C234" i="16"/>
  <c r="K230" i="16"/>
  <c r="K229" i="16" s="1"/>
  <c r="F230" i="16"/>
  <c r="C226" i="16"/>
  <c r="I203" i="16"/>
  <c r="C204" i="16"/>
  <c r="K186" i="16"/>
  <c r="I173" i="16"/>
  <c r="C174" i="16"/>
  <c r="C135" i="16"/>
  <c r="D129" i="16"/>
  <c r="J129" i="16"/>
  <c r="E129" i="16"/>
  <c r="H111" i="16"/>
  <c r="E82" i="16"/>
  <c r="L75" i="16"/>
  <c r="I53" i="16"/>
  <c r="F26" i="16"/>
  <c r="F20" i="16" s="1"/>
  <c r="E286" i="15"/>
  <c r="G129" i="15"/>
  <c r="I53" i="15"/>
  <c r="I286" i="15"/>
  <c r="C275" i="15"/>
  <c r="K269" i="15"/>
  <c r="K268" i="15" s="1"/>
  <c r="F269" i="15"/>
  <c r="F268" i="15" s="1"/>
  <c r="C263" i="15"/>
  <c r="K258" i="15"/>
  <c r="C245" i="15"/>
  <c r="I230" i="15"/>
  <c r="D230" i="15"/>
  <c r="C230" i="15" s="1"/>
  <c r="K203" i="15"/>
  <c r="C197" i="15"/>
  <c r="D195" i="15"/>
  <c r="I186" i="15"/>
  <c r="C183" i="15"/>
  <c r="C178" i="15"/>
  <c r="K173" i="15"/>
  <c r="K172" i="15" s="1"/>
  <c r="F173" i="15"/>
  <c r="F172" i="15" s="1"/>
  <c r="K129" i="15"/>
  <c r="F129" i="15"/>
  <c r="H121" i="15"/>
  <c r="H111" i="15"/>
  <c r="H94" i="15"/>
  <c r="H83" i="15"/>
  <c r="G82" i="15"/>
  <c r="G75" i="15"/>
  <c r="G74" i="15" s="1"/>
  <c r="G53" i="15"/>
  <c r="E20" i="15"/>
  <c r="J286" i="15"/>
  <c r="G268" i="15"/>
  <c r="J230" i="15"/>
  <c r="I82" i="15"/>
  <c r="H288" i="15"/>
  <c r="H275" i="15"/>
  <c r="E269" i="15"/>
  <c r="E268" i="15" s="1"/>
  <c r="L258" i="15"/>
  <c r="J258" i="15"/>
  <c r="E258" i="15"/>
  <c r="E229" i="15" s="1"/>
  <c r="H245" i="15"/>
  <c r="H237" i="15"/>
  <c r="L230" i="15"/>
  <c r="G230" i="15"/>
  <c r="G229" i="15" s="1"/>
  <c r="H204" i="15"/>
  <c r="E203" i="15"/>
  <c r="H197" i="15"/>
  <c r="G194" i="15"/>
  <c r="G193" i="15" s="1"/>
  <c r="G186" i="15"/>
  <c r="H183" i="15"/>
  <c r="J173" i="15"/>
  <c r="J172" i="15" s="1"/>
  <c r="E173" i="15"/>
  <c r="E172" i="15" s="1"/>
  <c r="C172" i="15" s="1"/>
  <c r="H165" i="15"/>
  <c r="H150" i="15"/>
  <c r="H140" i="15"/>
  <c r="J129" i="15"/>
  <c r="E129" i="15"/>
  <c r="C115" i="15"/>
  <c r="C94" i="15"/>
  <c r="F82" i="15"/>
  <c r="F74" i="15" s="1"/>
  <c r="K82" i="15"/>
  <c r="K75" i="15"/>
  <c r="F75" i="15"/>
  <c r="H66" i="15"/>
  <c r="C68" i="15"/>
  <c r="K53" i="15"/>
  <c r="K52" i="15" s="1"/>
  <c r="F53" i="15"/>
  <c r="F52" i="15" s="1"/>
  <c r="C42" i="15"/>
  <c r="E230" i="15"/>
  <c r="G203" i="15"/>
  <c r="L129" i="15"/>
  <c r="D82" i="15"/>
  <c r="D74" i="15" s="1"/>
  <c r="I75" i="15"/>
  <c r="C288" i="15"/>
  <c r="K286" i="15"/>
  <c r="H279" i="15"/>
  <c r="I269" i="15"/>
  <c r="C271" i="15"/>
  <c r="I258" i="15"/>
  <c r="C259" i="15"/>
  <c r="C234" i="15"/>
  <c r="K230" i="15"/>
  <c r="F230" i="15"/>
  <c r="C226" i="15"/>
  <c r="C215" i="15"/>
  <c r="I203" i="15"/>
  <c r="K194" i="15"/>
  <c r="K186" i="15"/>
  <c r="I173" i="15"/>
  <c r="C174" i="15"/>
  <c r="C159" i="15"/>
  <c r="C150" i="15"/>
  <c r="C143" i="15"/>
  <c r="C140" i="15"/>
  <c r="D129" i="15"/>
  <c r="I129" i="15"/>
  <c r="H129" i="15" s="1"/>
  <c r="C130" i="15"/>
  <c r="H115" i="15"/>
  <c r="H102" i="15"/>
  <c r="J82" i="15"/>
  <c r="J74" i="15" s="1"/>
  <c r="E82" i="15"/>
  <c r="J75" i="15"/>
  <c r="E75" i="15"/>
  <c r="J53" i="15"/>
  <c r="J52" i="15" s="1"/>
  <c r="J51" i="15" s="1"/>
  <c r="E53" i="15"/>
  <c r="E52" i="15" s="1"/>
  <c r="H21" i="15"/>
  <c r="G20" i="15"/>
  <c r="I258" i="14"/>
  <c r="K230" i="14"/>
  <c r="I203" i="14"/>
  <c r="D129" i="14"/>
  <c r="C129" i="14" s="1"/>
  <c r="E75" i="14"/>
  <c r="J53" i="14"/>
  <c r="K26" i="14"/>
  <c r="K286" i="14"/>
  <c r="C281" i="14"/>
  <c r="C275" i="14"/>
  <c r="J269" i="14"/>
  <c r="J268" i="14" s="1"/>
  <c r="E269" i="14"/>
  <c r="E268" i="14" s="1"/>
  <c r="E284" i="14" s="1"/>
  <c r="C263" i="14"/>
  <c r="C237" i="14"/>
  <c r="J230" i="14"/>
  <c r="J229" i="14" s="1"/>
  <c r="E230" i="14"/>
  <c r="E229" i="14" s="1"/>
  <c r="L203" i="14"/>
  <c r="G203" i="14"/>
  <c r="C178" i="14"/>
  <c r="C159" i="14"/>
  <c r="C143" i="14"/>
  <c r="G129" i="14"/>
  <c r="L129" i="14"/>
  <c r="H121" i="14"/>
  <c r="H111" i="14"/>
  <c r="H102" i="14"/>
  <c r="I82" i="14"/>
  <c r="H83" i="14"/>
  <c r="D82" i="14"/>
  <c r="H79" i="14"/>
  <c r="I75" i="14"/>
  <c r="D75" i="14"/>
  <c r="D74" i="14" s="1"/>
  <c r="H57" i="14"/>
  <c r="I53" i="14"/>
  <c r="D53" i="14"/>
  <c r="J20" i="14"/>
  <c r="H27" i="14"/>
  <c r="H21" i="14"/>
  <c r="G286" i="14"/>
  <c r="F268" i="14"/>
  <c r="I129" i="14"/>
  <c r="J82" i="14"/>
  <c r="E53" i="14"/>
  <c r="H288" i="14"/>
  <c r="J286" i="14"/>
  <c r="E286" i="14"/>
  <c r="H279" i="14"/>
  <c r="H271" i="14"/>
  <c r="D269" i="14"/>
  <c r="H259" i="14"/>
  <c r="D258" i="14"/>
  <c r="H251" i="14"/>
  <c r="H245" i="14"/>
  <c r="I230" i="14"/>
  <c r="D230" i="14"/>
  <c r="K203" i="14"/>
  <c r="H203" i="14" s="1"/>
  <c r="F203" i="14"/>
  <c r="H197" i="14"/>
  <c r="H191" i="14"/>
  <c r="H187" i="14"/>
  <c r="H183" i="14"/>
  <c r="H178" i="14"/>
  <c r="F173" i="14"/>
  <c r="F172" i="14" s="1"/>
  <c r="H165" i="14"/>
  <c r="K129" i="14"/>
  <c r="F129" i="14"/>
  <c r="C121" i="14"/>
  <c r="C111" i="14"/>
  <c r="C94" i="14"/>
  <c r="L82" i="14"/>
  <c r="C83" i="14"/>
  <c r="L53" i="14"/>
  <c r="L52" i="14" s="1"/>
  <c r="L51" i="14" s="1"/>
  <c r="L50" i="14" s="1"/>
  <c r="F26" i="14"/>
  <c r="L20" i="14"/>
  <c r="C21" i="14"/>
  <c r="C287" i="14" s="1"/>
  <c r="L286" i="14"/>
  <c r="K268" i="14"/>
  <c r="F230" i="14"/>
  <c r="F229" i="14" s="1"/>
  <c r="D203" i="14"/>
  <c r="E82" i="14"/>
  <c r="E74" i="14" s="1"/>
  <c r="J75" i="14"/>
  <c r="I287" i="14"/>
  <c r="I286" i="14" s="1"/>
  <c r="C279" i="14"/>
  <c r="L268" i="14"/>
  <c r="G268" i="14"/>
  <c r="C259" i="14"/>
  <c r="C251" i="14"/>
  <c r="C245" i="14"/>
  <c r="C234" i="14"/>
  <c r="L230" i="14"/>
  <c r="G230" i="14"/>
  <c r="C226" i="14"/>
  <c r="J203" i="14"/>
  <c r="E203" i="14"/>
  <c r="L194" i="14"/>
  <c r="L193" i="14" s="1"/>
  <c r="G194" i="14"/>
  <c r="C191" i="14"/>
  <c r="C187" i="14"/>
  <c r="C183" i="14"/>
  <c r="L172" i="14"/>
  <c r="E172" i="14"/>
  <c r="C165" i="14"/>
  <c r="C150" i="14"/>
  <c r="C140" i="14"/>
  <c r="J129" i="14"/>
  <c r="E129" i="14"/>
  <c r="H115" i="14"/>
  <c r="H94" i="14"/>
  <c r="K82" i="14"/>
  <c r="F82" i="14"/>
  <c r="F75" i="14"/>
  <c r="F74" i="14" s="1"/>
  <c r="F53" i="14"/>
  <c r="C27" i="14"/>
  <c r="D230" i="13"/>
  <c r="I129" i="13"/>
  <c r="D53" i="13"/>
  <c r="D52" i="13" s="1"/>
  <c r="F20" i="13"/>
  <c r="J286" i="13"/>
  <c r="E286" i="13"/>
  <c r="H281" i="13"/>
  <c r="H275" i="13"/>
  <c r="L269" i="13"/>
  <c r="L268" i="13" s="1"/>
  <c r="G269" i="13"/>
  <c r="G268" i="13" s="1"/>
  <c r="H263" i="13"/>
  <c r="G258" i="13"/>
  <c r="C258" i="13" s="1"/>
  <c r="H237" i="13"/>
  <c r="L230" i="13"/>
  <c r="L229" i="13" s="1"/>
  <c r="G230" i="13"/>
  <c r="J203" i="13"/>
  <c r="J194" i="13" s="1"/>
  <c r="E203" i="13"/>
  <c r="J186" i="13"/>
  <c r="E186" i="13"/>
  <c r="H183" i="13"/>
  <c r="H174" i="13"/>
  <c r="G173" i="13"/>
  <c r="G172" i="13" s="1"/>
  <c r="H150" i="13"/>
  <c r="H140" i="13"/>
  <c r="H130" i="13"/>
  <c r="G129" i="13"/>
  <c r="H115" i="13"/>
  <c r="H102" i="13"/>
  <c r="L82" i="13"/>
  <c r="G82" i="13"/>
  <c r="L75" i="13"/>
  <c r="L53" i="13"/>
  <c r="L52" i="13" s="1"/>
  <c r="K26" i="13"/>
  <c r="K20" i="13" s="1"/>
  <c r="J20" i="13"/>
  <c r="F286" i="13"/>
  <c r="I230" i="13"/>
  <c r="I229" i="13" s="1"/>
  <c r="K203" i="13"/>
  <c r="H190" i="13"/>
  <c r="D82" i="13"/>
  <c r="I75" i="13"/>
  <c r="C288" i="13"/>
  <c r="I286" i="13"/>
  <c r="C281" i="13"/>
  <c r="C275" i="13"/>
  <c r="K269" i="13"/>
  <c r="K268" i="13" s="1"/>
  <c r="F269" i="13"/>
  <c r="F268" i="13" s="1"/>
  <c r="C263" i="13"/>
  <c r="K258" i="13"/>
  <c r="H258" i="13" s="1"/>
  <c r="F258" i="13"/>
  <c r="D258" i="13"/>
  <c r="H250" i="13"/>
  <c r="C251" i="13"/>
  <c r="C237" i="13"/>
  <c r="C234" i="13"/>
  <c r="K230" i="13"/>
  <c r="F230" i="13"/>
  <c r="F229" i="13" s="1"/>
  <c r="C226" i="13"/>
  <c r="C215" i="13"/>
  <c r="I203" i="13"/>
  <c r="D203" i="13"/>
  <c r="C203" i="13" s="1"/>
  <c r="D190" i="13"/>
  <c r="D186" i="13" s="1"/>
  <c r="C187" i="13"/>
  <c r="C183" i="13"/>
  <c r="C178" i="13"/>
  <c r="K173" i="13"/>
  <c r="K172" i="13" s="1"/>
  <c r="C165" i="13"/>
  <c r="F129" i="13"/>
  <c r="K129" i="13"/>
  <c r="K74" i="13" s="1"/>
  <c r="K51" i="13" s="1"/>
  <c r="C115" i="13"/>
  <c r="C94" i="13"/>
  <c r="K82" i="13"/>
  <c r="F82" i="13"/>
  <c r="K53" i="13"/>
  <c r="K52" i="13" s="1"/>
  <c r="F53" i="13"/>
  <c r="F52" i="13" s="1"/>
  <c r="H44" i="13"/>
  <c r="H27" i="13"/>
  <c r="K286" i="13"/>
  <c r="F203" i="13"/>
  <c r="D129" i="13"/>
  <c r="I82" i="13"/>
  <c r="H82" i="13" s="1"/>
  <c r="D75" i="13"/>
  <c r="I66" i="13"/>
  <c r="I53" i="13"/>
  <c r="H288" i="13"/>
  <c r="G286" i="13"/>
  <c r="H279" i="13"/>
  <c r="J269" i="13"/>
  <c r="J268" i="13" s="1"/>
  <c r="E269" i="13"/>
  <c r="E268" i="13" s="1"/>
  <c r="J258" i="13"/>
  <c r="E258" i="13"/>
  <c r="H245" i="13"/>
  <c r="H234" i="13"/>
  <c r="J230" i="13"/>
  <c r="E230" i="13"/>
  <c r="H226" i="13"/>
  <c r="H204" i="13"/>
  <c r="G203" i="13"/>
  <c r="H178" i="13"/>
  <c r="E173" i="13"/>
  <c r="E172" i="13" s="1"/>
  <c r="H159" i="13"/>
  <c r="H143" i="13"/>
  <c r="J129" i="13"/>
  <c r="E129" i="13"/>
  <c r="H121" i="13"/>
  <c r="H111" i="13"/>
  <c r="H94" i="13"/>
  <c r="J82" i="13"/>
  <c r="E82" i="13"/>
  <c r="E74" i="13" s="1"/>
  <c r="H79" i="13"/>
  <c r="C57" i="13"/>
  <c r="J53" i="13"/>
  <c r="E53" i="13"/>
  <c r="E52" i="13" s="1"/>
  <c r="C52" i="13" s="1"/>
  <c r="F26" i="13"/>
  <c r="C26" i="13" s="1"/>
  <c r="J186" i="12"/>
  <c r="F268" i="12"/>
  <c r="I258" i="12"/>
  <c r="F230" i="12"/>
  <c r="F129" i="12"/>
  <c r="G82" i="12"/>
  <c r="G75" i="12"/>
  <c r="H288" i="12"/>
  <c r="G286" i="12"/>
  <c r="J269" i="12"/>
  <c r="J268" i="12" s="1"/>
  <c r="E269" i="12"/>
  <c r="E268" i="12" s="1"/>
  <c r="J258" i="12"/>
  <c r="H258" i="12" s="1"/>
  <c r="H250" i="12"/>
  <c r="H234" i="12"/>
  <c r="J230" i="12"/>
  <c r="H226" i="12"/>
  <c r="H215" i="12"/>
  <c r="L203" i="12"/>
  <c r="G203" i="12"/>
  <c r="J194" i="12"/>
  <c r="H183" i="12"/>
  <c r="E173" i="12"/>
  <c r="E172" i="12" s="1"/>
  <c r="H150" i="12"/>
  <c r="H140" i="12"/>
  <c r="J129" i="12"/>
  <c r="E129" i="12"/>
  <c r="C115" i="12"/>
  <c r="C94" i="12"/>
  <c r="F82" i="12"/>
  <c r="K82" i="12"/>
  <c r="K75" i="12"/>
  <c r="F75" i="12"/>
  <c r="F74" i="12" s="1"/>
  <c r="F51" i="12" s="1"/>
  <c r="C68" i="12"/>
  <c r="K53" i="12"/>
  <c r="K52" i="12" s="1"/>
  <c r="F53" i="12"/>
  <c r="F52" i="12" s="1"/>
  <c r="C42" i="12"/>
  <c r="I203" i="12"/>
  <c r="E20" i="12"/>
  <c r="K286" i="12"/>
  <c r="F286" i="12"/>
  <c r="C281" i="12"/>
  <c r="H279" i="12"/>
  <c r="C275" i="12"/>
  <c r="H271" i="12"/>
  <c r="D269" i="12"/>
  <c r="C263" i="12"/>
  <c r="H259" i="12"/>
  <c r="H251" i="12"/>
  <c r="H245" i="12"/>
  <c r="K203" i="12"/>
  <c r="F203" i="12"/>
  <c r="I173" i="12"/>
  <c r="I172" i="12" s="1"/>
  <c r="H172" i="12" s="1"/>
  <c r="C174" i="12"/>
  <c r="C159" i="12"/>
  <c r="C150" i="12"/>
  <c r="C143" i="12"/>
  <c r="C140" i="12"/>
  <c r="D129" i="12"/>
  <c r="I129" i="12"/>
  <c r="C130" i="12"/>
  <c r="H115" i="12"/>
  <c r="H102" i="12"/>
  <c r="J82" i="12"/>
  <c r="E82" i="12"/>
  <c r="E74" i="12" s="1"/>
  <c r="E284" i="12" s="1"/>
  <c r="J75" i="12"/>
  <c r="E75" i="12"/>
  <c r="J53" i="12"/>
  <c r="J52" i="12" s="1"/>
  <c r="E53" i="12"/>
  <c r="E52" i="12" s="1"/>
  <c r="E51" i="12" s="1"/>
  <c r="E50" i="12" s="1"/>
  <c r="H42" i="12"/>
  <c r="H21" i="12"/>
  <c r="G20" i="12"/>
  <c r="J20" i="12"/>
  <c r="C288" i="12"/>
  <c r="K268" i="12"/>
  <c r="K129" i="12"/>
  <c r="E286" i="12"/>
  <c r="E287" i="12"/>
  <c r="L269" i="12"/>
  <c r="L268" i="12" s="1"/>
  <c r="G269" i="12"/>
  <c r="G268" i="12" s="1"/>
  <c r="G258" i="12"/>
  <c r="H237" i="12"/>
  <c r="E203" i="12"/>
  <c r="J203" i="12"/>
  <c r="G186" i="12"/>
  <c r="H178" i="12"/>
  <c r="G173" i="12"/>
  <c r="G172" i="12" s="1"/>
  <c r="H159" i="12"/>
  <c r="H143" i="12"/>
  <c r="L129" i="12"/>
  <c r="G129" i="12"/>
  <c r="C121" i="12"/>
  <c r="C111" i="12"/>
  <c r="C102" i="12"/>
  <c r="C88" i="12"/>
  <c r="I82" i="12"/>
  <c r="D82" i="12"/>
  <c r="C82" i="12" s="1"/>
  <c r="I75" i="12"/>
  <c r="C76" i="12"/>
  <c r="I53" i="12"/>
  <c r="C54" i="12"/>
  <c r="F26" i="12"/>
  <c r="D286" i="11"/>
  <c r="K268" i="11"/>
  <c r="F230" i="11"/>
  <c r="K194" i="11"/>
  <c r="K193" i="11" s="1"/>
  <c r="J75" i="11"/>
  <c r="J53" i="11"/>
  <c r="J52" i="11" s="1"/>
  <c r="L286" i="11"/>
  <c r="H281" i="11"/>
  <c r="H287" i="11" s="1"/>
  <c r="H286" i="11" s="1"/>
  <c r="H275" i="11"/>
  <c r="J269" i="11"/>
  <c r="J268" i="11" s="1"/>
  <c r="E269" i="11"/>
  <c r="E268" i="11" s="1"/>
  <c r="H263" i="11"/>
  <c r="E258" i="11"/>
  <c r="J230" i="11"/>
  <c r="E230" i="11"/>
  <c r="L203" i="11"/>
  <c r="L194" i="11" s="1"/>
  <c r="L193" i="11" s="1"/>
  <c r="G203" i="11"/>
  <c r="H183" i="11"/>
  <c r="H178" i="11"/>
  <c r="L173" i="11"/>
  <c r="L172" i="11" s="1"/>
  <c r="G173" i="11"/>
  <c r="G172" i="11" s="1"/>
  <c r="H165" i="11"/>
  <c r="H159" i="11"/>
  <c r="H143" i="11"/>
  <c r="L129" i="11"/>
  <c r="G129" i="11"/>
  <c r="C121" i="11"/>
  <c r="C111" i="11"/>
  <c r="H102" i="11"/>
  <c r="C94" i="11"/>
  <c r="H88" i="11"/>
  <c r="I82" i="11"/>
  <c r="D82" i="11"/>
  <c r="H76" i="11"/>
  <c r="H54" i="11"/>
  <c r="H27" i="11"/>
  <c r="H21" i="11"/>
  <c r="F268" i="11"/>
  <c r="K230" i="11"/>
  <c r="I203" i="11"/>
  <c r="I129" i="11"/>
  <c r="I74" i="11" s="1"/>
  <c r="E82" i="11"/>
  <c r="F286" i="11"/>
  <c r="C279" i="11"/>
  <c r="I269" i="11"/>
  <c r="I268" i="11" s="1"/>
  <c r="D269" i="11"/>
  <c r="H259" i="11"/>
  <c r="D258" i="11"/>
  <c r="H251" i="11"/>
  <c r="H245" i="11"/>
  <c r="C245" i="11"/>
  <c r="I230" i="11"/>
  <c r="C232" i="11"/>
  <c r="K203" i="11"/>
  <c r="F203" i="11"/>
  <c r="F194" i="11" s="1"/>
  <c r="F193" i="11" s="1"/>
  <c r="C183" i="11"/>
  <c r="C178" i="11"/>
  <c r="K173" i="11"/>
  <c r="K172" i="11" s="1"/>
  <c r="F173" i="11"/>
  <c r="F172" i="11" s="1"/>
  <c r="K129" i="11"/>
  <c r="C130" i="11"/>
  <c r="H121" i="11"/>
  <c r="H111" i="11"/>
  <c r="G82" i="11"/>
  <c r="H83" i="11"/>
  <c r="G75" i="11"/>
  <c r="G53" i="11"/>
  <c r="C42" i="11"/>
  <c r="F26" i="11"/>
  <c r="F20" i="11" s="1"/>
  <c r="I286" i="11"/>
  <c r="D203" i="11"/>
  <c r="D129" i="11"/>
  <c r="J82" i="11"/>
  <c r="J74" i="11" s="1"/>
  <c r="J51" i="11" s="1"/>
  <c r="J50" i="11" s="1"/>
  <c r="H288" i="11"/>
  <c r="J286" i="11"/>
  <c r="E286" i="11"/>
  <c r="H279" i="11"/>
  <c r="L269" i="11"/>
  <c r="L268" i="11" s="1"/>
  <c r="G269" i="11"/>
  <c r="G268" i="11" s="1"/>
  <c r="L258" i="11"/>
  <c r="G258" i="11"/>
  <c r="H234" i="11"/>
  <c r="L230" i="11"/>
  <c r="G230" i="11"/>
  <c r="H226" i="11"/>
  <c r="J203" i="11"/>
  <c r="J194" i="11" s="1"/>
  <c r="J193" i="11" s="1"/>
  <c r="E203" i="11"/>
  <c r="E194" i="11" s="1"/>
  <c r="E193" i="11" s="1"/>
  <c r="H191" i="11"/>
  <c r="H187" i="11"/>
  <c r="J173" i="11"/>
  <c r="J172" i="11" s="1"/>
  <c r="E173" i="11"/>
  <c r="E172" i="11" s="1"/>
  <c r="H140" i="11"/>
  <c r="J129" i="11"/>
  <c r="E129" i="11"/>
  <c r="C115" i="11"/>
  <c r="C102" i="11"/>
  <c r="H94" i="11"/>
  <c r="K82" i="11"/>
  <c r="F82" i="11"/>
  <c r="K75" i="11"/>
  <c r="C76" i="11"/>
  <c r="H68" i="11"/>
  <c r="K53" i="11"/>
  <c r="C54" i="11"/>
  <c r="H42" i="11"/>
  <c r="E20" i="11"/>
  <c r="K286" i="10"/>
  <c r="L203" i="10"/>
  <c r="L194" i="10" s="1"/>
  <c r="L129" i="10"/>
  <c r="G129" i="10"/>
  <c r="G74" i="10" s="1"/>
  <c r="G82" i="10"/>
  <c r="L75" i="10"/>
  <c r="G75" i="10"/>
  <c r="J53" i="10"/>
  <c r="J52" i="10" s="1"/>
  <c r="E53" i="10"/>
  <c r="E52" i="10" s="1"/>
  <c r="H288" i="10"/>
  <c r="E286" i="10"/>
  <c r="H279" i="10"/>
  <c r="L268" i="10"/>
  <c r="G268" i="10"/>
  <c r="H259" i="10"/>
  <c r="G258" i="10"/>
  <c r="L230" i="10"/>
  <c r="G230" i="10"/>
  <c r="F203" i="10"/>
  <c r="K203" i="10"/>
  <c r="K194" i="10" s="1"/>
  <c r="H197" i="10"/>
  <c r="H191" i="10"/>
  <c r="C191" i="10"/>
  <c r="D190" i="10"/>
  <c r="C190" i="10" s="1"/>
  <c r="H187" i="10"/>
  <c r="C187" i="10"/>
  <c r="H183" i="10"/>
  <c r="C183" i="10"/>
  <c r="C178" i="10"/>
  <c r="K173" i="10"/>
  <c r="K172" i="10" s="1"/>
  <c r="F129" i="10"/>
  <c r="C121" i="10"/>
  <c r="C102" i="10"/>
  <c r="H94" i="10"/>
  <c r="L82" i="10"/>
  <c r="F82" i="10"/>
  <c r="K75" i="10"/>
  <c r="H57" i="10"/>
  <c r="C57" i="10"/>
  <c r="D53" i="10"/>
  <c r="H27" i="10"/>
  <c r="L20" i="10"/>
  <c r="C21" i="10"/>
  <c r="I230" i="10"/>
  <c r="H230" i="10" s="1"/>
  <c r="G203" i="10"/>
  <c r="C275" i="10"/>
  <c r="F269" i="10"/>
  <c r="F268" i="10" s="1"/>
  <c r="K258" i="10"/>
  <c r="H237" i="10"/>
  <c r="H234" i="10"/>
  <c r="F230" i="10"/>
  <c r="F229" i="10" s="1"/>
  <c r="H226" i="10"/>
  <c r="H178" i="10"/>
  <c r="J129" i="10"/>
  <c r="H121" i="10"/>
  <c r="E82" i="10"/>
  <c r="L53" i="10"/>
  <c r="C54" i="10"/>
  <c r="C42" i="10"/>
  <c r="F26" i="10"/>
  <c r="C26" i="10" s="1"/>
  <c r="D230" i="10"/>
  <c r="C288" i="10"/>
  <c r="C281" i="10"/>
  <c r="K269" i="10"/>
  <c r="K268" i="10" s="1"/>
  <c r="C263" i="10"/>
  <c r="C251" i="10"/>
  <c r="C237" i="10"/>
  <c r="K230" i="10"/>
  <c r="C150" i="10"/>
  <c r="E129" i="10"/>
  <c r="J82" i="10"/>
  <c r="C79" i="10"/>
  <c r="L286" i="10"/>
  <c r="G286" i="10"/>
  <c r="H281" i="10"/>
  <c r="H275" i="10"/>
  <c r="J269" i="10"/>
  <c r="J268" i="10" s="1"/>
  <c r="E269" i="10"/>
  <c r="E268" i="10" s="1"/>
  <c r="H263" i="10"/>
  <c r="E258" i="10"/>
  <c r="C245" i="10"/>
  <c r="C234" i="10"/>
  <c r="J230" i="10"/>
  <c r="J229" i="10" s="1"/>
  <c r="E230" i="10"/>
  <c r="C230" i="10" s="1"/>
  <c r="C226" i="10"/>
  <c r="H215" i="10"/>
  <c r="C215" i="10"/>
  <c r="D203" i="10"/>
  <c r="D194" i="10" s="1"/>
  <c r="D173" i="10"/>
  <c r="H165" i="10"/>
  <c r="C165" i="10"/>
  <c r="D164" i="10"/>
  <c r="C164" i="10" s="1"/>
  <c r="H159" i="10"/>
  <c r="C159" i="10"/>
  <c r="C143" i="10"/>
  <c r="H140" i="10"/>
  <c r="C140" i="10"/>
  <c r="C135" i="10"/>
  <c r="H130" i="10"/>
  <c r="C130" i="10"/>
  <c r="C115" i="10"/>
  <c r="C94" i="10"/>
  <c r="C88" i="10"/>
  <c r="H83" i="10"/>
  <c r="H79" i="10"/>
  <c r="D75" i="10"/>
  <c r="C75" i="10" s="1"/>
  <c r="K53" i="10"/>
  <c r="F53" i="10"/>
  <c r="F52" i="10" s="1"/>
  <c r="F51" i="10" s="1"/>
  <c r="F50" i="10" s="1"/>
  <c r="H42" i="10"/>
  <c r="E230" i="9"/>
  <c r="L203" i="9"/>
  <c r="L129" i="9"/>
  <c r="G82" i="9"/>
  <c r="G53" i="9"/>
  <c r="H288" i="9"/>
  <c r="J286" i="9"/>
  <c r="E286" i="9"/>
  <c r="L269" i="9"/>
  <c r="L268" i="9" s="1"/>
  <c r="G269" i="9"/>
  <c r="G268" i="9" s="1"/>
  <c r="L258" i="9"/>
  <c r="C251" i="9"/>
  <c r="D250" i="9"/>
  <c r="C250" i="9" s="1"/>
  <c r="H245" i="9"/>
  <c r="H234" i="9"/>
  <c r="I230" i="9"/>
  <c r="D230" i="9"/>
  <c r="H226" i="9"/>
  <c r="F203" i="9"/>
  <c r="H204" i="9"/>
  <c r="C197" i="9"/>
  <c r="C191" i="9"/>
  <c r="D190" i="9"/>
  <c r="D186" i="9" s="1"/>
  <c r="C187" i="9"/>
  <c r="H183" i="9"/>
  <c r="C183" i="9"/>
  <c r="H174" i="9"/>
  <c r="H150" i="9"/>
  <c r="H140" i="9"/>
  <c r="F129" i="9"/>
  <c r="F74" i="9" s="1"/>
  <c r="H130" i="9"/>
  <c r="H115" i="9"/>
  <c r="C115" i="9"/>
  <c r="H102" i="9"/>
  <c r="C94" i="9"/>
  <c r="K82" i="9"/>
  <c r="F82" i="9"/>
  <c r="K75" i="9"/>
  <c r="C68" i="9"/>
  <c r="F52" i="9"/>
  <c r="K53" i="9"/>
  <c r="J20" i="9"/>
  <c r="E20" i="9"/>
  <c r="F286" i="9"/>
  <c r="H258" i="9"/>
  <c r="J230" i="9"/>
  <c r="J229" i="9" s="1"/>
  <c r="C190" i="9"/>
  <c r="G129" i="9"/>
  <c r="L82" i="9"/>
  <c r="G75" i="9"/>
  <c r="G74" i="9" s="1"/>
  <c r="I286" i="9"/>
  <c r="D286" i="9"/>
  <c r="C281" i="9"/>
  <c r="H275" i="9"/>
  <c r="C275" i="9"/>
  <c r="K269" i="9"/>
  <c r="K268" i="9" s="1"/>
  <c r="F269" i="9"/>
  <c r="F268" i="9" s="1"/>
  <c r="H263" i="9"/>
  <c r="C263" i="9"/>
  <c r="F258" i="9"/>
  <c r="L230" i="9"/>
  <c r="L229" i="9" s="1"/>
  <c r="G230" i="9"/>
  <c r="G229" i="9" s="1"/>
  <c r="J203" i="9"/>
  <c r="E203" i="9"/>
  <c r="L194" i="9"/>
  <c r="C178" i="9"/>
  <c r="J129" i="9"/>
  <c r="E129" i="9"/>
  <c r="J82" i="9"/>
  <c r="H82" i="9" s="1"/>
  <c r="E82" i="9"/>
  <c r="E75" i="9"/>
  <c r="J52" i="9"/>
  <c r="C57" i="9"/>
  <c r="E53" i="9"/>
  <c r="E52" i="9" s="1"/>
  <c r="C42" i="9"/>
  <c r="L286" i="9"/>
  <c r="J268" i="9"/>
  <c r="E268" i="9"/>
  <c r="H237" i="9"/>
  <c r="C237" i="9"/>
  <c r="K230" i="9"/>
  <c r="K229" i="9" s="1"/>
  <c r="F230" i="9"/>
  <c r="I203" i="9"/>
  <c r="C215" i="9"/>
  <c r="D203" i="9"/>
  <c r="H178" i="9"/>
  <c r="C165" i="9"/>
  <c r="D164" i="9"/>
  <c r="C164" i="9" s="1"/>
  <c r="H159" i="9"/>
  <c r="C159" i="9"/>
  <c r="H143" i="9"/>
  <c r="C143" i="9"/>
  <c r="I129" i="9"/>
  <c r="I74" i="9" s="1"/>
  <c r="C135" i="9"/>
  <c r="C130" i="9"/>
  <c r="H121" i="9"/>
  <c r="C121" i="9"/>
  <c r="H111" i="9"/>
  <c r="C111" i="9"/>
  <c r="H94" i="9"/>
  <c r="C88" i="9"/>
  <c r="I82" i="9"/>
  <c r="D82" i="9"/>
  <c r="H79" i="9"/>
  <c r="C79" i="9"/>
  <c r="I75" i="9"/>
  <c r="C76" i="9"/>
  <c r="H57" i="9"/>
  <c r="I53" i="9"/>
  <c r="I52" i="9" s="1"/>
  <c r="C54" i="9"/>
  <c r="F26" i="9"/>
  <c r="F20" i="9" s="1"/>
  <c r="G20" i="9"/>
  <c r="L286" i="8"/>
  <c r="K203" i="8"/>
  <c r="L129" i="8"/>
  <c r="E74" i="8"/>
  <c r="K287" i="8"/>
  <c r="K286" i="8" s="1"/>
  <c r="F287" i="8"/>
  <c r="F286" i="8" s="1"/>
  <c r="H279" i="8"/>
  <c r="C279" i="8"/>
  <c r="E269" i="8"/>
  <c r="E268" i="8" s="1"/>
  <c r="F269" i="8"/>
  <c r="F268" i="8" s="1"/>
  <c r="H263" i="8"/>
  <c r="L258" i="8"/>
  <c r="C251" i="8"/>
  <c r="C237" i="8"/>
  <c r="G230" i="8"/>
  <c r="H226" i="8"/>
  <c r="F203" i="8"/>
  <c r="C204" i="8"/>
  <c r="H191" i="8"/>
  <c r="L186" i="8"/>
  <c r="J173" i="8"/>
  <c r="J172" i="8" s="1"/>
  <c r="C150" i="8"/>
  <c r="C140" i="8"/>
  <c r="F129" i="8"/>
  <c r="E129" i="8"/>
  <c r="C121" i="8"/>
  <c r="C102" i="8"/>
  <c r="G82" i="8"/>
  <c r="L82" i="8"/>
  <c r="G75" i="8"/>
  <c r="G74" i="8" s="1"/>
  <c r="G53" i="8"/>
  <c r="L53" i="8"/>
  <c r="F53" i="8"/>
  <c r="J20" i="8"/>
  <c r="J82" i="8"/>
  <c r="H288" i="8"/>
  <c r="H275" i="8"/>
  <c r="E258" i="8"/>
  <c r="E229" i="8" s="1"/>
  <c r="E284" i="8" s="1"/>
  <c r="C245" i="8"/>
  <c r="C226" i="8"/>
  <c r="E203" i="8"/>
  <c r="G203" i="8"/>
  <c r="C190" i="8"/>
  <c r="K186" i="8"/>
  <c r="C183" i="8"/>
  <c r="C178" i="8"/>
  <c r="G173" i="8"/>
  <c r="G172" i="8" s="1"/>
  <c r="H159" i="8"/>
  <c r="C159" i="8"/>
  <c r="C143" i="8"/>
  <c r="K129" i="8"/>
  <c r="C130" i="8"/>
  <c r="C111" i="8"/>
  <c r="F82" i="8"/>
  <c r="E82" i="8"/>
  <c r="C76" i="8"/>
  <c r="E53" i="8"/>
  <c r="E52" i="8" s="1"/>
  <c r="E51" i="8" s="1"/>
  <c r="C42" i="8"/>
  <c r="G286" i="8"/>
  <c r="K173" i="8"/>
  <c r="K172" i="8" s="1"/>
  <c r="C288" i="8"/>
  <c r="D286" i="8"/>
  <c r="H271" i="8"/>
  <c r="J269" i="8"/>
  <c r="J268" i="8" s="1"/>
  <c r="H234" i="8"/>
  <c r="K230" i="8"/>
  <c r="J203" i="8"/>
  <c r="J194" i="8" s="1"/>
  <c r="L203" i="8"/>
  <c r="G194" i="8"/>
  <c r="L172" i="8"/>
  <c r="C174" i="8"/>
  <c r="C164" i="8"/>
  <c r="J129" i="8"/>
  <c r="J74" i="8" s="1"/>
  <c r="J284" i="8" s="1"/>
  <c r="K82" i="8"/>
  <c r="C83" i="8"/>
  <c r="C79" i="8"/>
  <c r="K75" i="8"/>
  <c r="K74" i="8" s="1"/>
  <c r="J53" i="8"/>
  <c r="D53" i="8"/>
  <c r="H42" i="8"/>
  <c r="F26" i="8"/>
  <c r="F20" i="8" s="1"/>
  <c r="L20" i="8"/>
  <c r="C21" i="8"/>
  <c r="J286" i="7"/>
  <c r="F268" i="7"/>
  <c r="K82" i="7"/>
  <c r="D82" i="7"/>
  <c r="D74" i="7" s="1"/>
  <c r="C74" i="7" s="1"/>
  <c r="D286" i="7"/>
  <c r="C281" i="7"/>
  <c r="H263" i="7"/>
  <c r="C237" i="7"/>
  <c r="K230" i="7"/>
  <c r="L230" i="7"/>
  <c r="L229" i="7" s="1"/>
  <c r="F230" i="7"/>
  <c r="H226" i="7"/>
  <c r="F203" i="7"/>
  <c r="D203" i="7"/>
  <c r="K186" i="7"/>
  <c r="E186" i="7"/>
  <c r="H183" i="7"/>
  <c r="J173" i="7"/>
  <c r="J172" i="7" s="1"/>
  <c r="D173" i="7"/>
  <c r="C140" i="7"/>
  <c r="G129" i="7"/>
  <c r="E129" i="7"/>
  <c r="C121" i="7"/>
  <c r="C94" i="7"/>
  <c r="J82" i="7"/>
  <c r="G75" i="7"/>
  <c r="C57" i="7"/>
  <c r="K53" i="7"/>
  <c r="K52" i="7" s="1"/>
  <c r="E53" i="7"/>
  <c r="L20" i="7"/>
  <c r="H288" i="7"/>
  <c r="L286" i="7"/>
  <c r="G286" i="7"/>
  <c r="H279" i="7"/>
  <c r="J269" i="7"/>
  <c r="J268" i="7" s="1"/>
  <c r="C275" i="7"/>
  <c r="K269" i="7"/>
  <c r="K268" i="7" s="1"/>
  <c r="C271" i="7"/>
  <c r="F258" i="7"/>
  <c r="C226" i="7"/>
  <c r="E203" i="7"/>
  <c r="E194" i="7" s="1"/>
  <c r="C204" i="7"/>
  <c r="J186" i="7"/>
  <c r="C183" i="7"/>
  <c r="C159" i="7"/>
  <c r="C150" i="7"/>
  <c r="C143" i="7"/>
  <c r="H140" i="7"/>
  <c r="F129" i="7"/>
  <c r="D129" i="7"/>
  <c r="C115" i="7"/>
  <c r="C111" i="7"/>
  <c r="C102" i="7"/>
  <c r="G82" i="7"/>
  <c r="L82" i="7"/>
  <c r="F75" i="7"/>
  <c r="C75" i="7" s="1"/>
  <c r="C66" i="7"/>
  <c r="J53" i="7"/>
  <c r="K26" i="7"/>
  <c r="J20" i="7"/>
  <c r="E20" i="7"/>
  <c r="E286" i="7"/>
  <c r="L268" i="7"/>
  <c r="K203" i="7"/>
  <c r="K194" i="7" s="1"/>
  <c r="K193" i="7" s="1"/>
  <c r="F186" i="7"/>
  <c r="L129" i="7"/>
  <c r="C288" i="7"/>
  <c r="F286" i="7"/>
  <c r="C279" i="7"/>
  <c r="E258" i="7"/>
  <c r="C250" i="7"/>
  <c r="C234" i="7"/>
  <c r="J230" i="7"/>
  <c r="J229" i="7" s="1"/>
  <c r="D230" i="7"/>
  <c r="L203" i="7"/>
  <c r="C190" i="7"/>
  <c r="G186" i="7"/>
  <c r="L172" i="7"/>
  <c r="F172" i="7"/>
  <c r="G172" i="7"/>
  <c r="K129" i="7"/>
  <c r="F82" i="7"/>
  <c r="E82" i="7"/>
  <c r="E74" i="7" s="1"/>
  <c r="C79" i="7"/>
  <c r="G52" i="7"/>
  <c r="C21" i="7"/>
  <c r="K230" i="6"/>
  <c r="K203" i="6"/>
  <c r="K194" i="6" s="1"/>
  <c r="G75" i="6"/>
  <c r="J286" i="6"/>
  <c r="L269" i="6"/>
  <c r="L268" i="6" s="1"/>
  <c r="F269" i="6"/>
  <c r="F268" i="6" s="1"/>
  <c r="F284" i="6" s="1"/>
  <c r="C245" i="6"/>
  <c r="C226" i="6"/>
  <c r="F203" i="6"/>
  <c r="F194" i="6" s="1"/>
  <c r="D203" i="6"/>
  <c r="D194" i="6" s="1"/>
  <c r="F186" i="6"/>
  <c r="K186" i="6"/>
  <c r="F173" i="6"/>
  <c r="F172" i="6" s="1"/>
  <c r="G129" i="6"/>
  <c r="E129" i="6"/>
  <c r="H115" i="6"/>
  <c r="H94" i="6"/>
  <c r="K82" i="6"/>
  <c r="F75" i="6"/>
  <c r="C57" i="6"/>
  <c r="G53" i="6"/>
  <c r="H42" i="6"/>
  <c r="H21" i="6"/>
  <c r="G20" i="6"/>
  <c r="F286" i="6"/>
  <c r="L129" i="6"/>
  <c r="F82" i="6"/>
  <c r="J52" i="6"/>
  <c r="C288" i="6"/>
  <c r="I286" i="6"/>
  <c r="D286" i="6"/>
  <c r="H281" i="6"/>
  <c r="H287" i="6" s="1"/>
  <c r="H286" i="6" s="1"/>
  <c r="K268" i="6"/>
  <c r="E268" i="6"/>
  <c r="C263" i="6"/>
  <c r="C237" i="6"/>
  <c r="L230" i="6"/>
  <c r="L229" i="6" s="1"/>
  <c r="F230" i="6"/>
  <c r="F229" i="6" s="1"/>
  <c r="G230" i="6"/>
  <c r="G229" i="6" s="1"/>
  <c r="G203" i="6"/>
  <c r="H197" i="6"/>
  <c r="D186" i="6"/>
  <c r="E172" i="6"/>
  <c r="K173" i="6"/>
  <c r="K172" i="6" s="1"/>
  <c r="C150" i="6"/>
  <c r="C140" i="6"/>
  <c r="F129" i="6"/>
  <c r="D129" i="6"/>
  <c r="C129" i="6" s="1"/>
  <c r="C111" i="6"/>
  <c r="C102" i="6"/>
  <c r="H88" i="6"/>
  <c r="J82" i="6"/>
  <c r="J74" i="6" s="1"/>
  <c r="C88" i="6"/>
  <c r="L82" i="6"/>
  <c r="L74" i="6" s="1"/>
  <c r="K75" i="6"/>
  <c r="C68" i="6"/>
  <c r="F53" i="6"/>
  <c r="F52" i="6" s="1"/>
  <c r="D53" i="6"/>
  <c r="D52" i="6" s="1"/>
  <c r="F26" i="6"/>
  <c r="K286" i="6"/>
  <c r="E203" i="6"/>
  <c r="E194" i="6" s="1"/>
  <c r="G173" i="6"/>
  <c r="G172" i="6" s="1"/>
  <c r="J129" i="6"/>
  <c r="D82" i="6"/>
  <c r="H288" i="6"/>
  <c r="G286" i="6"/>
  <c r="C281" i="6"/>
  <c r="H279" i="6"/>
  <c r="C279" i="6"/>
  <c r="J269" i="6"/>
  <c r="J268" i="6" s="1"/>
  <c r="D269" i="6"/>
  <c r="C269" i="6" s="1"/>
  <c r="E258" i="6"/>
  <c r="C258" i="6" s="1"/>
  <c r="D250" i="6"/>
  <c r="J203" i="6"/>
  <c r="J194" i="6" s="1"/>
  <c r="C215" i="6"/>
  <c r="L203" i="6"/>
  <c r="C197" i="6"/>
  <c r="J186" i="6"/>
  <c r="C187" i="6"/>
  <c r="J173" i="6"/>
  <c r="J172" i="6" s="1"/>
  <c r="C174" i="6"/>
  <c r="C165" i="6"/>
  <c r="C159" i="6"/>
  <c r="K129" i="6"/>
  <c r="G82" i="6"/>
  <c r="E82" i="6"/>
  <c r="H79" i="6"/>
  <c r="C79" i="6"/>
  <c r="J75" i="6"/>
  <c r="C76" i="6"/>
  <c r="K53" i="6"/>
  <c r="K52" i="6" s="1"/>
  <c r="E53" i="6"/>
  <c r="E52" i="5"/>
  <c r="G230" i="5"/>
  <c r="K186" i="5"/>
  <c r="L286" i="5"/>
  <c r="C279" i="5"/>
  <c r="K268" i="5"/>
  <c r="E268" i="5"/>
  <c r="J258" i="5"/>
  <c r="J229" i="5" s="1"/>
  <c r="J193" i="5" s="1"/>
  <c r="C251" i="5"/>
  <c r="C245" i="5"/>
  <c r="F230" i="5"/>
  <c r="F229" i="5" s="1"/>
  <c r="K203" i="5"/>
  <c r="E186" i="5"/>
  <c r="J186" i="5"/>
  <c r="K172" i="5"/>
  <c r="F173" i="5"/>
  <c r="F172" i="5" s="1"/>
  <c r="C172" i="5" s="1"/>
  <c r="H135" i="5"/>
  <c r="J129" i="5"/>
  <c r="C135" i="5"/>
  <c r="C115" i="5"/>
  <c r="G82" i="5"/>
  <c r="E82" i="5"/>
  <c r="C79" i="5"/>
  <c r="K75" i="5"/>
  <c r="K74" i="5" s="1"/>
  <c r="K51" i="5" s="1"/>
  <c r="C54" i="5"/>
  <c r="E20" i="5"/>
  <c r="I286" i="5"/>
  <c r="L229" i="5"/>
  <c r="L193" i="5" s="1"/>
  <c r="C288" i="5"/>
  <c r="K286" i="5"/>
  <c r="L269" i="5"/>
  <c r="L268" i="5" s="1"/>
  <c r="F269" i="5"/>
  <c r="F268" i="5" s="1"/>
  <c r="L258" i="5"/>
  <c r="D230" i="5"/>
  <c r="K230" i="5"/>
  <c r="K229" i="5" s="1"/>
  <c r="C232" i="5"/>
  <c r="F203" i="5"/>
  <c r="F194" i="5" s="1"/>
  <c r="E203" i="5"/>
  <c r="D203" i="5"/>
  <c r="D194" i="5" s="1"/>
  <c r="C187" i="5"/>
  <c r="E173" i="5"/>
  <c r="E172" i="5" s="1"/>
  <c r="C159" i="5"/>
  <c r="C140" i="5"/>
  <c r="L129" i="5"/>
  <c r="L74" i="5" s="1"/>
  <c r="L51" i="5" s="1"/>
  <c r="L50" i="5" s="1"/>
  <c r="H94" i="5"/>
  <c r="F82" i="5"/>
  <c r="D82" i="5"/>
  <c r="J75" i="5"/>
  <c r="J74" i="5" s="1"/>
  <c r="J284" i="5" s="1"/>
  <c r="C57" i="5"/>
  <c r="F53" i="5"/>
  <c r="K26" i="5"/>
  <c r="H26" i="5" s="1"/>
  <c r="D286" i="5"/>
  <c r="J194" i="5"/>
  <c r="J82" i="5"/>
  <c r="H288" i="5"/>
  <c r="J286" i="5"/>
  <c r="E286" i="5"/>
  <c r="C281" i="5"/>
  <c r="G268" i="5"/>
  <c r="H263" i="5"/>
  <c r="E258" i="5"/>
  <c r="J230" i="5"/>
  <c r="C237" i="5"/>
  <c r="C215" i="5"/>
  <c r="G203" i="5"/>
  <c r="C197" i="5"/>
  <c r="F186" i="5"/>
  <c r="C183" i="5"/>
  <c r="C178" i="5"/>
  <c r="J173" i="5"/>
  <c r="J172" i="5" s="1"/>
  <c r="C174" i="5"/>
  <c r="C165" i="5"/>
  <c r="D164" i="5"/>
  <c r="C143" i="5"/>
  <c r="F129" i="5"/>
  <c r="F74" i="5" s="1"/>
  <c r="E129" i="5"/>
  <c r="E74" i="5" s="1"/>
  <c r="K82" i="5"/>
  <c r="C76" i="5"/>
  <c r="K53" i="5"/>
  <c r="K52" i="5" s="1"/>
  <c r="L20" i="5"/>
  <c r="G20" i="5"/>
  <c r="F286" i="4"/>
  <c r="G268" i="4"/>
  <c r="F52" i="4"/>
  <c r="H288" i="4"/>
  <c r="J286" i="4"/>
  <c r="E286" i="4"/>
  <c r="H281" i="4"/>
  <c r="H287" i="4" s="1"/>
  <c r="H286" i="4" s="1"/>
  <c r="C275" i="4"/>
  <c r="K269" i="4"/>
  <c r="K268" i="4" s="1"/>
  <c r="C271" i="4"/>
  <c r="C259" i="4"/>
  <c r="C237" i="4"/>
  <c r="K230" i="4"/>
  <c r="D230" i="4"/>
  <c r="F203" i="4"/>
  <c r="F194" i="4" s="1"/>
  <c r="F193" i="4" s="1"/>
  <c r="K203" i="4"/>
  <c r="D203" i="4"/>
  <c r="J186" i="4"/>
  <c r="F173" i="4"/>
  <c r="F172" i="4" s="1"/>
  <c r="C143" i="4"/>
  <c r="G129" i="4"/>
  <c r="C94" i="4"/>
  <c r="C88" i="4"/>
  <c r="K82" i="4"/>
  <c r="D82" i="4"/>
  <c r="L75" i="4"/>
  <c r="L53" i="4"/>
  <c r="L52" i="4" s="1"/>
  <c r="F26" i="4"/>
  <c r="C26" i="4" s="1"/>
  <c r="L20" i="4"/>
  <c r="C21" i="4"/>
  <c r="L203" i="4"/>
  <c r="D129" i="4"/>
  <c r="L82" i="4"/>
  <c r="C288" i="4"/>
  <c r="I287" i="4"/>
  <c r="I286" i="4" s="1"/>
  <c r="C281" i="4"/>
  <c r="H275" i="4"/>
  <c r="C263" i="4"/>
  <c r="K258" i="4"/>
  <c r="G230" i="4"/>
  <c r="C226" i="4"/>
  <c r="G203" i="4"/>
  <c r="G194" i="4" s="1"/>
  <c r="C197" i="4"/>
  <c r="K186" i="4"/>
  <c r="C183" i="4"/>
  <c r="L172" i="4"/>
  <c r="E173" i="4"/>
  <c r="E172" i="4" s="1"/>
  <c r="C172" i="4" s="1"/>
  <c r="F129" i="4"/>
  <c r="C115" i="4"/>
  <c r="G82" i="4"/>
  <c r="K53" i="4"/>
  <c r="K52" i="4" s="1"/>
  <c r="D53" i="4"/>
  <c r="F20" i="4"/>
  <c r="K286" i="4"/>
  <c r="E269" i="4"/>
  <c r="E268" i="4" s="1"/>
  <c r="E203" i="4"/>
  <c r="G173" i="4"/>
  <c r="G172" i="4" s="1"/>
  <c r="L286" i="4"/>
  <c r="G286" i="4"/>
  <c r="C279" i="4"/>
  <c r="G258" i="4"/>
  <c r="C245" i="4"/>
  <c r="F230" i="4"/>
  <c r="D172" i="4"/>
  <c r="K173" i="4"/>
  <c r="K172" i="4" s="1"/>
  <c r="C140" i="4"/>
  <c r="C135" i="4"/>
  <c r="L129" i="4"/>
  <c r="E129" i="4"/>
  <c r="C102" i="4"/>
  <c r="F82" i="4"/>
  <c r="F75" i="4"/>
  <c r="C54" i="4"/>
  <c r="K26" i="4"/>
  <c r="H26" i="4" s="1"/>
  <c r="C288" i="3"/>
  <c r="D286" i="3"/>
  <c r="L286" i="3"/>
  <c r="C279" i="3"/>
  <c r="F269" i="3"/>
  <c r="F268" i="3" s="1"/>
  <c r="K258" i="3"/>
  <c r="C237" i="3"/>
  <c r="L230" i="3"/>
  <c r="L229" i="3" s="1"/>
  <c r="E230" i="3"/>
  <c r="F230" i="3"/>
  <c r="C226" i="3"/>
  <c r="F203" i="3"/>
  <c r="F194" i="3" s="1"/>
  <c r="F284" i="3" s="1"/>
  <c r="K173" i="3"/>
  <c r="K172" i="3" s="1"/>
  <c r="C165" i="3"/>
  <c r="C140" i="3"/>
  <c r="L129" i="3"/>
  <c r="E129" i="3"/>
  <c r="G82" i="3"/>
  <c r="L75" i="3"/>
  <c r="L74" i="3" s="1"/>
  <c r="J75" i="3"/>
  <c r="E75" i="3"/>
  <c r="G53" i="3"/>
  <c r="G52" i="3" s="1"/>
  <c r="I286" i="3"/>
  <c r="D82" i="3"/>
  <c r="F75" i="3"/>
  <c r="K286" i="3"/>
  <c r="F286" i="3"/>
  <c r="L268" i="3"/>
  <c r="E269" i="3"/>
  <c r="E268" i="3" s="1"/>
  <c r="G258" i="3"/>
  <c r="C245" i="3"/>
  <c r="D230" i="3"/>
  <c r="K230" i="3"/>
  <c r="C215" i="3"/>
  <c r="F186" i="3"/>
  <c r="C183" i="3"/>
  <c r="G172" i="3"/>
  <c r="F173" i="3"/>
  <c r="F172" i="3" s="1"/>
  <c r="K129" i="3"/>
  <c r="C135" i="3"/>
  <c r="D129" i="3"/>
  <c r="F82" i="3"/>
  <c r="F74" i="3" s="1"/>
  <c r="K75" i="3"/>
  <c r="C76" i="3"/>
  <c r="C57" i="3"/>
  <c r="F53" i="3"/>
  <c r="F52" i="3" s="1"/>
  <c r="F51" i="3" s="1"/>
  <c r="C42" i="3"/>
  <c r="F129" i="3"/>
  <c r="K82" i="3"/>
  <c r="H288" i="3"/>
  <c r="E286" i="3"/>
  <c r="C275" i="3"/>
  <c r="K269" i="3"/>
  <c r="K268" i="3" s="1"/>
  <c r="C271" i="3"/>
  <c r="E258" i="3"/>
  <c r="C250" i="3"/>
  <c r="K203" i="3"/>
  <c r="K194" i="3" s="1"/>
  <c r="L203" i="3"/>
  <c r="L194" i="3" s="1"/>
  <c r="L193" i="3" s="1"/>
  <c r="E203" i="3"/>
  <c r="C190" i="3"/>
  <c r="L173" i="3"/>
  <c r="L172" i="3" s="1"/>
  <c r="E173" i="3"/>
  <c r="E172" i="3" s="1"/>
  <c r="G129" i="3"/>
  <c r="C115" i="3"/>
  <c r="C111" i="3"/>
  <c r="C102" i="3"/>
  <c r="E82" i="3"/>
  <c r="L82" i="3"/>
  <c r="C66" i="3"/>
  <c r="L52" i="3"/>
  <c r="E52" i="3"/>
  <c r="L20" i="3"/>
  <c r="G20" i="3"/>
  <c r="J268" i="2"/>
  <c r="G230" i="2"/>
  <c r="J82" i="2"/>
  <c r="K286" i="2"/>
  <c r="F286" i="2"/>
  <c r="H279" i="2"/>
  <c r="I269" i="2"/>
  <c r="H269" i="2" s="1"/>
  <c r="D269" i="2"/>
  <c r="I258" i="2"/>
  <c r="H237" i="2"/>
  <c r="H234" i="2"/>
  <c r="K230" i="2"/>
  <c r="F230" i="2"/>
  <c r="H226" i="2"/>
  <c r="C215" i="2"/>
  <c r="L203" i="2"/>
  <c r="G203" i="2"/>
  <c r="H178" i="2"/>
  <c r="E173" i="2"/>
  <c r="E172" i="2" s="1"/>
  <c r="C159" i="2"/>
  <c r="C150" i="2"/>
  <c r="C143" i="2"/>
  <c r="C140" i="2"/>
  <c r="C135" i="2"/>
  <c r="J129" i="2"/>
  <c r="E129" i="2"/>
  <c r="C111" i="2"/>
  <c r="C94" i="2"/>
  <c r="G82" i="2"/>
  <c r="G75" i="2"/>
  <c r="H68" i="2"/>
  <c r="G53" i="2"/>
  <c r="G20" i="2"/>
  <c r="H288" i="2"/>
  <c r="L230" i="2"/>
  <c r="L229" i="2" s="1"/>
  <c r="L284" i="2" s="1"/>
  <c r="I75" i="2"/>
  <c r="J286" i="2"/>
  <c r="E286" i="2"/>
  <c r="C281" i="2"/>
  <c r="C275" i="2"/>
  <c r="L269" i="2"/>
  <c r="L268" i="2" s="1"/>
  <c r="G269" i="2"/>
  <c r="G268" i="2" s="1"/>
  <c r="C263" i="2"/>
  <c r="G258" i="2"/>
  <c r="C245" i="2"/>
  <c r="J230" i="2"/>
  <c r="E230" i="2"/>
  <c r="K203" i="2"/>
  <c r="K194" i="2" s="1"/>
  <c r="F203" i="2"/>
  <c r="F194" i="2" s="1"/>
  <c r="C197" i="2"/>
  <c r="C191" i="2"/>
  <c r="F173" i="2"/>
  <c r="F172" i="2" s="1"/>
  <c r="I173" i="2"/>
  <c r="D173" i="2"/>
  <c r="C173" i="2" s="1"/>
  <c r="H150" i="2"/>
  <c r="H140" i="2"/>
  <c r="I129" i="2"/>
  <c r="H115" i="2"/>
  <c r="H102" i="2"/>
  <c r="L82" i="2"/>
  <c r="F82" i="2"/>
  <c r="K75" i="2"/>
  <c r="K74" i="2" s="1"/>
  <c r="F75" i="2"/>
  <c r="K53" i="2"/>
  <c r="F53" i="2"/>
  <c r="F26" i="2"/>
  <c r="C26" i="2" s="1"/>
  <c r="I53" i="2"/>
  <c r="C288" i="2"/>
  <c r="D287" i="2"/>
  <c r="D286" i="2" s="1"/>
  <c r="H281" i="2"/>
  <c r="H275" i="2"/>
  <c r="K269" i="2"/>
  <c r="K268" i="2" s="1"/>
  <c r="F269" i="2"/>
  <c r="F268" i="2" s="1"/>
  <c r="H263" i="2"/>
  <c r="K258" i="2"/>
  <c r="F258" i="2"/>
  <c r="F229" i="2" s="1"/>
  <c r="F284" i="2" s="1"/>
  <c r="H245" i="2"/>
  <c r="H232" i="2"/>
  <c r="D230" i="2"/>
  <c r="J203" i="2"/>
  <c r="H203" i="2" s="1"/>
  <c r="E203" i="2"/>
  <c r="L194" i="2"/>
  <c r="G194" i="2"/>
  <c r="J186" i="2"/>
  <c r="H186" i="2" s="1"/>
  <c r="E186" i="2"/>
  <c r="H183" i="2"/>
  <c r="H174" i="2"/>
  <c r="G173" i="2"/>
  <c r="G172" i="2" s="1"/>
  <c r="H164" i="2"/>
  <c r="C165" i="2"/>
  <c r="L129" i="2"/>
  <c r="G129" i="2"/>
  <c r="G74" i="2" s="1"/>
  <c r="H121" i="2"/>
  <c r="C115" i="2"/>
  <c r="C88" i="2"/>
  <c r="K82" i="2"/>
  <c r="E82" i="2"/>
  <c r="J75" i="2"/>
  <c r="E75" i="2"/>
  <c r="J53" i="2"/>
  <c r="H53" i="2" s="1"/>
  <c r="E53" i="2"/>
  <c r="E52" i="2" s="1"/>
  <c r="J20" i="2"/>
  <c r="E20" i="2"/>
  <c r="J193" i="21"/>
  <c r="J50" i="21" s="1"/>
  <c r="H230" i="21"/>
  <c r="I229" i="21"/>
  <c r="H229" i="21" s="1"/>
  <c r="C82" i="21"/>
  <c r="D74" i="21"/>
  <c r="H269" i="21"/>
  <c r="I268" i="21"/>
  <c r="I74" i="21"/>
  <c r="H74" i="21" s="1"/>
  <c r="I172" i="21"/>
  <c r="H172" i="21" s="1"/>
  <c r="H173" i="21"/>
  <c r="C229" i="21"/>
  <c r="D284" i="21"/>
  <c r="I52" i="21"/>
  <c r="D193" i="21"/>
  <c r="C194" i="21"/>
  <c r="E193" i="21"/>
  <c r="E50" i="21" s="1"/>
  <c r="G49" i="21"/>
  <c r="G285" i="21"/>
  <c r="L49" i="21"/>
  <c r="L285" i="21"/>
  <c r="H195" i="21"/>
  <c r="I194" i="21"/>
  <c r="G284" i="20"/>
  <c r="E229" i="20"/>
  <c r="C230" i="20"/>
  <c r="C52" i="20"/>
  <c r="H129" i="20"/>
  <c r="H269" i="20"/>
  <c r="I268" i="20"/>
  <c r="H195" i="20"/>
  <c r="I194" i="20"/>
  <c r="H230" i="20"/>
  <c r="I229" i="20"/>
  <c r="H229" i="20" s="1"/>
  <c r="I186" i="20"/>
  <c r="H186" i="20" s="1"/>
  <c r="E74" i="20"/>
  <c r="C74" i="20" s="1"/>
  <c r="G51" i="20"/>
  <c r="G50" i="20" s="1"/>
  <c r="H53" i="20"/>
  <c r="I52" i="20"/>
  <c r="F285" i="20"/>
  <c r="C26" i="20"/>
  <c r="H20" i="20"/>
  <c r="C186" i="20"/>
  <c r="I74" i="20"/>
  <c r="H74" i="20" s="1"/>
  <c r="E284" i="20"/>
  <c r="K52" i="20"/>
  <c r="K51" i="20" s="1"/>
  <c r="K50" i="20" s="1"/>
  <c r="I271" i="3"/>
  <c r="H271" i="3" s="1"/>
  <c r="H264" i="3"/>
  <c r="I263" i="3"/>
  <c r="H261" i="3"/>
  <c r="H257" i="3"/>
  <c r="H253" i="3"/>
  <c r="H246" i="3"/>
  <c r="I245" i="3"/>
  <c r="H245" i="3" s="1"/>
  <c r="H242" i="3"/>
  <c r="I237" i="3"/>
  <c r="H237" i="3" s="1"/>
  <c r="H228" i="3"/>
  <c r="H224" i="3"/>
  <c r="I215" i="3"/>
  <c r="H215" i="3" s="1"/>
  <c r="H216" i="3"/>
  <c r="H212" i="3"/>
  <c r="I204" i="3"/>
  <c r="J204" i="3"/>
  <c r="H204" i="3" s="1"/>
  <c r="H200" i="3"/>
  <c r="H181" i="3"/>
  <c r="H168" i="3"/>
  <c r="H146" i="3"/>
  <c r="H279" i="3"/>
  <c r="J275" i="3"/>
  <c r="H275" i="3" s="1"/>
  <c r="H272" i="3"/>
  <c r="H267" i="3"/>
  <c r="H265" i="3"/>
  <c r="H262" i="3"/>
  <c r="H254" i="3"/>
  <c r="H247" i="3"/>
  <c r="H243" i="3"/>
  <c r="H239" i="3"/>
  <c r="H235" i="3"/>
  <c r="I234" i="3"/>
  <c r="H234" i="3" s="1"/>
  <c r="H231" i="3"/>
  <c r="H225" i="3"/>
  <c r="H221" i="3"/>
  <c r="H217" i="3"/>
  <c r="H213" i="3"/>
  <c r="H209" i="3"/>
  <c r="H205" i="3"/>
  <c r="H201" i="3"/>
  <c r="J197" i="3"/>
  <c r="J195" i="3" s="1"/>
  <c r="J187" i="3"/>
  <c r="H182" i="3"/>
  <c r="H176" i="3"/>
  <c r="H169" i="3"/>
  <c r="H158" i="3"/>
  <c r="H155" i="3"/>
  <c r="J150" i="3"/>
  <c r="H150" i="3" s="1"/>
  <c r="J143" i="3"/>
  <c r="I135" i="3"/>
  <c r="H135" i="3" s="1"/>
  <c r="H136" i="3"/>
  <c r="H126" i="3"/>
  <c r="H88" i="3"/>
  <c r="H280" i="3"/>
  <c r="H277" i="3"/>
  <c r="J269" i="3"/>
  <c r="J268" i="3" s="1"/>
  <c r="J259" i="3"/>
  <c r="I251" i="3"/>
  <c r="J251" i="3"/>
  <c r="J250" i="3" s="1"/>
  <c r="I197" i="3"/>
  <c r="H197" i="3" s="1"/>
  <c r="I191" i="3"/>
  <c r="I190" i="3" s="1"/>
  <c r="H190" i="3" s="1"/>
  <c r="I187" i="3"/>
  <c r="J183" i="3"/>
  <c r="J178" i="3"/>
  <c r="I178" i="3"/>
  <c r="H177" i="3"/>
  <c r="I165" i="3"/>
  <c r="I159" i="3"/>
  <c r="H159" i="3" s="1"/>
  <c r="H156" i="3"/>
  <c r="H152" i="3"/>
  <c r="I143" i="3"/>
  <c r="H144" i="3"/>
  <c r="H142" i="3"/>
  <c r="H137" i="3"/>
  <c r="I130" i="3"/>
  <c r="J130" i="3"/>
  <c r="H130" i="3" s="1"/>
  <c r="H278" i="3"/>
  <c r="I226" i="3"/>
  <c r="I111" i="3"/>
  <c r="I102" i="3"/>
  <c r="H102" i="3" s="1"/>
  <c r="I94" i="3"/>
  <c r="J271" i="4"/>
  <c r="J269" i="4" s="1"/>
  <c r="J268" i="4" s="1"/>
  <c r="I143" i="4"/>
  <c r="I102" i="4"/>
  <c r="I94" i="4"/>
  <c r="I83" i="4"/>
  <c r="I82" i="4" s="1"/>
  <c r="H82" i="4" s="1"/>
  <c r="I79" i="4"/>
  <c r="I76" i="4"/>
  <c r="I57" i="4"/>
  <c r="J57" i="4"/>
  <c r="J53" i="4" s="1"/>
  <c r="J52" i="4" s="1"/>
  <c r="I259" i="5"/>
  <c r="I258" i="5" s="1"/>
  <c r="H258" i="5" s="1"/>
  <c r="I245" i="5"/>
  <c r="H245" i="5" s="1"/>
  <c r="I215" i="5"/>
  <c r="H215" i="5" s="1"/>
  <c r="I204" i="5"/>
  <c r="I197" i="5"/>
  <c r="H197" i="5" s="1"/>
  <c r="I226" i="6"/>
  <c r="H226" i="6" s="1"/>
  <c r="H227" i="6"/>
  <c r="I215" i="6"/>
  <c r="H215" i="6" s="1"/>
  <c r="H216" i="6"/>
  <c r="I204" i="6"/>
  <c r="H205" i="6"/>
  <c r="H192" i="6"/>
  <c r="I191" i="6"/>
  <c r="I190" i="6" s="1"/>
  <c r="H190" i="6" s="1"/>
  <c r="H100" i="3"/>
  <c r="H96" i="3"/>
  <c r="H87" i="3"/>
  <c r="J83" i="3"/>
  <c r="H71" i="3"/>
  <c r="I57" i="3"/>
  <c r="H265" i="4"/>
  <c r="J259" i="4"/>
  <c r="H255" i="4"/>
  <c r="J251" i="4"/>
  <c r="J250" i="4" s="1"/>
  <c r="H246" i="4"/>
  <c r="H243" i="4"/>
  <c r="H239" i="4"/>
  <c r="H235" i="4"/>
  <c r="H223" i="4"/>
  <c r="H219" i="4"/>
  <c r="H211" i="4"/>
  <c r="H207" i="4"/>
  <c r="H199" i="4"/>
  <c r="H196" i="4"/>
  <c r="H189" i="4"/>
  <c r="H184" i="4"/>
  <c r="H180" i="4"/>
  <c r="H177" i="4"/>
  <c r="H171" i="4"/>
  <c r="H167" i="4"/>
  <c r="H163" i="4"/>
  <c r="H156" i="4"/>
  <c r="H152" i="4"/>
  <c r="H149" i="4"/>
  <c r="H145" i="4"/>
  <c r="I127" i="4"/>
  <c r="J121" i="4"/>
  <c r="H121" i="4" s="1"/>
  <c r="H124" i="4"/>
  <c r="I88" i="4"/>
  <c r="H88" i="4" s="1"/>
  <c r="J68" i="4"/>
  <c r="I251" i="5"/>
  <c r="H227" i="5"/>
  <c r="I150" i="5"/>
  <c r="H150" i="5" s="1"/>
  <c r="H136" i="5"/>
  <c r="I234" i="6"/>
  <c r="H234" i="6" s="1"/>
  <c r="H235" i="6"/>
  <c r="I159" i="6"/>
  <c r="H159" i="6" s="1"/>
  <c r="H160" i="6"/>
  <c r="H125" i="3"/>
  <c r="J121" i="3"/>
  <c r="H121" i="3" s="1"/>
  <c r="H118" i="3"/>
  <c r="H114" i="3"/>
  <c r="H101" i="3"/>
  <c r="H97" i="3"/>
  <c r="H89" i="3"/>
  <c r="I83" i="3"/>
  <c r="I79" i="3"/>
  <c r="H79" i="3" s="1"/>
  <c r="H72" i="3"/>
  <c r="J68" i="3"/>
  <c r="J66" i="3" s="1"/>
  <c r="H62" i="3"/>
  <c r="H256" i="4"/>
  <c r="H252" i="4"/>
  <c r="H247" i="4"/>
  <c r="H244" i="4"/>
  <c r="H240" i="4"/>
  <c r="H236" i="4"/>
  <c r="H233" i="4"/>
  <c r="H227" i="4"/>
  <c r="H224" i="4"/>
  <c r="H220" i="4"/>
  <c r="H216" i="4"/>
  <c r="H212" i="4"/>
  <c r="H208" i="4"/>
  <c r="J204" i="4"/>
  <c r="J203" i="4" s="1"/>
  <c r="H200" i="4"/>
  <c r="H185" i="4"/>
  <c r="H181" i="4"/>
  <c r="H168" i="4"/>
  <c r="J159" i="4"/>
  <c r="H160" i="4"/>
  <c r="H157" i="4"/>
  <c r="J150" i="4"/>
  <c r="H153" i="4"/>
  <c r="H146" i="4"/>
  <c r="H136" i="4"/>
  <c r="H133" i="4"/>
  <c r="H125" i="4"/>
  <c r="I115" i="4"/>
  <c r="H108" i="4"/>
  <c r="J102" i="4"/>
  <c r="H104" i="4"/>
  <c r="H101" i="4"/>
  <c r="H97" i="4"/>
  <c r="J88" i="4"/>
  <c r="H90" i="4"/>
  <c r="H86" i="4"/>
  <c r="H73" i="4"/>
  <c r="I68" i="4"/>
  <c r="J66" i="4"/>
  <c r="H65" i="4"/>
  <c r="H61" i="4"/>
  <c r="H280" i="5"/>
  <c r="H279" i="5"/>
  <c r="I275" i="5"/>
  <c r="H275" i="5" s="1"/>
  <c r="I232" i="5"/>
  <c r="I183" i="5"/>
  <c r="H183" i="5" s="1"/>
  <c r="H175" i="5"/>
  <c r="H151" i="5"/>
  <c r="I121" i="5"/>
  <c r="H121" i="5" s="1"/>
  <c r="I115" i="5"/>
  <c r="H115" i="5" s="1"/>
  <c r="H116" i="5"/>
  <c r="I237" i="6"/>
  <c r="H237" i="6" s="1"/>
  <c r="H238" i="6"/>
  <c r="J140" i="3"/>
  <c r="H140" i="3" s="1"/>
  <c r="H133" i="3"/>
  <c r="I121" i="3"/>
  <c r="H119" i="3"/>
  <c r="J111" i="3"/>
  <c r="H108" i="3"/>
  <c r="J94" i="3"/>
  <c r="I68" i="3"/>
  <c r="I66" i="3" s="1"/>
  <c r="H66" i="3" s="1"/>
  <c r="H63" i="3"/>
  <c r="J57" i="3"/>
  <c r="J54" i="3"/>
  <c r="H267" i="4"/>
  <c r="H257" i="4"/>
  <c r="H253" i="4"/>
  <c r="H248" i="4"/>
  <c r="H241" i="4"/>
  <c r="J197" i="4"/>
  <c r="J178" i="4"/>
  <c r="J173" i="4" s="1"/>
  <c r="J172" i="4" s="1"/>
  <c r="J165" i="4"/>
  <c r="J164" i="4" s="1"/>
  <c r="H161" i="4"/>
  <c r="H158" i="4"/>
  <c r="H147" i="4"/>
  <c r="J143" i="4"/>
  <c r="J140" i="4"/>
  <c r="J135" i="4"/>
  <c r="I135" i="4"/>
  <c r="H135" i="4" s="1"/>
  <c r="H134" i="4"/>
  <c r="J130" i="4"/>
  <c r="H126" i="4"/>
  <c r="H122" i="4"/>
  <c r="H119" i="4"/>
  <c r="J115" i="4"/>
  <c r="I111" i="4"/>
  <c r="H109" i="4"/>
  <c r="H105" i="4"/>
  <c r="H98" i="4"/>
  <c r="J94" i="4"/>
  <c r="H91" i="4"/>
  <c r="H87" i="4"/>
  <c r="J83" i="4"/>
  <c r="J79" i="4"/>
  <c r="J75" i="4" s="1"/>
  <c r="H70" i="4"/>
  <c r="H62" i="4"/>
  <c r="H58" i="4"/>
  <c r="I54" i="4"/>
  <c r="I237" i="5"/>
  <c r="H237" i="5" s="1"/>
  <c r="I234" i="5"/>
  <c r="H234" i="5" s="1"/>
  <c r="I178" i="5"/>
  <c r="H178" i="5" s="1"/>
  <c r="I165" i="5"/>
  <c r="I143" i="5"/>
  <c r="H143" i="5" s="1"/>
  <c r="I140" i="5"/>
  <c r="H140" i="5" s="1"/>
  <c r="I127" i="5"/>
  <c r="H128" i="5"/>
  <c r="H127" i="5" s="1"/>
  <c r="I111" i="5"/>
  <c r="H111" i="5" s="1"/>
  <c r="I102" i="6"/>
  <c r="H102" i="6" s="1"/>
  <c r="H103" i="6"/>
  <c r="I57" i="6"/>
  <c r="H57" i="6" s="1"/>
  <c r="I215" i="7"/>
  <c r="H215" i="7" s="1"/>
  <c r="I204" i="7"/>
  <c r="I150" i="7"/>
  <c r="H150" i="7" s="1"/>
  <c r="I130" i="7"/>
  <c r="I129" i="7" s="1"/>
  <c r="H129" i="7" s="1"/>
  <c r="I115" i="7"/>
  <c r="H115" i="7" s="1"/>
  <c r="I102" i="7"/>
  <c r="H102" i="7" s="1"/>
  <c r="I88" i="7"/>
  <c r="H88" i="7" s="1"/>
  <c r="I143" i="8"/>
  <c r="H143" i="8" s="1"/>
  <c r="I115" i="8"/>
  <c r="H115" i="8" s="1"/>
  <c r="I68" i="5"/>
  <c r="I66" i="5" s="1"/>
  <c r="H66" i="5" s="1"/>
  <c r="I195" i="6"/>
  <c r="I174" i="6"/>
  <c r="I165" i="6"/>
  <c r="I164" i="6" s="1"/>
  <c r="H164" i="6" s="1"/>
  <c r="I143" i="6"/>
  <c r="H143" i="6" s="1"/>
  <c r="I130" i="6"/>
  <c r="H89" i="6"/>
  <c r="H58" i="6"/>
  <c r="H55" i="6"/>
  <c r="I271" i="7"/>
  <c r="I259" i="7"/>
  <c r="I258" i="7" s="1"/>
  <c r="H258" i="7" s="1"/>
  <c r="H233" i="7"/>
  <c r="I159" i="7"/>
  <c r="H159" i="7" s="1"/>
  <c r="I79" i="7"/>
  <c r="H79" i="7" s="1"/>
  <c r="I76" i="7"/>
  <c r="H76" i="7" s="1"/>
  <c r="I245" i="8"/>
  <c r="H245" i="8" s="1"/>
  <c r="I165" i="8"/>
  <c r="I164" i="8" s="1"/>
  <c r="H164" i="8" s="1"/>
  <c r="I150" i="8"/>
  <c r="H150" i="8" s="1"/>
  <c r="I140" i="8"/>
  <c r="H140" i="8" s="1"/>
  <c r="I135" i="8"/>
  <c r="H135" i="8" s="1"/>
  <c r="I57" i="8"/>
  <c r="H57" i="8" s="1"/>
  <c r="I102" i="5"/>
  <c r="H102" i="5" s="1"/>
  <c r="I88" i="5"/>
  <c r="H88" i="5" s="1"/>
  <c r="I83" i="5"/>
  <c r="I82" i="5" s="1"/>
  <c r="H82" i="5" s="1"/>
  <c r="I57" i="5"/>
  <c r="H57" i="5" s="1"/>
  <c r="I275" i="6"/>
  <c r="H275" i="6" s="1"/>
  <c r="I271" i="6"/>
  <c r="H271" i="6" s="1"/>
  <c r="I251" i="6"/>
  <c r="H251" i="6" s="1"/>
  <c r="I245" i="6"/>
  <c r="H245" i="6" s="1"/>
  <c r="H196" i="6"/>
  <c r="I183" i="6"/>
  <c r="H183" i="6" s="1"/>
  <c r="H175" i="6"/>
  <c r="H166" i="6"/>
  <c r="H144" i="6"/>
  <c r="I135" i="6"/>
  <c r="H135" i="6" s="1"/>
  <c r="H80" i="6"/>
  <c r="I251" i="7"/>
  <c r="I245" i="7"/>
  <c r="H245" i="7" s="1"/>
  <c r="I178" i="7"/>
  <c r="H178" i="7" s="1"/>
  <c r="I143" i="7"/>
  <c r="H143" i="7" s="1"/>
  <c r="I94" i="7"/>
  <c r="H94" i="7" s="1"/>
  <c r="I68" i="7"/>
  <c r="H68" i="7" s="1"/>
  <c r="I251" i="8"/>
  <c r="I250" i="8" s="1"/>
  <c r="H250" i="8" s="1"/>
  <c r="I215" i="8"/>
  <c r="H215" i="8" s="1"/>
  <c r="I174" i="8"/>
  <c r="H174" i="8" s="1"/>
  <c r="I102" i="8"/>
  <c r="H102" i="8" s="1"/>
  <c r="I94" i="8"/>
  <c r="H94" i="8" s="1"/>
  <c r="I79" i="8"/>
  <c r="H79" i="8" s="1"/>
  <c r="I79" i="5"/>
  <c r="H79" i="5" s="1"/>
  <c r="I76" i="5"/>
  <c r="H252" i="6"/>
  <c r="H246" i="6"/>
  <c r="I178" i="6"/>
  <c r="H178" i="6" s="1"/>
  <c r="I150" i="6"/>
  <c r="H150" i="6" s="1"/>
  <c r="I140" i="6"/>
  <c r="H140" i="6" s="1"/>
  <c r="H136" i="6"/>
  <c r="I121" i="6"/>
  <c r="H121" i="6" s="1"/>
  <c r="I83" i="6"/>
  <c r="I68" i="6"/>
  <c r="I275" i="7"/>
  <c r="H275" i="7" s="1"/>
  <c r="H252" i="7"/>
  <c r="H246" i="7"/>
  <c r="I237" i="7"/>
  <c r="H237" i="7" s="1"/>
  <c r="I234" i="7"/>
  <c r="H234" i="7" s="1"/>
  <c r="I197" i="7"/>
  <c r="H197" i="7" s="1"/>
  <c r="H192" i="7"/>
  <c r="H179" i="7"/>
  <c r="I135" i="7"/>
  <c r="H135" i="7" s="1"/>
  <c r="H69" i="7"/>
  <c r="I57" i="7"/>
  <c r="H57" i="7" s="1"/>
  <c r="I54" i="7"/>
  <c r="I53" i="7" s="1"/>
  <c r="I259" i="8"/>
  <c r="I258" i="8" s="1"/>
  <c r="H258" i="8" s="1"/>
  <c r="I237" i="8"/>
  <c r="H237" i="8" s="1"/>
  <c r="I204" i="8"/>
  <c r="I88" i="8"/>
  <c r="H88" i="8" s="1"/>
  <c r="D268" i="2"/>
  <c r="H250" i="2"/>
  <c r="E194" i="2"/>
  <c r="C164" i="2"/>
  <c r="J229" i="2"/>
  <c r="E229" i="2"/>
  <c r="I194" i="2"/>
  <c r="H195" i="2"/>
  <c r="H190" i="2"/>
  <c r="K186" i="2"/>
  <c r="F186" i="2"/>
  <c r="C186" i="2" s="1"/>
  <c r="I172" i="2"/>
  <c r="D172" i="2"/>
  <c r="C172" i="2" s="1"/>
  <c r="H129" i="2"/>
  <c r="F74" i="2"/>
  <c r="C66" i="2"/>
  <c r="K52" i="2"/>
  <c r="F52" i="2"/>
  <c r="H42" i="2"/>
  <c r="F229" i="3"/>
  <c r="E194" i="3"/>
  <c r="J186" i="3"/>
  <c r="E186" i="3"/>
  <c r="I173" i="3"/>
  <c r="C173" i="3"/>
  <c r="D172" i="3"/>
  <c r="H68" i="3"/>
  <c r="J53" i="3"/>
  <c r="J52" i="3" s="1"/>
  <c r="K52" i="3"/>
  <c r="D52" i="3"/>
  <c r="C26" i="3"/>
  <c r="F20" i="3"/>
  <c r="H279" i="4"/>
  <c r="K194" i="4"/>
  <c r="E186" i="4"/>
  <c r="C164" i="4"/>
  <c r="D129" i="2"/>
  <c r="C130" i="2"/>
  <c r="J74" i="2"/>
  <c r="E74" i="2"/>
  <c r="D258" i="3"/>
  <c r="C258" i="3" s="1"/>
  <c r="I250" i="3"/>
  <c r="H250" i="3" s="1"/>
  <c r="H251" i="3"/>
  <c r="K229" i="3"/>
  <c r="C195" i="3"/>
  <c r="D194" i="3"/>
  <c r="I186" i="3"/>
  <c r="D186" i="3"/>
  <c r="H178" i="3"/>
  <c r="I164" i="3"/>
  <c r="H164" i="3" s="1"/>
  <c r="H165" i="3"/>
  <c r="E74" i="3"/>
  <c r="E51" i="3" s="1"/>
  <c r="I53" i="3"/>
  <c r="H54" i="3"/>
  <c r="C230" i="2"/>
  <c r="D229" i="2"/>
  <c r="C250" i="2"/>
  <c r="D203" i="2"/>
  <c r="C203" i="2" s="1"/>
  <c r="D82" i="2"/>
  <c r="C82" i="2" s="1"/>
  <c r="I52" i="2"/>
  <c r="C42" i="2"/>
  <c r="C287" i="2"/>
  <c r="I258" i="3"/>
  <c r="H259" i="3"/>
  <c r="H232" i="3"/>
  <c r="H226" i="3"/>
  <c r="H183" i="3"/>
  <c r="I129" i="3"/>
  <c r="C129" i="3"/>
  <c r="J82" i="3"/>
  <c r="C82" i="3"/>
  <c r="K74" i="3"/>
  <c r="D74" i="3"/>
  <c r="C75" i="3"/>
  <c r="I75" i="3"/>
  <c r="H57" i="3"/>
  <c r="C287" i="4"/>
  <c r="C286" i="4" s="1"/>
  <c r="I269" i="4"/>
  <c r="G186" i="4"/>
  <c r="C286" i="2"/>
  <c r="I268" i="2"/>
  <c r="H258" i="2"/>
  <c r="K229" i="2"/>
  <c r="J194" i="2"/>
  <c r="J193" i="2" s="1"/>
  <c r="G186" i="2"/>
  <c r="I82" i="2"/>
  <c r="H83" i="2"/>
  <c r="L74" i="2"/>
  <c r="L52" i="2"/>
  <c r="G52" i="2"/>
  <c r="J230" i="3"/>
  <c r="C203" i="3"/>
  <c r="L186" i="3"/>
  <c r="J173" i="3"/>
  <c r="J172" i="3" s="1"/>
  <c r="H83" i="3"/>
  <c r="E269" i="2"/>
  <c r="E268" i="2" s="1"/>
  <c r="C232" i="2"/>
  <c r="H204" i="2"/>
  <c r="H271" i="2"/>
  <c r="H259" i="2"/>
  <c r="H251" i="2"/>
  <c r="C222" i="2"/>
  <c r="C204" i="2"/>
  <c r="C190" i="2"/>
  <c r="C174" i="2"/>
  <c r="H130" i="2"/>
  <c r="C125" i="2"/>
  <c r="C68" i="2"/>
  <c r="H44" i="2"/>
  <c r="H43" i="2"/>
  <c r="C27" i="2"/>
  <c r="J263" i="3"/>
  <c r="J258" i="3" s="1"/>
  <c r="H238" i="3"/>
  <c r="H233" i="3"/>
  <c r="H220" i="3"/>
  <c r="H196" i="3"/>
  <c r="H191" i="3"/>
  <c r="H187" i="3"/>
  <c r="H179" i="3"/>
  <c r="H174" i="3"/>
  <c r="H166" i="3"/>
  <c r="I115" i="3"/>
  <c r="H115" i="3" s="1"/>
  <c r="C83" i="3"/>
  <c r="C79" i="3"/>
  <c r="C68" i="3"/>
  <c r="C27" i="3"/>
  <c r="H264" i="4"/>
  <c r="I263" i="4"/>
  <c r="C261" i="4"/>
  <c r="L258" i="4"/>
  <c r="I251" i="4"/>
  <c r="G250" i="4"/>
  <c r="C250" i="4" s="1"/>
  <c r="I237" i="4"/>
  <c r="H237" i="4" s="1"/>
  <c r="L229" i="4"/>
  <c r="F229" i="4"/>
  <c r="J230" i="4"/>
  <c r="I215" i="4"/>
  <c r="H215" i="4" s="1"/>
  <c r="L194" i="4"/>
  <c r="J195" i="4"/>
  <c r="J194" i="4" s="1"/>
  <c r="I191" i="4"/>
  <c r="F186" i="4"/>
  <c r="I174" i="4"/>
  <c r="I165" i="4"/>
  <c r="J129" i="4"/>
  <c r="C129" i="4"/>
  <c r="H111" i="4"/>
  <c r="J82" i="4"/>
  <c r="D74" i="4"/>
  <c r="C75" i="4"/>
  <c r="I66" i="4"/>
  <c r="I53" i="4"/>
  <c r="H54" i="4"/>
  <c r="K194" i="5"/>
  <c r="E194" i="5"/>
  <c r="L186" i="5"/>
  <c r="I164" i="5"/>
  <c r="H164" i="5" s="1"/>
  <c r="H165" i="5"/>
  <c r="F52" i="5"/>
  <c r="C259" i="2"/>
  <c r="H197" i="2"/>
  <c r="D195" i="2"/>
  <c r="H191" i="2"/>
  <c r="H187" i="2"/>
  <c r="L173" i="2"/>
  <c r="L172" i="2" s="1"/>
  <c r="H165" i="2"/>
  <c r="H79" i="2"/>
  <c r="D75" i="2"/>
  <c r="J66" i="2"/>
  <c r="H66" i="2" s="1"/>
  <c r="H57" i="2"/>
  <c r="D53" i="2"/>
  <c r="K26" i="2"/>
  <c r="H281" i="3"/>
  <c r="D269" i="3"/>
  <c r="C259" i="3"/>
  <c r="C251" i="3"/>
  <c r="C234" i="3"/>
  <c r="G230" i="3"/>
  <c r="C204" i="3"/>
  <c r="C197" i="3"/>
  <c r="C191" i="3"/>
  <c r="C187" i="3"/>
  <c r="C174" i="3"/>
  <c r="G164" i="3"/>
  <c r="C164" i="3" s="1"/>
  <c r="C130" i="3"/>
  <c r="H122" i="3"/>
  <c r="H112" i="3"/>
  <c r="H95" i="3"/>
  <c r="H84" i="3"/>
  <c r="H80" i="3"/>
  <c r="H76" i="3"/>
  <c r="H69" i="3"/>
  <c r="H59" i="3"/>
  <c r="K26" i="3"/>
  <c r="H21" i="3"/>
  <c r="H287" i="3" s="1"/>
  <c r="H286" i="3" s="1"/>
  <c r="D269" i="4"/>
  <c r="I226" i="4"/>
  <c r="H226" i="4" s="1"/>
  <c r="C191" i="4"/>
  <c r="C174" i="4"/>
  <c r="C165" i="4"/>
  <c r="I159" i="4"/>
  <c r="I150" i="4"/>
  <c r="H150" i="4" s="1"/>
  <c r="G74" i="4"/>
  <c r="I75" i="4"/>
  <c r="H271" i="5"/>
  <c r="H259" i="5"/>
  <c r="H204" i="5"/>
  <c r="I203" i="5"/>
  <c r="H203" i="5" s="1"/>
  <c r="H130" i="5"/>
  <c r="H68" i="5"/>
  <c r="C251" i="2"/>
  <c r="I230" i="2"/>
  <c r="H106" i="2"/>
  <c r="C105" i="2"/>
  <c r="C83" i="2"/>
  <c r="C43" i="2"/>
  <c r="C281" i="3"/>
  <c r="H260" i="3"/>
  <c r="H255" i="3"/>
  <c r="H208" i="3"/>
  <c r="H184" i="3"/>
  <c r="H175" i="3"/>
  <c r="H151" i="3"/>
  <c r="H141" i="3"/>
  <c r="H131" i="3"/>
  <c r="H128" i="3"/>
  <c r="H127" i="3" s="1"/>
  <c r="C54" i="3"/>
  <c r="C21" i="3"/>
  <c r="H266" i="4"/>
  <c r="H260" i="4"/>
  <c r="I259" i="4"/>
  <c r="I245" i="4"/>
  <c r="H245" i="4" s="1"/>
  <c r="I234" i="4"/>
  <c r="H234" i="4" s="1"/>
  <c r="I232" i="4"/>
  <c r="H232" i="4" s="1"/>
  <c r="E230" i="4"/>
  <c r="I204" i="4"/>
  <c r="I197" i="4"/>
  <c r="H197" i="4" s="1"/>
  <c r="D194" i="4"/>
  <c r="E195" i="4"/>
  <c r="I187" i="4"/>
  <c r="I183" i="4"/>
  <c r="H183" i="4" s="1"/>
  <c r="I178" i="4"/>
  <c r="H178" i="4" s="1"/>
  <c r="H140" i="4"/>
  <c r="K129" i="4"/>
  <c r="K74" i="4" s="1"/>
  <c r="I129" i="4"/>
  <c r="H129" i="4" s="1"/>
  <c r="H130" i="4"/>
  <c r="C66" i="4"/>
  <c r="E52" i="4"/>
  <c r="D268" i="5"/>
  <c r="C269" i="5"/>
  <c r="I250" i="5"/>
  <c r="H250" i="5" s="1"/>
  <c r="H251" i="5"/>
  <c r="C203" i="5"/>
  <c r="H190" i="5"/>
  <c r="C190" i="5"/>
  <c r="I186" i="5"/>
  <c r="H186" i="5" s="1"/>
  <c r="H187" i="5"/>
  <c r="D186" i="5"/>
  <c r="I173" i="5"/>
  <c r="H174" i="5"/>
  <c r="C66" i="5"/>
  <c r="H54" i="5"/>
  <c r="J52" i="5"/>
  <c r="H76" i="2"/>
  <c r="H54" i="2"/>
  <c r="H21" i="2"/>
  <c r="H287" i="2" s="1"/>
  <c r="H286" i="2" s="1"/>
  <c r="H276" i="3"/>
  <c r="H270" i="3"/>
  <c r="C178" i="3"/>
  <c r="H55" i="3"/>
  <c r="H280" i="4"/>
  <c r="H272" i="4"/>
  <c r="F269" i="4"/>
  <c r="F268" i="4" s="1"/>
  <c r="J263" i="4"/>
  <c r="J258" i="4" s="1"/>
  <c r="D258" i="4"/>
  <c r="C258" i="4" s="1"/>
  <c r="C204" i="4"/>
  <c r="C187" i="4"/>
  <c r="L74" i="4"/>
  <c r="F74" i="4"/>
  <c r="F51" i="4" s="1"/>
  <c r="D52" i="4"/>
  <c r="C164" i="5"/>
  <c r="C82" i="5"/>
  <c r="H76" i="5"/>
  <c r="H155" i="4"/>
  <c r="H142" i="4"/>
  <c r="H132" i="4"/>
  <c r="H118" i="4"/>
  <c r="H110" i="4"/>
  <c r="H67" i="4"/>
  <c r="H55" i="4"/>
  <c r="H281" i="5"/>
  <c r="C271" i="5"/>
  <c r="H265" i="5"/>
  <c r="H262" i="5"/>
  <c r="H252" i="5"/>
  <c r="H246" i="5"/>
  <c r="C234" i="5"/>
  <c r="H232" i="5"/>
  <c r="E230" i="5"/>
  <c r="E229" i="5" s="1"/>
  <c r="C204" i="5"/>
  <c r="H198" i="5"/>
  <c r="G195" i="5"/>
  <c r="G194" i="5" s="1"/>
  <c r="H191" i="5"/>
  <c r="H188" i="5"/>
  <c r="H179" i="5"/>
  <c r="G173" i="5"/>
  <c r="G172" i="5" s="1"/>
  <c r="H167" i="5"/>
  <c r="H161" i="5"/>
  <c r="H133" i="5"/>
  <c r="D130" i="5"/>
  <c r="H124" i="5"/>
  <c r="H114" i="5"/>
  <c r="H103" i="5"/>
  <c r="H96" i="5"/>
  <c r="H89" i="5"/>
  <c r="H86" i="5"/>
  <c r="H80" i="5"/>
  <c r="H77" i="5"/>
  <c r="C68" i="5"/>
  <c r="H58" i="5"/>
  <c r="H55" i="5"/>
  <c r="D52" i="5"/>
  <c r="K20" i="5"/>
  <c r="H259" i="6"/>
  <c r="H204" i="6"/>
  <c r="I203" i="6"/>
  <c r="H203" i="6" s="1"/>
  <c r="L194" i="6"/>
  <c r="L193" i="6" s="1"/>
  <c r="E186" i="6"/>
  <c r="C190" i="6"/>
  <c r="C172" i="6"/>
  <c r="C164" i="6"/>
  <c r="F74" i="6"/>
  <c r="D74" i="6"/>
  <c r="D51" i="6" s="1"/>
  <c r="I53" i="6"/>
  <c r="H54" i="6"/>
  <c r="E52" i="6"/>
  <c r="I230" i="7"/>
  <c r="H232" i="7"/>
  <c r="E229" i="7"/>
  <c r="I203" i="7"/>
  <c r="H204" i="7"/>
  <c r="J194" i="7"/>
  <c r="C195" i="7"/>
  <c r="D194" i="7"/>
  <c r="L186" i="7"/>
  <c r="H174" i="7"/>
  <c r="I164" i="7"/>
  <c r="H164" i="7" s="1"/>
  <c r="H165" i="7"/>
  <c r="C129" i="7"/>
  <c r="K74" i="7"/>
  <c r="L52" i="7"/>
  <c r="C83" i="4"/>
  <c r="E82" i="4"/>
  <c r="C82" i="4" s="1"/>
  <c r="C79" i="4"/>
  <c r="C68" i="4"/>
  <c r="C57" i="4"/>
  <c r="G53" i="4"/>
  <c r="G52" i="4" s="1"/>
  <c r="G51" i="4" s="1"/>
  <c r="G20" i="4"/>
  <c r="C275" i="5"/>
  <c r="D263" i="5"/>
  <c r="C263" i="5" s="1"/>
  <c r="C259" i="5"/>
  <c r="G250" i="5"/>
  <c r="G229" i="5" s="1"/>
  <c r="C191" i="5"/>
  <c r="G186" i="5"/>
  <c r="C83" i="5"/>
  <c r="G75" i="5"/>
  <c r="G74" i="5" s="1"/>
  <c r="G53" i="5"/>
  <c r="G52" i="5" s="1"/>
  <c r="J229" i="6"/>
  <c r="D229" i="6"/>
  <c r="K229" i="6"/>
  <c r="J193" i="6"/>
  <c r="H195" i="6"/>
  <c r="I186" i="6"/>
  <c r="H187" i="6"/>
  <c r="I173" i="6"/>
  <c r="H174" i="6"/>
  <c r="H130" i="6"/>
  <c r="I129" i="6"/>
  <c r="H129" i="6" s="1"/>
  <c r="E74" i="6"/>
  <c r="I75" i="6"/>
  <c r="H76" i="6"/>
  <c r="K74" i="6"/>
  <c r="I269" i="7"/>
  <c r="D258" i="7"/>
  <c r="C258" i="7" s="1"/>
  <c r="C263" i="7"/>
  <c r="D229" i="7"/>
  <c r="I195" i="7"/>
  <c r="H187" i="7"/>
  <c r="C173" i="7"/>
  <c r="D172" i="7"/>
  <c r="C164" i="7"/>
  <c r="I75" i="7"/>
  <c r="J74" i="7"/>
  <c r="F52" i="7"/>
  <c r="D52" i="7"/>
  <c r="H144" i="4"/>
  <c r="H137" i="4"/>
  <c r="H123" i="4"/>
  <c r="H112" i="4"/>
  <c r="H95" i="4"/>
  <c r="H84" i="4"/>
  <c r="H80" i="4"/>
  <c r="H76" i="4"/>
  <c r="H69" i="4"/>
  <c r="H63" i="4"/>
  <c r="I269" i="6"/>
  <c r="I250" i="6"/>
  <c r="H250" i="6" s="1"/>
  <c r="C250" i="6"/>
  <c r="I230" i="6"/>
  <c r="H232" i="6"/>
  <c r="C82" i="6"/>
  <c r="C287" i="7"/>
  <c r="C286" i="7" s="1"/>
  <c r="H251" i="7"/>
  <c r="I250" i="7"/>
  <c r="H250" i="7" s="1"/>
  <c r="K229" i="7"/>
  <c r="L194" i="7"/>
  <c r="L193" i="7" s="1"/>
  <c r="F194" i="7"/>
  <c r="H191" i="7"/>
  <c r="I190" i="7"/>
  <c r="H190" i="7" s="1"/>
  <c r="D186" i="7"/>
  <c r="G74" i="7"/>
  <c r="L74" i="7"/>
  <c r="K51" i="7"/>
  <c r="E52" i="7"/>
  <c r="C53" i="7"/>
  <c r="C130" i="4"/>
  <c r="C76" i="4"/>
  <c r="C88" i="5"/>
  <c r="H83" i="6"/>
  <c r="I82" i="6"/>
  <c r="G74" i="6"/>
  <c r="I66" i="6"/>
  <c r="H66" i="6" s="1"/>
  <c r="H68" i="6"/>
  <c r="F51" i="6"/>
  <c r="F20" i="6"/>
  <c r="C26" i="6"/>
  <c r="F74" i="7"/>
  <c r="J52" i="7"/>
  <c r="K20" i="7"/>
  <c r="H26" i="7"/>
  <c r="F26" i="5"/>
  <c r="H21" i="5"/>
  <c r="H276" i="6"/>
  <c r="H273" i="6"/>
  <c r="H270" i="6"/>
  <c r="H261" i="6"/>
  <c r="C234" i="6"/>
  <c r="E230" i="6"/>
  <c r="E229" i="6" s="1"/>
  <c r="C204" i="6"/>
  <c r="H198" i="6"/>
  <c r="G195" i="6"/>
  <c r="C195" i="6"/>
  <c r="H191" i="6"/>
  <c r="H188" i="6"/>
  <c r="H179" i="6"/>
  <c r="C173" i="6"/>
  <c r="C130" i="6"/>
  <c r="H128" i="6"/>
  <c r="H127" i="6" s="1"/>
  <c r="H118" i="6"/>
  <c r="H97" i="6"/>
  <c r="C83" i="6"/>
  <c r="C75" i="6"/>
  <c r="H69" i="6"/>
  <c r="G66" i="6"/>
  <c r="G52" i="6" s="1"/>
  <c r="C53" i="6"/>
  <c r="C27" i="6"/>
  <c r="C21" i="6"/>
  <c r="H280" i="7"/>
  <c r="H277" i="7"/>
  <c r="H271" i="7"/>
  <c r="E269" i="7"/>
  <c r="E268" i="7" s="1"/>
  <c r="E193" i="7" s="1"/>
  <c r="H264" i="7"/>
  <c r="H261" i="7"/>
  <c r="C251" i="7"/>
  <c r="H238" i="7"/>
  <c r="H235" i="7"/>
  <c r="C232" i="7"/>
  <c r="H227" i="7"/>
  <c r="H216" i="7"/>
  <c r="H205" i="7"/>
  <c r="H196" i="7"/>
  <c r="C191" i="7"/>
  <c r="H177" i="7"/>
  <c r="H168" i="7"/>
  <c r="H151" i="7"/>
  <c r="H144" i="7"/>
  <c r="H141" i="7"/>
  <c r="H131" i="7"/>
  <c r="H67" i="7"/>
  <c r="D268" i="8"/>
  <c r="L229" i="8"/>
  <c r="F229" i="8"/>
  <c r="K194" i="8"/>
  <c r="E194" i="8"/>
  <c r="D186" i="8"/>
  <c r="C186" i="8" s="1"/>
  <c r="K52" i="8"/>
  <c r="H54" i="8"/>
  <c r="J52" i="8"/>
  <c r="C53" i="8"/>
  <c r="D52" i="8"/>
  <c r="F229" i="9"/>
  <c r="F194" i="9"/>
  <c r="F193" i="9" s="1"/>
  <c r="F186" i="9"/>
  <c r="C186" i="9" s="1"/>
  <c r="D172" i="9"/>
  <c r="H164" i="9"/>
  <c r="C82" i="9"/>
  <c r="C26" i="9"/>
  <c r="C203" i="10"/>
  <c r="F194" i="10"/>
  <c r="F193" i="10" s="1"/>
  <c r="F186" i="10"/>
  <c r="D172" i="10"/>
  <c r="C172" i="10" s="1"/>
  <c r="C173" i="10"/>
  <c r="C21" i="5"/>
  <c r="C287" i="5" s="1"/>
  <c r="C286" i="5" s="1"/>
  <c r="H280" i="6"/>
  <c r="I263" i="6"/>
  <c r="H263" i="6" s="1"/>
  <c r="C191" i="6"/>
  <c r="G186" i="6"/>
  <c r="K26" i="6"/>
  <c r="K20" i="6" s="1"/>
  <c r="L20" i="6"/>
  <c r="D269" i="7"/>
  <c r="G230" i="7"/>
  <c r="G229" i="7" s="1"/>
  <c r="G203" i="7"/>
  <c r="C203" i="7" s="1"/>
  <c r="C174" i="7"/>
  <c r="C165" i="7"/>
  <c r="C135" i="7"/>
  <c r="I121" i="7"/>
  <c r="H121" i="7" s="1"/>
  <c r="I111" i="7"/>
  <c r="H111" i="7" s="1"/>
  <c r="C88" i="7"/>
  <c r="I83" i="7"/>
  <c r="C76" i="7"/>
  <c r="C54" i="7"/>
  <c r="K229" i="8"/>
  <c r="D172" i="8"/>
  <c r="H165" i="8"/>
  <c r="I75" i="8"/>
  <c r="H76" i="8"/>
  <c r="C66" i="8"/>
  <c r="H287" i="8"/>
  <c r="I268" i="9"/>
  <c r="H269" i="9"/>
  <c r="C258" i="9"/>
  <c r="E229" i="9"/>
  <c r="J194" i="9"/>
  <c r="E194" i="9"/>
  <c r="J186" i="9"/>
  <c r="E186" i="9"/>
  <c r="G52" i="9"/>
  <c r="I268" i="10"/>
  <c r="I229" i="10"/>
  <c r="J194" i="10"/>
  <c r="J193" i="10" s="1"/>
  <c r="E194" i="10"/>
  <c r="J186" i="10"/>
  <c r="E186" i="10"/>
  <c r="H111" i="10"/>
  <c r="L74" i="10"/>
  <c r="C271" i="6"/>
  <c r="C259" i="6"/>
  <c r="H233" i="6"/>
  <c r="H142" i="6"/>
  <c r="H132" i="6"/>
  <c r="H123" i="6"/>
  <c r="H113" i="6"/>
  <c r="H85" i="6"/>
  <c r="C197" i="7"/>
  <c r="C187" i="7"/>
  <c r="H136" i="7"/>
  <c r="H117" i="7"/>
  <c r="H103" i="7"/>
  <c r="H96" i="7"/>
  <c r="H89" i="7"/>
  <c r="H80" i="7"/>
  <c r="H77" i="7"/>
  <c r="C68" i="7"/>
  <c r="H58" i="7"/>
  <c r="H55" i="7"/>
  <c r="H36" i="7"/>
  <c r="I269" i="8"/>
  <c r="H251" i="8"/>
  <c r="H232" i="8"/>
  <c r="J229" i="8"/>
  <c r="D230" i="8"/>
  <c r="L74" i="8"/>
  <c r="G52" i="8"/>
  <c r="L52" i="8"/>
  <c r="L51" i="8" s="1"/>
  <c r="F52" i="8"/>
  <c r="H250" i="9"/>
  <c r="I229" i="9"/>
  <c r="D229" i="9"/>
  <c r="I194" i="9"/>
  <c r="H195" i="9"/>
  <c r="H190" i="9"/>
  <c r="I186" i="9"/>
  <c r="H66" i="9"/>
  <c r="K52" i="9"/>
  <c r="G229" i="10"/>
  <c r="C195" i="10"/>
  <c r="H173" i="10"/>
  <c r="K129" i="10"/>
  <c r="F74" i="10"/>
  <c r="C275" i="6"/>
  <c r="C130" i="7"/>
  <c r="C83" i="7"/>
  <c r="H286" i="8"/>
  <c r="I203" i="8"/>
  <c r="H203" i="8" s="1"/>
  <c r="H204" i="8"/>
  <c r="L194" i="8"/>
  <c r="L193" i="8" s="1"/>
  <c r="L193" i="9"/>
  <c r="E74" i="9"/>
  <c r="E284" i="9" s="1"/>
  <c r="C286" i="10"/>
  <c r="C287" i="10"/>
  <c r="G194" i="10"/>
  <c r="G193" i="10" s="1"/>
  <c r="H150" i="10"/>
  <c r="J74" i="10"/>
  <c r="J51" i="10" s="1"/>
  <c r="J50" i="10" s="1"/>
  <c r="G20" i="7"/>
  <c r="C281" i="8"/>
  <c r="C275" i="8"/>
  <c r="H272" i="8"/>
  <c r="G269" i="8"/>
  <c r="G268" i="8" s="1"/>
  <c r="H267" i="8"/>
  <c r="D263" i="8"/>
  <c r="C263" i="8" s="1"/>
  <c r="H259" i="8"/>
  <c r="D259" i="8"/>
  <c r="H252" i="8"/>
  <c r="H246" i="8"/>
  <c r="C241" i="8"/>
  <c r="H238" i="8"/>
  <c r="H235" i="8"/>
  <c r="C232" i="8"/>
  <c r="H227" i="8"/>
  <c r="H216" i="8"/>
  <c r="H205" i="8"/>
  <c r="D203" i="8"/>
  <c r="I197" i="8"/>
  <c r="H197" i="8" s="1"/>
  <c r="H196" i="8"/>
  <c r="F195" i="8"/>
  <c r="F194" i="8" s="1"/>
  <c r="C191" i="8"/>
  <c r="I190" i="8"/>
  <c r="H190" i="8" s="1"/>
  <c r="I187" i="8"/>
  <c r="I178" i="8"/>
  <c r="H178" i="8" s="1"/>
  <c r="F173" i="8"/>
  <c r="F172" i="8" s="1"/>
  <c r="H151" i="8"/>
  <c r="H144" i="8"/>
  <c r="D129" i="8"/>
  <c r="C129" i="8" s="1"/>
  <c r="I127" i="8"/>
  <c r="D82" i="8"/>
  <c r="C82" i="8" s="1"/>
  <c r="F75" i="8"/>
  <c r="F74" i="8" s="1"/>
  <c r="D74" i="8"/>
  <c r="I68" i="8"/>
  <c r="K26" i="8"/>
  <c r="K20" i="8" s="1"/>
  <c r="H281" i="9"/>
  <c r="H271" i="9"/>
  <c r="D269" i="9"/>
  <c r="H259" i="9"/>
  <c r="H251" i="9"/>
  <c r="H215" i="9"/>
  <c r="H197" i="9"/>
  <c r="D195" i="9"/>
  <c r="H191" i="9"/>
  <c r="H187" i="9"/>
  <c r="H165" i="9"/>
  <c r="H135" i="9"/>
  <c r="D129" i="9"/>
  <c r="H83" i="9"/>
  <c r="L75" i="9"/>
  <c r="D75" i="9"/>
  <c r="L53" i="9"/>
  <c r="L52" i="9" s="1"/>
  <c r="D53" i="9"/>
  <c r="H21" i="9"/>
  <c r="L258" i="10"/>
  <c r="H258" i="10" s="1"/>
  <c r="D258" i="10"/>
  <c r="D250" i="10"/>
  <c r="C250" i="10" s="1"/>
  <c r="H232" i="10"/>
  <c r="C197" i="10"/>
  <c r="I190" i="10"/>
  <c r="H190" i="10" s="1"/>
  <c r="I172" i="10"/>
  <c r="H172" i="10" s="1"/>
  <c r="I164" i="10"/>
  <c r="H164" i="10" s="1"/>
  <c r="H151" i="10"/>
  <c r="I129" i="10"/>
  <c r="H114" i="10"/>
  <c r="C83" i="10"/>
  <c r="I82" i="10"/>
  <c r="K52" i="10"/>
  <c r="L229" i="11"/>
  <c r="G229" i="11"/>
  <c r="G194" i="11"/>
  <c r="G186" i="11"/>
  <c r="K74" i="11"/>
  <c r="C66" i="11"/>
  <c r="K52" i="11"/>
  <c r="H203" i="12"/>
  <c r="F26" i="7"/>
  <c r="F20" i="7" s="1"/>
  <c r="H21" i="7"/>
  <c r="H287" i="7" s="1"/>
  <c r="H286" i="7" s="1"/>
  <c r="H276" i="8"/>
  <c r="H270" i="8"/>
  <c r="G250" i="8"/>
  <c r="C250" i="8" s="1"/>
  <c r="H233" i="8"/>
  <c r="C165" i="8"/>
  <c r="C135" i="8"/>
  <c r="I130" i="8"/>
  <c r="I121" i="8"/>
  <c r="H121" i="8" s="1"/>
  <c r="I111" i="8"/>
  <c r="H111" i="8" s="1"/>
  <c r="C88" i="8"/>
  <c r="I83" i="8"/>
  <c r="C57" i="8"/>
  <c r="C54" i="8"/>
  <c r="G20" i="8"/>
  <c r="C259" i="9"/>
  <c r="K203" i="9"/>
  <c r="K194" i="9" s="1"/>
  <c r="G203" i="9"/>
  <c r="K173" i="9"/>
  <c r="K172" i="9" s="1"/>
  <c r="H172" i="9" s="1"/>
  <c r="G173" i="9"/>
  <c r="G172" i="9" s="1"/>
  <c r="K129" i="9"/>
  <c r="C83" i="9"/>
  <c r="C21" i="9"/>
  <c r="C287" i="9" s="1"/>
  <c r="C286" i="9" s="1"/>
  <c r="K250" i="10"/>
  <c r="H250" i="10" s="1"/>
  <c r="C232" i="10"/>
  <c r="H204" i="10"/>
  <c r="H174" i="10"/>
  <c r="H135" i="10"/>
  <c r="D129" i="10"/>
  <c r="C129" i="10" s="1"/>
  <c r="D82" i="10"/>
  <c r="H76" i="10"/>
  <c r="E74" i="10"/>
  <c r="E51" i="10"/>
  <c r="K229" i="11"/>
  <c r="F229" i="11"/>
  <c r="C203" i="11"/>
  <c r="K186" i="11"/>
  <c r="F186" i="11"/>
  <c r="H173" i="11"/>
  <c r="I172" i="11"/>
  <c r="H172" i="11" s="1"/>
  <c r="D172" i="11"/>
  <c r="C172" i="11" s="1"/>
  <c r="C173" i="11"/>
  <c r="C164" i="11"/>
  <c r="E74" i="11"/>
  <c r="K20" i="11"/>
  <c r="H26" i="11"/>
  <c r="H287" i="12"/>
  <c r="H286" i="12" s="1"/>
  <c r="F194" i="12"/>
  <c r="C187" i="8"/>
  <c r="H185" i="8"/>
  <c r="H175" i="8"/>
  <c r="H166" i="8"/>
  <c r="H160" i="8"/>
  <c r="H136" i="8"/>
  <c r="H117" i="8"/>
  <c r="H103" i="8"/>
  <c r="H96" i="8"/>
  <c r="H89" i="8"/>
  <c r="H80" i="8"/>
  <c r="H77" i="8"/>
  <c r="C68" i="8"/>
  <c r="H58" i="8"/>
  <c r="H55" i="8"/>
  <c r="H232" i="9"/>
  <c r="H68" i="9"/>
  <c r="D66" i="9"/>
  <c r="C66" i="9" s="1"/>
  <c r="K26" i="9"/>
  <c r="L20" i="9"/>
  <c r="H271" i="10"/>
  <c r="D269" i="10"/>
  <c r="C204" i="10"/>
  <c r="I203" i="10"/>
  <c r="H203" i="10" s="1"/>
  <c r="I195" i="10"/>
  <c r="C174" i="10"/>
  <c r="K88" i="10"/>
  <c r="C76" i="10"/>
  <c r="I75" i="10"/>
  <c r="I66" i="10"/>
  <c r="H66" i="10" s="1"/>
  <c r="H68" i="10"/>
  <c r="D52" i="10"/>
  <c r="J229" i="11"/>
  <c r="E229" i="11"/>
  <c r="J186" i="11"/>
  <c r="E186" i="11"/>
  <c r="H75" i="11"/>
  <c r="D74" i="11"/>
  <c r="H53" i="11"/>
  <c r="D52" i="11"/>
  <c r="C232" i="9"/>
  <c r="C66" i="10"/>
  <c r="L52" i="10"/>
  <c r="L51" i="10" s="1"/>
  <c r="K20" i="10"/>
  <c r="F20" i="10"/>
  <c r="H269" i="11"/>
  <c r="D268" i="11"/>
  <c r="C269" i="11"/>
  <c r="C258" i="11"/>
  <c r="C250" i="11"/>
  <c r="H230" i="11"/>
  <c r="H195" i="11"/>
  <c r="I194" i="11"/>
  <c r="D194" i="11"/>
  <c r="C195" i="11"/>
  <c r="H190" i="11"/>
  <c r="C190" i="11"/>
  <c r="I186" i="11"/>
  <c r="D186" i="11"/>
  <c r="G74" i="11"/>
  <c r="L52" i="11"/>
  <c r="G52" i="11"/>
  <c r="C26" i="11"/>
  <c r="D268" i="12"/>
  <c r="C269" i="12"/>
  <c r="C250" i="12"/>
  <c r="H195" i="12"/>
  <c r="G53" i="10"/>
  <c r="G52" i="10" s="1"/>
  <c r="C27" i="10"/>
  <c r="G20" i="10"/>
  <c r="C271" i="11"/>
  <c r="C259" i="11"/>
  <c r="I258" i="11"/>
  <c r="H258" i="11" s="1"/>
  <c r="C251" i="11"/>
  <c r="I250" i="11"/>
  <c r="H250" i="11" s="1"/>
  <c r="C215" i="11"/>
  <c r="C197" i="11"/>
  <c r="C191" i="11"/>
  <c r="C187" i="11"/>
  <c r="C165" i="11"/>
  <c r="C135" i="11"/>
  <c r="C83" i="11"/>
  <c r="C79" i="11"/>
  <c r="I66" i="11"/>
  <c r="H66" i="11" s="1"/>
  <c r="C57" i="11"/>
  <c r="C44" i="11"/>
  <c r="C27" i="11"/>
  <c r="C21" i="11"/>
  <c r="C287" i="11" s="1"/>
  <c r="C286" i="11" s="1"/>
  <c r="I269" i="12"/>
  <c r="I230" i="12"/>
  <c r="E230" i="12"/>
  <c r="E229" i="12" s="1"/>
  <c r="L230" i="12"/>
  <c r="L229" i="12" s="1"/>
  <c r="D230" i="12"/>
  <c r="H204" i="12"/>
  <c r="C204" i="12"/>
  <c r="H197" i="12"/>
  <c r="C197" i="12"/>
  <c r="L172" i="12"/>
  <c r="H164" i="12"/>
  <c r="H75" i="12"/>
  <c r="I74" i="12"/>
  <c r="H53" i="12"/>
  <c r="I52" i="12"/>
  <c r="F20" i="12"/>
  <c r="C26" i="12"/>
  <c r="J229" i="13"/>
  <c r="E229" i="13"/>
  <c r="E194" i="13"/>
  <c r="G186" i="13"/>
  <c r="C186" i="13" s="1"/>
  <c r="C68" i="10"/>
  <c r="H54" i="10"/>
  <c r="H21" i="10"/>
  <c r="H287" i="10" s="1"/>
  <c r="H232" i="11"/>
  <c r="D230" i="11"/>
  <c r="H204" i="11"/>
  <c r="L190" i="11"/>
  <c r="L186" i="11" s="1"/>
  <c r="H174" i="11"/>
  <c r="L164" i="11"/>
  <c r="H164" i="11" s="1"/>
  <c r="H130" i="11"/>
  <c r="F129" i="11"/>
  <c r="L82" i="11"/>
  <c r="H82" i="11" s="1"/>
  <c r="F75" i="11"/>
  <c r="F53" i="11"/>
  <c r="F52" i="11" s="1"/>
  <c r="L20" i="11"/>
  <c r="F258" i="12"/>
  <c r="F250" i="12"/>
  <c r="C237" i="12"/>
  <c r="H232" i="12"/>
  <c r="C232" i="12"/>
  <c r="D203" i="12"/>
  <c r="C203" i="12" s="1"/>
  <c r="K194" i="12"/>
  <c r="G194" i="12"/>
  <c r="I186" i="12"/>
  <c r="E186" i="12"/>
  <c r="C178" i="12"/>
  <c r="F173" i="12"/>
  <c r="F172" i="12" s="1"/>
  <c r="H165" i="12"/>
  <c r="C164" i="12"/>
  <c r="G74" i="12"/>
  <c r="L52" i="12"/>
  <c r="G52" i="12"/>
  <c r="I268" i="13"/>
  <c r="H269" i="13"/>
  <c r="C250" i="13"/>
  <c r="H230" i="13"/>
  <c r="D229" i="13"/>
  <c r="I194" i="13"/>
  <c r="H195" i="13"/>
  <c r="I172" i="13"/>
  <c r="H172" i="13" s="1"/>
  <c r="D172" i="13"/>
  <c r="C172" i="13" s="1"/>
  <c r="C173" i="13"/>
  <c r="C164" i="13"/>
  <c r="C129" i="13"/>
  <c r="I74" i="13"/>
  <c r="C66" i="13"/>
  <c r="I52" i="13"/>
  <c r="I53" i="10"/>
  <c r="C174" i="11"/>
  <c r="C88" i="11"/>
  <c r="C68" i="11"/>
  <c r="C271" i="12"/>
  <c r="K230" i="12"/>
  <c r="K229" i="12" s="1"/>
  <c r="G230" i="12"/>
  <c r="G229" i="12" s="1"/>
  <c r="G284" i="12" s="1"/>
  <c r="H190" i="12"/>
  <c r="L186" i="12"/>
  <c r="H187" i="12"/>
  <c r="C187" i="12"/>
  <c r="J173" i="12"/>
  <c r="J172" i="12" s="1"/>
  <c r="H174" i="12"/>
  <c r="D172" i="12"/>
  <c r="C172" i="12" s="1"/>
  <c r="C173" i="12"/>
  <c r="K74" i="12"/>
  <c r="H66" i="12"/>
  <c r="K51" i="12"/>
  <c r="G229" i="13"/>
  <c r="G194" i="13"/>
  <c r="G52" i="13"/>
  <c r="H271" i="11"/>
  <c r="H215" i="11"/>
  <c r="H197" i="11"/>
  <c r="H135" i="11"/>
  <c r="H79" i="11"/>
  <c r="H57" i="11"/>
  <c r="I194" i="12"/>
  <c r="E194" i="12"/>
  <c r="E193" i="12" s="1"/>
  <c r="L194" i="12"/>
  <c r="D194" i="12"/>
  <c r="C195" i="12"/>
  <c r="H191" i="12"/>
  <c r="D190" i="12"/>
  <c r="C190" i="12" s="1"/>
  <c r="C191" i="12"/>
  <c r="J74" i="12"/>
  <c r="K229" i="13"/>
  <c r="K194" i="13"/>
  <c r="F194" i="13"/>
  <c r="I186" i="13"/>
  <c r="H186" i="13" s="1"/>
  <c r="H164" i="13"/>
  <c r="G74" i="13"/>
  <c r="G284" i="13" s="1"/>
  <c r="C165" i="12"/>
  <c r="C135" i="12"/>
  <c r="C83" i="12"/>
  <c r="C79" i="12"/>
  <c r="C57" i="12"/>
  <c r="C27" i="12"/>
  <c r="C21" i="12"/>
  <c r="C287" i="12" s="1"/>
  <c r="C286" i="12" s="1"/>
  <c r="C232" i="13"/>
  <c r="C204" i="13"/>
  <c r="C190" i="13"/>
  <c r="C174" i="13"/>
  <c r="C130" i="13"/>
  <c r="C88" i="13"/>
  <c r="C76" i="13"/>
  <c r="J52" i="13"/>
  <c r="E20" i="13"/>
  <c r="C21" i="13"/>
  <c r="C287" i="13" s="1"/>
  <c r="C286" i="13" s="1"/>
  <c r="C288" i="14"/>
  <c r="C286" i="14" s="1"/>
  <c r="L229" i="14"/>
  <c r="L186" i="14"/>
  <c r="H164" i="14"/>
  <c r="K74" i="14"/>
  <c r="H66" i="14"/>
  <c r="C66" i="14"/>
  <c r="K52" i="14"/>
  <c r="F52" i="14"/>
  <c r="K20" i="14"/>
  <c r="H258" i="15"/>
  <c r="H250" i="15"/>
  <c r="F229" i="15"/>
  <c r="H130" i="12"/>
  <c r="H88" i="12"/>
  <c r="L82" i="12"/>
  <c r="L74" i="12" s="1"/>
  <c r="H76" i="12"/>
  <c r="H68" i="12"/>
  <c r="D66" i="12"/>
  <c r="C66" i="12" s="1"/>
  <c r="H54" i="12"/>
  <c r="K26" i="12"/>
  <c r="K20" i="12" s="1"/>
  <c r="L20" i="12"/>
  <c r="H271" i="13"/>
  <c r="D269" i="13"/>
  <c r="H259" i="13"/>
  <c r="H251" i="13"/>
  <c r="H215" i="13"/>
  <c r="L203" i="13"/>
  <c r="L194" i="13" s="1"/>
  <c r="H197" i="13"/>
  <c r="D195" i="13"/>
  <c r="H191" i="13"/>
  <c r="H187" i="13"/>
  <c r="L173" i="13"/>
  <c r="L172" i="13" s="1"/>
  <c r="H165" i="13"/>
  <c r="H135" i="13"/>
  <c r="L129" i="13"/>
  <c r="H129" i="13" s="1"/>
  <c r="H83" i="13"/>
  <c r="J75" i="13"/>
  <c r="J74" i="13" s="1"/>
  <c r="F75" i="13"/>
  <c r="C68" i="13"/>
  <c r="H66" i="13"/>
  <c r="H54" i="13"/>
  <c r="H21" i="13"/>
  <c r="H287" i="13" s="1"/>
  <c r="H258" i="14"/>
  <c r="H250" i="14"/>
  <c r="K229" i="14"/>
  <c r="F194" i="14"/>
  <c r="K186" i="14"/>
  <c r="I172" i="14"/>
  <c r="H172" i="14" s="1"/>
  <c r="H173" i="14"/>
  <c r="C173" i="14"/>
  <c r="D172" i="14"/>
  <c r="C172" i="14" s="1"/>
  <c r="J74" i="14"/>
  <c r="J52" i="14"/>
  <c r="E52" i="14"/>
  <c r="H26" i="14"/>
  <c r="J268" i="15"/>
  <c r="J229" i="15"/>
  <c r="C54" i="13"/>
  <c r="H26" i="13"/>
  <c r="J194" i="14"/>
  <c r="J193" i="14" s="1"/>
  <c r="E194" i="14"/>
  <c r="E193" i="14" s="1"/>
  <c r="H82" i="14"/>
  <c r="I74" i="14"/>
  <c r="H75" i="14"/>
  <c r="C75" i="14"/>
  <c r="I52" i="14"/>
  <c r="C53" i="14"/>
  <c r="D52" i="14"/>
  <c r="H287" i="14"/>
  <c r="H135" i="12"/>
  <c r="H79" i="12"/>
  <c r="H57" i="12"/>
  <c r="H232" i="13"/>
  <c r="H88" i="13"/>
  <c r="H76" i="13"/>
  <c r="D74" i="13"/>
  <c r="H286" i="14"/>
  <c r="D268" i="14"/>
  <c r="I229" i="14"/>
  <c r="H229" i="14" s="1"/>
  <c r="H230" i="14"/>
  <c r="D229" i="14"/>
  <c r="C195" i="14"/>
  <c r="D194" i="14"/>
  <c r="D186" i="14"/>
  <c r="L74" i="14"/>
  <c r="G52" i="14"/>
  <c r="C26" i="14"/>
  <c r="F20" i="14"/>
  <c r="L229" i="15"/>
  <c r="H232" i="14"/>
  <c r="H204" i="14"/>
  <c r="H190" i="14"/>
  <c r="H174" i="14"/>
  <c r="H130" i="14"/>
  <c r="H88" i="14"/>
  <c r="H76" i="14"/>
  <c r="H68" i="14"/>
  <c r="H54" i="14"/>
  <c r="H281" i="15"/>
  <c r="C279" i="15"/>
  <c r="H251" i="15"/>
  <c r="C251" i="15"/>
  <c r="I229" i="15"/>
  <c r="H229" i="15" s="1"/>
  <c r="C204" i="15"/>
  <c r="H173" i="15"/>
  <c r="I172" i="15"/>
  <c r="H172" i="15" s="1"/>
  <c r="C129" i="15"/>
  <c r="E74" i="15"/>
  <c r="E51" i="15" s="1"/>
  <c r="H250" i="16"/>
  <c r="F229" i="16"/>
  <c r="H203" i="16"/>
  <c r="K194" i="16"/>
  <c r="H173" i="16"/>
  <c r="I172" i="16"/>
  <c r="H172" i="16" s="1"/>
  <c r="I269" i="14"/>
  <c r="G258" i="14"/>
  <c r="C258" i="14" s="1"/>
  <c r="G250" i="14"/>
  <c r="G229" i="14" s="1"/>
  <c r="C232" i="14"/>
  <c r="C204" i="14"/>
  <c r="I195" i="14"/>
  <c r="G190" i="14"/>
  <c r="C190" i="14" s="1"/>
  <c r="C174" i="14"/>
  <c r="G164" i="14"/>
  <c r="C164" i="14" s="1"/>
  <c r="C130" i="14"/>
  <c r="C88" i="14"/>
  <c r="G82" i="14"/>
  <c r="C76" i="14"/>
  <c r="C68" i="14"/>
  <c r="C54" i="14"/>
  <c r="H42" i="14"/>
  <c r="C42" i="14"/>
  <c r="G20" i="14"/>
  <c r="I268" i="15"/>
  <c r="H268" i="15" s="1"/>
  <c r="L269" i="15"/>
  <c r="L268" i="15" s="1"/>
  <c r="D269" i="15"/>
  <c r="C250" i="15"/>
  <c r="C237" i="15"/>
  <c r="H232" i="15"/>
  <c r="C232" i="15"/>
  <c r="L203" i="15"/>
  <c r="L194" i="15" s="1"/>
  <c r="L193" i="15" s="1"/>
  <c r="I194" i="15"/>
  <c r="E194" i="15"/>
  <c r="C82" i="15"/>
  <c r="H75" i="15"/>
  <c r="I74" i="15"/>
  <c r="C53" i="15"/>
  <c r="I52" i="15"/>
  <c r="F20" i="15"/>
  <c r="C26" i="15"/>
  <c r="J229" i="16"/>
  <c r="E229" i="16"/>
  <c r="J194" i="16"/>
  <c r="E194" i="16"/>
  <c r="E186" i="16"/>
  <c r="K229" i="15"/>
  <c r="K193" i="15" s="1"/>
  <c r="H230" i="15"/>
  <c r="J203" i="15"/>
  <c r="H203" i="15" s="1"/>
  <c r="F203" i="15"/>
  <c r="F194" i="15" s="1"/>
  <c r="F193" i="15" s="1"/>
  <c r="H195" i="15"/>
  <c r="H190" i="15"/>
  <c r="L186" i="15"/>
  <c r="H186" i="15" s="1"/>
  <c r="H187" i="15"/>
  <c r="C187" i="15"/>
  <c r="C164" i="15"/>
  <c r="L52" i="15"/>
  <c r="G52" i="15"/>
  <c r="I268" i="16"/>
  <c r="H269" i="16"/>
  <c r="H258" i="16"/>
  <c r="C250" i="16"/>
  <c r="H230" i="16"/>
  <c r="C230" i="16"/>
  <c r="H195" i="16"/>
  <c r="I194" i="16"/>
  <c r="C195" i="16"/>
  <c r="C190" i="16"/>
  <c r="I186" i="16"/>
  <c r="D186" i="16"/>
  <c r="H164" i="16"/>
  <c r="C271" i="14"/>
  <c r="C215" i="14"/>
  <c r="C197" i="14"/>
  <c r="C135" i="14"/>
  <c r="C79" i="14"/>
  <c r="C57" i="14"/>
  <c r="H263" i="15"/>
  <c r="D258" i="15"/>
  <c r="C258" i="15" s="1"/>
  <c r="D203" i="15"/>
  <c r="C203" i="15" s="1"/>
  <c r="C195" i="15"/>
  <c r="H191" i="15"/>
  <c r="D190" i="15"/>
  <c r="C190" i="15" s="1"/>
  <c r="C191" i="15"/>
  <c r="K74" i="15"/>
  <c r="K51" i="15" s="1"/>
  <c r="H287" i="16"/>
  <c r="H286" i="16" s="1"/>
  <c r="G229" i="16"/>
  <c r="D203" i="16"/>
  <c r="C215" i="16"/>
  <c r="G194" i="16"/>
  <c r="G193" i="16" s="1"/>
  <c r="C173" i="15"/>
  <c r="C165" i="15"/>
  <c r="C135" i="15"/>
  <c r="C83" i="15"/>
  <c r="C79" i="15"/>
  <c r="C57" i="15"/>
  <c r="C27" i="15"/>
  <c r="C21" i="15"/>
  <c r="C287" i="15" s="1"/>
  <c r="C286" i="15" s="1"/>
  <c r="C232" i="16"/>
  <c r="C217" i="16"/>
  <c r="C197" i="16"/>
  <c r="C191" i="16"/>
  <c r="C187" i="16"/>
  <c r="H121" i="16"/>
  <c r="D115" i="16"/>
  <c r="C115" i="16" s="1"/>
  <c r="D94" i="16"/>
  <c r="C94" i="16" s="1"/>
  <c r="H83" i="16"/>
  <c r="H53" i="16"/>
  <c r="I52" i="16"/>
  <c r="J229" i="17"/>
  <c r="E229" i="17"/>
  <c r="J194" i="17"/>
  <c r="E194" i="17"/>
  <c r="J186" i="17"/>
  <c r="E186" i="17"/>
  <c r="H174" i="15"/>
  <c r="L164" i="15"/>
  <c r="H164" i="15" s="1"/>
  <c r="H130" i="15"/>
  <c r="H88" i="15"/>
  <c r="L82" i="15"/>
  <c r="H76" i="15"/>
  <c r="H68" i="15"/>
  <c r="D66" i="15"/>
  <c r="C66" i="15" s="1"/>
  <c r="H54" i="15"/>
  <c r="K26" i="15"/>
  <c r="K20" i="15" s="1"/>
  <c r="L20" i="15"/>
  <c r="H271" i="16"/>
  <c r="D269" i="16"/>
  <c r="H259" i="16"/>
  <c r="H251" i="16"/>
  <c r="H204" i="16"/>
  <c r="L190" i="16"/>
  <c r="H190" i="16" s="1"/>
  <c r="L186" i="16"/>
  <c r="L284" i="16" s="1"/>
  <c r="H174" i="16"/>
  <c r="H165" i="16"/>
  <c r="C165" i="16"/>
  <c r="H150" i="16"/>
  <c r="H143" i="16"/>
  <c r="H135" i="16"/>
  <c r="L82" i="16"/>
  <c r="L74" i="16" s="1"/>
  <c r="G82" i="16"/>
  <c r="G74" i="16" s="1"/>
  <c r="D66" i="16"/>
  <c r="C66" i="16" s="1"/>
  <c r="C68" i="16"/>
  <c r="G52" i="16"/>
  <c r="I268" i="17"/>
  <c r="C258" i="17"/>
  <c r="C250" i="17"/>
  <c r="H230" i="17"/>
  <c r="D229" i="17"/>
  <c r="I194" i="17"/>
  <c r="H195" i="17"/>
  <c r="C186" i="17"/>
  <c r="I186" i="17"/>
  <c r="D164" i="16"/>
  <c r="C164" i="16" s="1"/>
  <c r="H130" i="16"/>
  <c r="C130" i="16"/>
  <c r="D102" i="16"/>
  <c r="C102" i="16" s="1"/>
  <c r="K82" i="16"/>
  <c r="K74" i="16" s="1"/>
  <c r="F82" i="16"/>
  <c r="F74" i="16" s="1"/>
  <c r="E75" i="16"/>
  <c r="E74" i="16" s="1"/>
  <c r="E51" i="16" s="1"/>
  <c r="C76" i="16"/>
  <c r="K52" i="16"/>
  <c r="G194" i="17"/>
  <c r="H135" i="15"/>
  <c r="H79" i="15"/>
  <c r="H57" i="15"/>
  <c r="H232" i="16"/>
  <c r="H215" i="16"/>
  <c r="H197" i="16"/>
  <c r="H99" i="16"/>
  <c r="I94" i="16"/>
  <c r="H94" i="16" s="1"/>
  <c r="J82" i="16"/>
  <c r="J74" i="16" s="1"/>
  <c r="C79" i="16"/>
  <c r="I75" i="16"/>
  <c r="H76" i="16"/>
  <c r="F229" i="17"/>
  <c r="C203" i="17"/>
  <c r="K194" i="17"/>
  <c r="K193" i="17" s="1"/>
  <c r="F194" i="17"/>
  <c r="F193" i="17" s="1"/>
  <c r="F186" i="17"/>
  <c r="D172" i="17"/>
  <c r="C173" i="17"/>
  <c r="C164" i="17"/>
  <c r="C27" i="16"/>
  <c r="C21" i="16"/>
  <c r="C287" i="16" s="1"/>
  <c r="C286" i="16" s="1"/>
  <c r="C232" i="17"/>
  <c r="C204" i="17"/>
  <c r="C190" i="17"/>
  <c r="C174" i="17"/>
  <c r="G129" i="17"/>
  <c r="D129" i="17"/>
  <c r="F82" i="17"/>
  <c r="E75" i="17"/>
  <c r="C79" i="17"/>
  <c r="F20" i="17"/>
  <c r="C26" i="17"/>
  <c r="C20" i="17"/>
  <c r="C287" i="18"/>
  <c r="C286" i="18" s="1"/>
  <c r="H250" i="18"/>
  <c r="K229" i="18"/>
  <c r="F229" i="18"/>
  <c r="K194" i="18"/>
  <c r="K193" i="18" s="1"/>
  <c r="F194" i="18"/>
  <c r="H54" i="16"/>
  <c r="D54" i="16"/>
  <c r="K26" i="16"/>
  <c r="L20" i="16"/>
  <c r="H271" i="17"/>
  <c r="D269" i="17"/>
  <c r="H259" i="17"/>
  <c r="H251" i="17"/>
  <c r="H215" i="17"/>
  <c r="L203" i="17"/>
  <c r="H203" i="17" s="1"/>
  <c r="H197" i="17"/>
  <c r="D195" i="17"/>
  <c r="H191" i="17"/>
  <c r="H187" i="17"/>
  <c r="L173" i="17"/>
  <c r="L172" i="17" s="1"/>
  <c r="H172" i="17" s="1"/>
  <c r="H165" i="17"/>
  <c r="H135" i="17"/>
  <c r="K129" i="17"/>
  <c r="K74" i="17" s="1"/>
  <c r="C115" i="17"/>
  <c r="C102" i="17"/>
  <c r="H88" i="17"/>
  <c r="J82" i="17"/>
  <c r="J74" i="17" s="1"/>
  <c r="J51" i="17" s="1"/>
  <c r="E82" i="17"/>
  <c r="C83" i="17"/>
  <c r="I75" i="17"/>
  <c r="H79" i="17"/>
  <c r="H76" i="17"/>
  <c r="H53" i="17"/>
  <c r="D52" i="17"/>
  <c r="J229" i="18"/>
  <c r="E229" i="18"/>
  <c r="E194" i="18"/>
  <c r="H68" i="16"/>
  <c r="E129" i="17"/>
  <c r="C121" i="17"/>
  <c r="C88" i="17"/>
  <c r="I83" i="17"/>
  <c r="D82" i="17"/>
  <c r="C82" i="17" s="1"/>
  <c r="C76" i="17"/>
  <c r="G75" i="17"/>
  <c r="G74" i="17" s="1"/>
  <c r="G284" i="17" s="1"/>
  <c r="L52" i="17"/>
  <c r="I268" i="18"/>
  <c r="H269" i="18"/>
  <c r="C250" i="18"/>
  <c r="I229" i="18"/>
  <c r="H229" i="18" s="1"/>
  <c r="I194" i="18"/>
  <c r="H195" i="18"/>
  <c r="H232" i="17"/>
  <c r="I129" i="17"/>
  <c r="H130" i="17"/>
  <c r="L82" i="17"/>
  <c r="L74" i="17" s="1"/>
  <c r="F74" i="17"/>
  <c r="K52" i="17"/>
  <c r="F52" i="17"/>
  <c r="F51" i="17" s="1"/>
  <c r="H57" i="17"/>
  <c r="C21" i="17"/>
  <c r="C287" i="17" s="1"/>
  <c r="C286" i="17" s="1"/>
  <c r="C232" i="18"/>
  <c r="C204" i="18"/>
  <c r="K173" i="18"/>
  <c r="K172" i="18" s="1"/>
  <c r="I172" i="18"/>
  <c r="H172" i="18" s="1"/>
  <c r="L74" i="18"/>
  <c r="I66" i="17"/>
  <c r="H66" i="17" s="1"/>
  <c r="C57" i="17"/>
  <c r="G53" i="17"/>
  <c r="G52" i="17" s="1"/>
  <c r="L20" i="17"/>
  <c r="H271" i="18"/>
  <c r="D269" i="18"/>
  <c r="H259" i="18"/>
  <c r="H251" i="18"/>
  <c r="H215" i="18"/>
  <c r="L203" i="18"/>
  <c r="L194" i="18" s="1"/>
  <c r="H197" i="18"/>
  <c r="D195" i="18"/>
  <c r="H190" i="18"/>
  <c r="L186" i="18"/>
  <c r="L51" i="18" s="1"/>
  <c r="C187" i="18"/>
  <c r="E172" i="18"/>
  <c r="C164" i="18"/>
  <c r="K74" i="18"/>
  <c r="K284" i="18" s="1"/>
  <c r="F74" i="18"/>
  <c r="K52" i="18"/>
  <c r="H191" i="18"/>
  <c r="G190" i="18"/>
  <c r="G186" i="18" s="1"/>
  <c r="F186" i="18"/>
  <c r="H183" i="18"/>
  <c r="H174" i="18"/>
  <c r="D172" i="18"/>
  <c r="C173" i="18"/>
  <c r="J74" i="18"/>
  <c r="H66" i="18"/>
  <c r="J51" i="18"/>
  <c r="E52" i="18"/>
  <c r="K20" i="18"/>
  <c r="F20" i="18"/>
  <c r="C20" i="18" s="1"/>
  <c r="I268" i="19"/>
  <c r="H269" i="19"/>
  <c r="C269" i="19"/>
  <c r="C68" i="17"/>
  <c r="H232" i="18"/>
  <c r="H186" i="18"/>
  <c r="G172" i="18"/>
  <c r="C174" i="18"/>
  <c r="H75" i="18"/>
  <c r="I53" i="18"/>
  <c r="C53" i="18"/>
  <c r="D52" i="18"/>
  <c r="H165" i="18"/>
  <c r="H135" i="18"/>
  <c r="H83" i="18"/>
  <c r="G66" i="18"/>
  <c r="G52" i="18" s="1"/>
  <c r="H62" i="18"/>
  <c r="H54" i="18"/>
  <c r="H271" i="19"/>
  <c r="H259" i="19"/>
  <c r="C251" i="19"/>
  <c r="F250" i="19"/>
  <c r="C250" i="19" s="1"/>
  <c r="K194" i="19"/>
  <c r="F194" i="19"/>
  <c r="I186" i="19"/>
  <c r="H186" i="19" s="1"/>
  <c r="G74" i="19"/>
  <c r="G52" i="19"/>
  <c r="C165" i="18"/>
  <c r="C135" i="18"/>
  <c r="G129" i="18"/>
  <c r="C83" i="18"/>
  <c r="G75" i="18"/>
  <c r="C54" i="18"/>
  <c r="G20" i="18"/>
  <c r="C271" i="19"/>
  <c r="K258" i="19"/>
  <c r="K229" i="19" s="1"/>
  <c r="G258" i="19"/>
  <c r="C259" i="19"/>
  <c r="J250" i="19"/>
  <c r="H250" i="19" s="1"/>
  <c r="H251" i="19"/>
  <c r="E229" i="19"/>
  <c r="G186" i="19"/>
  <c r="H66" i="19"/>
  <c r="C66" i="19"/>
  <c r="F52" i="19"/>
  <c r="K52" i="19"/>
  <c r="F20" i="19"/>
  <c r="C20" i="19" s="1"/>
  <c r="H76" i="18"/>
  <c r="H21" i="18"/>
  <c r="H287" i="18" s="1"/>
  <c r="H286" i="18" s="1"/>
  <c r="J258" i="19"/>
  <c r="H258" i="19" s="1"/>
  <c r="F258" i="19"/>
  <c r="F229" i="19" s="1"/>
  <c r="D229" i="19"/>
  <c r="D194" i="19"/>
  <c r="H190" i="19"/>
  <c r="D172" i="19"/>
  <c r="C172" i="19" s="1"/>
  <c r="C173" i="19"/>
  <c r="H164" i="19"/>
  <c r="E52" i="19"/>
  <c r="K20" i="19"/>
  <c r="H26" i="19"/>
  <c r="G229" i="19"/>
  <c r="G284" i="19" s="1"/>
  <c r="G194" i="19"/>
  <c r="J186" i="19"/>
  <c r="E186" i="19"/>
  <c r="C129" i="19"/>
  <c r="I74" i="19"/>
  <c r="C75" i="19"/>
  <c r="I52" i="19"/>
  <c r="D52" i="19"/>
  <c r="C232" i="19"/>
  <c r="C204" i="19"/>
  <c r="I195" i="19"/>
  <c r="E195" i="19"/>
  <c r="E194" i="19" s="1"/>
  <c r="C190" i="19"/>
  <c r="C174" i="19"/>
  <c r="C130" i="19"/>
  <c r="C88" i="19"/>
  <c r="C76" i="19"/>
  <c r="C68" i="19"/>
  <c r="C54" i="19"/>
  <c r="H27" i="19"/>
  <c r="H21" i="19"/>
  <c r="H287" i="19" s="1"/>
  <c r="H286" i="19" s="1"/>
  <c r="L203" i="19"/>
  <c r="H191" i="19"/>
  <c r="F190" i="19"/>
  <c r="F186" i="19" s="1"/>
  <c r="H187" i="19"/>
  <c r="L173" i="19"/>
  <c r="L172" i="19" s="1"/>
  <c r="H165" i="19"/>
  <c r="F164" i="19"/>
  <c r="C164" i="19" s="1"/>
  <c r="H135" i="19"/>
  <c r="L129" i="19"/>
  <c r="H83" i="19"/>
  <c r="L75" i="19"/>
  <c r="L74" i="19" s="1"/>
  <c r="L53" i="19"/>
  <c r="L52" i="19" s="1"/>
  <c r="C21" i="19"/>
  <c r="I230" i="19"/>
  <c r="C215" i="19"/>
  <c r="C135" i="19"/>
  <c r="C83" i="19"/>
  <c r="C79" i="19"/>
  <c r="H88" i="19"/>
  <c r="H68" i="19"/>
  <c r="H296" i="1"/>
  <c r="C296" i="1"/>
  <c r="H295" i="1"/>
  <c r="C295" i="1"/>
  <c r="H294" i="1"/>
  <c r="C294" i="1"/>
  <c r="H293" i="1"/>
  <c r="C293" i="1"/>
  <c r="H292" i="1"/>
  <c r="C292" i="1"/>
  <c r="C288" i="1" s="1"/>
  <c r="H291" i="1"/>
  <c r="C291" i="1"/>
  <c r="H290" i="1"/>
  <c r="C290" i="1"/>
  <c r="H289" i="1"/>
  <c r="C289" i="1"/>
  <c r="L288" i="1"/>
  <c r="K288" i="1"/>
  <c r="J288" i="1"/>
  <c r="I288" i="1"/>
  <c r="H288" i="1"/>
  <c r="G288" i="1"/>
  <c r="F288" i="1"/>
  <c r="E288" i="1"/>
  <c r="D288" i="1"/>
  <c r="H283" i="1"/>
  <c r="C283" i="1"/>
  <c r="H282" i="1"/>
  <c r="C282" i="1"/>
  <c r="L281" i="1"/>
  <c r="K281" i="1"/>
  <c r="J281" i="1"/>
  <c r="I281" i="1"/>
  <c r="G281" i="1"/>
  <c r="F281" i="1"/>
  <c r="E281" i="1"/>
  <c r="D281" i="1"/>
  <c r="H280" i="1"/>
  <c r="C280" i="1"/>
  <c r="L279" i="1"/>
  <c r="K279" i="1"/>
  <c r="J279" i="1"/>
  <c r="I279" i="1"/>
  <c r="G279" i="1"/>
  <c r="F279" i="1"/>
  <c r="E279" i="1"/>
  <c r="D279" i="1"/>
  <c r="H278" i="1"/>
  <c r="C278" i="1"/>
  <c r="H277" i="1"/>
  <c r="C277" i="1"/>
  <c r="H276" i="1"/>
  <c r="C276" i="1"/>
  <c r="L275" i="1"/>
  <c r="K275" i="1"/>
  <c r="J275" i="1"/>
  <c r="I275" i="1"/>
  <c r="G275" i="1"/>
  <c r="G269" i="1" s="1"/>
  <c r="G268" i="1" s="1"/>
  <c r="F275" i="1"/>
  <c r="E275" i="1"/>
  <c r="D275" i="1"/>
  <c r="H274" i="1"/>
  <c r="C274" i="1"/>
  <c r="H273" i="1"/>
  <c r="C273" i="1"/>
  <c r="H272" i="1"/>
  <c r="C272" i="1"/>
  <c r="L271" i="1"/>
  <c r="K271" i="1"/>
  <c r="J271" i="1"/>
  <c r="J269" i="1" s="1"/>
  <c r="J268" i="1" s="1"/>
  <c r="I271" i="1"/>
  <c r="G271" i="1"/>
  <c r="F271" i="1"/>
  <c r="F269" i="1" s="1"/>
  <c r="F268" i="1" s="1"/>
  <c r="E271" i="1"/>
  <c r="E269" i="1" s="1"/>
  <c r="D271" i="1"/>
  <c r="H270" i="1"/>
  <c r="C270" i="1"/>
  <c r="L269" i="1"/>
  <c r="L268" i="1" s="1"/>
  <c r="D269" i="1"/>
  <c r="H267" i="1"/>
  <c r="C267" i="1"/>
  <c r="H266" i="1"/>
  <c r="C266" i="1"/>
  <c r="H265" i="1"/>
  <c r="C265" i="1"/>
  <c r="H264" i="1"/>
  <c r="C264" i="1"/>
  <c r="L263" i="1"/>
  <c r="K263" i="1"/>
  <c r="J263" i="1"/>
  <c r="H263" i="1" s="1"/>
  <c r="I263" i="1"/>
  <c r="G263" i="1"/>
  <c r="F263" i="1"/>
  <c r="E263" i="1"/>
  <c r="E258" i="1" s="1"/>
  <c r="D263" i="1"/>
  <c r="H262" i="1"/>
  <c r="C262" i="1"/>
  <c r="H261" i="1"/>
  <c r="C261" i="1"/>
  <c r="H260" i="1"/>
  <c r="C260" i="1"/>
  <c r="L259" i="1"/>
  <c r="K259" i="1"/>
  <c r="J259" i="1"/>
  <c r="I259" i="1"/>
  <c r="I258" i="1" s="1"/>
  <c r="G259" i="1"/>
  <c r="F259" i="1"/>
  <c r="E259" i="1"/>
  <c r="D259" i="1"/>
  <c r="L258" i="1"/>
  <c r="H257" i="1"/>
  <c r="C257" i="1"/>
  <c r="H256" i="1"/>
  <c r="C256" i="1"/>
  <c r="H255" i="1"/>
  <c r="C255" i="1"/>
  <c r="H254" i="1"/>
  <c r="C254" i="1"/>
  <c r="H253" i="1"/>
  <c r="C253" i="1"/>
  <c r="H252" i="1"/>
  <c r="C252" i="1"/>
  <c r="L251" i="1"/>
  <c r="K251" i="1"/>
  <c r="J251" i="1"/>
  <c r="I251" i="1"/>
  <c r="G251" i="1"/>
  <c r="F251" i="1"/>
  <c r="E251" i="1"/>
  <c r="E250" i="1" s="1"/>
  <c r="D251" i="1"/>
  <c r="L250" i="1"/>
  <c r="K250" i="1"/>
  <c r="J250" i="1"/>
  <c r="I250" i="1"/>
  <c r="G250" i="1"/>
  <c r="F250" i="1"/>
  <c r="D250" i="1"/>
  <c r="H249" i="1"/>
  <c r="C249" i="1"/>
  <c r="H248" i="1"/>
  <c r="C248" i="1"/>
  <c r="H247" i="1"/>
  <c r="C247" i="1"/>
  <c r="H246" i="1"/>
  <c r="C246" i="1"/>
  <c r="L245" i="1"/>
  <c r="K245" i="1"/>
  <c r="J245" i="1"/>
  <c r="I245" i="1"/>
  <c r="G245" i="1"/>
  <c r="F245" i="1"/>
  <c r="E245" i="1"/>
  <c r="D245" i="1"/>
  <c r="H244" i="1"/>
  <c r="C244" i="1"/>
  <c r="H243" i="1"/>
  <c r="C243" i="1"/>
  <c r="H242" i="1"/>
  <c r="C242" i="1"/>
  <c r="H241" i="1"/>
  <c r="C241" i="1"/>
  <c r="H240" i="1"/>
  <c r="C240" i="1"/>
  <c r="H239" i="1"/>
  <c r="C239" i="1"/>
  <c r="H238" i="1"/>
  <c r="C238" i="1"/>
  <c r="L237" i="1"/>
  <c r="K237" i="1"/>
  <c r="J237" i="1"/>
  <c r="I237" i="1"/>
  <c r="G237" i="1"/>
  <c r="F237" i="1"/>
  <c r="E237" i="1"/>
  <c r="D237" i="1"/>
  <c r="H236" i="1"/>
  <c r="C236" i="1"/>
  <c r="H235" i="1"/>
  <c r="C235" i="1"/>
  <c r="L234" i="1"/>
  <c r="K234" i="1"/>
  <c r="J234" i="1"/>
  <c r="I234" i="1"/>
  <c r="G234" i="1"/>
  <c r="G230" i="1" s="1"/>
  <c r="F234" i="1"/>
  <c r="E234" i="1"/>
  <c r="D234" i="1"/>
  <c r="H233" i="1"/>
  <c r="C233" i="1"/>
  <c r="L232" i="1"/>
  <c r="K232" i="1"/>
  <c r="J232" i="1"/>
  <c r="I232" i="1"/>
  <c r="I230" i="1" s="1"/>
  <c r="G232" i="1"/>
  <c r="F232" i="1"/>
  <c r="E232" i="1"/>
  <c r="E230" i="1" s="1"/>
  <c r="D232" i="1"/>
  <c r="H231" i="1"/>
  <c r="C231" i="1"/>
  <c r="K230" i="1"/>
  <c r="H228" i="1"/>
  <c r="C228" i="1"/>
  <c r="H227" i="1"/>
  <c r="C227" i="1"/>
  <c r="L226" i="1"/>
  <c r="K226" i="1"/>
  <c r="J226" i="1"/>
  <c r="I226" i="1"/>
  <c r="G226" i="1"/>
  <c r="F226" i="1"/>
  <c r="E226" i="1"/>
  <c r="D226" i="1"/>
  <c r="H225" i="1"/>
  <c r="C225" i="1"/>
  <c r="H224" i="1"/>
  <c r="C224" i="1"/>
  <c r="H223" i="1"/>
  <c r="C223" i="1"/>
  <c r="H222" i="1"/>
  <c r="C222" i="1"/>
  <c r="H221" i="1"/>
  <c r="C221" i="1"/>
  <c r="H220" i="1"/>
  <c r="C220" i="1"/>
  <c r="H219" i="1"/>
  <c r="C219" i="1"/>
  <c r="H218" i="1"/>
  <c r="C218" i="1"/>
  <c r="H217" i="1"/>
  <c r="C217" i="1"/>
  <c r="H216" i="1"/>
  <c r="C216" i="1"/>
  <c r="L215" i="1"/>
  <c r="K215" i="1"/>
  <c r="J215" i="1"/>
  <c r="H215" i="1" s="1"/>
  <c r="I215" i="1"/>
  <c r="G215" i="1"/>
  <c r="F215" i="1"/>
  <c r="E215" i="1"/>
  <c r="D215" i="1"/>
  <c r="H214" i="1"/>
  <c r="C214" i="1"/>
  <c r="H213" i="1"/>
  <c r="C213" i="1"/>
  <c r="H212" i="1"/>
  <c r="C212" i="1"/>
  <c r="H211" i="1"/>
  <c r="C211" i="1"/>
  <c r="H210" i="1"/>
  <c r="C210" i="1"/>
  <c r="H209" i="1"/>
  <c r="C209" i="1"/>
  <c r="H208" i="1"/>
  <c r="C208" i="1"/>
  <c r="H207" i="1"/>
  <c r="C207" i="1"/>
  <c r="H206" i="1"/>
  <c r="C206" i="1"/>
  <c r="H205" i="1"/>
  <c r="C205" i="1"/>
  <c r="L204" i="1"/>
  <c r="K204" i="1"/>
  <c r="K203" i="1" s="1"/>
  <c r="J204" i="1"/>
  <c r="H204" i="1" s="1"/>
  <c r="I204" i="1"/>
  <c r="G204" i="1"/>
  <c r="G203" i="1" s="1"/>
  <c r="F204" i="1"/>
  <c r="F203" i="1" s="1"/>
  <c r="E204" i="1"/>
  <c r="D204" i="1"/>
  <c r="L203" i="1"/>
  <c r="D203" i="1"/>
  <c r="H202" i="1"/>
  <c r="C202" i="1"/>
  <c r="H201" i="1"/>
  <c r="C201" i="1"/>
  <c r="H200" i="1"/>
  <c r="C200" i="1"/>
  <c r="H199" i="1"/>
  <c r="C199" i="1"/>
  <c r="H198" i="1"/>
  <c r="C198" i="1"/>
  <c r="L197" i="1"/>
  <c r="L195" i="1" s="1"/>
  <c r="L194" i="1" s="1"/>
  <c r="K197" i="1"/>
  <c r="K195" i="1" s="1"/>
  <c r="J197" i="1"/>
  <c r="I197" i="1"/>
  <c r="G197" i="1"/>
  <c r="G195" i="1" s="1"/>
  <c r="F197" i="1"/>
  <c r="F195" i="1" s="1"/>
  <c r="E197" i="1"/>
  <c r="D197" i="1"/>
  <c r="H196" i="1"/>
  <c r="C196" i="1"/>
  <c r="J195" i="1"/>
  <c r="I195" i="1"/>
  <c r="E195" i="1"/>
  <c r="D195" i="1"/>
  <c r="H192" i="1"/>
  <c r="C192" i="1"/>
  <c r="L191" i="1"/>
  <c r="K191" i="1"/>
  <c r="J191" i="1"/>
  <c r="I191" i="1"/>
  <c r="I190" i="1" s="1"/>
  <c r="G191" i="1"/>
  <c r="G190" i="1" s="1"/>
  <c r="F191" i="1"/>
  <c r="F190" i="1" s="1"/>
  <c r="E191" i="1"/>
  <c r="E190" i="1" s="1"/>
  <c r="D191" i="1"/>
  <c r="L190" i="1"/>
  <c r="K190" i="1"/>
  <c r="J190" i="1"/>
  <c r="D190" i="1"/>
  <c r="H189" i="1"/>
  <c r="C189" i="1"/>
  <c r="H188" i="1"/>
  <c r="C188" i="1"/>
  <c r="L187" i="1"/>
  <c r="K187" i="1"/>
  <c r="J187" i="1"/>
  <c r="I187" i="1"/>
  <c r="I186" i="1" s="1"/>
  <c r="G187" i="1"/>
  <c r="F187" i="1"/>
  <c r="F186" i="1" s="1"/>
  <c r="E187" i="1"/>
  <c r="E186" i="1" s="1"/>
  <c r="D187" i="1"/>
  <c r="J186" i="1"/>
  <c r="H185" i="1"/>
  <c r="C185" i="1"/>
  <c r="H184" i="1"/>
  <c r="C184" i="1"/>
  <c r="L183" i="1"/>
  <c r="K183" i="1"/>
  <c r="J183" i="1"/>
  <c r="I183" i="1"/>
  <c r="G183" i="1"/>
  <c r="F183" i="1"/>
  <c r="E183" i="1"/>
  <c r="D183" i="1"/>
  <c r="H182" i="1"/>
  <c r="C182" i="1"/>
  <c r="H181" i="1"/>
  <c r="C181" i="1"/>
  <c r="H180" i="1"/>
  <c r="C180" i="1"/>
  <c r="H179" i="1"/>
  <c r="C179" i="1"/>
  <c r="L178" i="1"/>
  <c r="K178" i="1"/>
  <c r="J178" i="1"/>
  <c r="I178" i="1"/>
  <c r="G178" i="1"/>
  <c r="F178" i="1"/>
  <c r="E178" i="1"/>
  <c r="D178" i="1"/>
  <c r="H177" i="1"/>
  <c r="C177" i="1"/>
  <c r="H176" i="1"/>
  <c r="C176" i="1"/>
  <c r="H175" i="1"/>
  <c r="C175" i="1"/>
  <c r="L174" i="1"/>
  <c r="K174" i="1"/>
  <c r="J174" i="1"/>
  <c r="H174" i="1" s="1"/>
  <c r="I174" i="1"/>
  <c r="G174" i="1"/>
  <c r="F174" i="1"/>
  <c r="F173" i="1" s="1"/>
  <c r="F172" i="1" s="1"/>
  <c r="E174" i="1"/>
  <c r="E173" i="1" s="1"/>
  <c r="E172" i="1" s="1"/>
  <c r="D174" i="1"/>
  <c r="I173" i="1"/>
  <c r="I172" i="1" s="1"/>
  <c r="D173" i="1"/>
  <c r="H171" i="1"/>
  <c r="C171" i="1"/>
  <c r="H170" i="1"/>
  <c r="C170" i="1"/>
  <c r="H169" i="1"/>
  <c r="C169" i="1"/>
  <c r="H168" i="1"/>
  <c r="C168" i="1"/>
  <c r="H167" i="1"/>
  <c r="C167" i="1"/>
  <c r="H166" i="1"/>
  <c r="C166" i="1"/>
  <c r="L165" i="1"/>
  <c r="K165" i="1"/>
  <c r="J165" i="1"/>
  <c r="I165" i="1"/>
  <c r="I164" i="1" s="1"/>
  <c r="G165" i="1"/>
  <c r="G164" i="1" s="1"/>
  <c r="F165" i="1"/>
  <c r="F164" i="1" s="1"/>
  <c r="E165" i="1"/>
  <c r="E164" i="1" s="1"/>
  <c r="D165" i="1"/>
  <c r="D164" i="1" s="1"/>
  <c r="L164" i="1"/>
  <c r="K164" i="1"/>
  <c r="H163" i="1"/>
  <c r="C163" i="1"/>
  <c r="H162" i="1"/>
  <c r="C162" i="1"/>
  <c r="H161" i="1"/>
  <c r="C161" i="1"/>
  <c r="H160" i="1"/>
  <c r="C160" i="1"/>
  <c r="L159" i="1"/>
  <c r="K159" i="1"/>
  <c r="J159" i="1"/>
  <c r="I159" i="1"/>
  <c r="G159" i="1"/>
  <c r="F159" i="1"/>
  <c r="E159" i="1"/>
  <c r="D159" i="1"/>
  <c r="H158" i="1"/>
  <c r="C158" i="1"/>
  <c r="H157" i="1"/>
  <c r="C157" i="1"/>
  <c r="H156" i="1"/>
  <c r="C156" i="1"/>
  <c r="H155" i="1"/>
  <c r="C155" i="1"/>
  <c r="H154" i="1"/>
  <c r="C154" i="1"/>
  <c r="H153" i="1"/>
  <c r="C153" i="1"/>
  <c r="H152" i="1"/>
  <c r="C152" i="1"/>
  <c r="H151" i="1"/>
  <c r="C151" i="1"/>
  <c r="L150" i="1"/>
  <c r="K150" i="1"/>
  <c r="J150" i="1"/>
  <c r="I150" i="1"/>
  <c r="G150" i="1"/>
  <c r="F150" i="1"/>
  <c r="E150" i="1"/>
  <c r="D150" i="1"/>
  <c r="H149" i="1"/>
  <c r="C149" i="1"/>
  <c r="H148" i="1"/>
  <c r="C148" i="1"/>
  <c r="H147" i="1"/>
  <c r="C147" i="1"/>
  <c r="H146" i="1"/>
  <c r="C146" i="1"/>
  <c r="H145" i="1"/>
  <c r="C145" i="1"/>
  <c r="H144" i="1"/>
  <c r="C144" i="1"/>
  <c r="L143" i="1"/>
  <c r="K143" i="1"/>
  <c r="J143" i="1"/>
  <c r="I143" i="1"/>
  <c r="G143" i="1"/>
  <c r="G129" i="1" s="1"/>
  <c r="F143" i="1"/>
  <c r="E143" i="1"/>
  <c r="D143" i="1"/>
  <c r="H142" i="1"/>
  <c r="C142" i="1"/>
  <c r="H141" i="1"/>
  <c r="C141" i="1"/>
  <c r="L140" i="1"/>
  <c r="K140" i="1"/>
  <c r="J140" i="1"/>
  <c r="I140" i="1"/>
  <c r="H140" i="1"/>
  <c r="G140" i="1"/>
  <c r="F140" i="1"/>
  <c r="E140" i="1"/>
  <c r="D140" i="1"/>
  <c r="C140" i="1" s="1"/>
  <c r="H139" i="1"/>
  <c r="C139" i="1"/>
  <c r="H138" i="1"/>
  <c r="C138" i="1"/>
  <c r="H137" i="1"/>
  <c r="C137" i="1"/>
  <c r="H136" i="1"/>
  <c r="C136" i="1"/>
  <c r="L135" i="1"/>
  <c r="K135" i="1"/>
  <c r="J135" i="1"/>
  <c r="I135" i="1"/>
  <c r="G135" i="1"/>
  <c r="F135" i="1"/>
  <c r="E135" i="1"/>
  <c r="D135" i="1"/>
  <c r="C135" i="1" s="1"/>
  <c r="H134" i="1"/>
  <c r="C134" i="1"/>
  <c r="H133" i="1"/>
  <c r="C133" i="1"/>
  <c r="H132" i="1"/>
  <c r="C132" i="1"/>
  <c r="H131" i="1"/>
  <c r="C131" i="1"/>
  <c r="L130" i="1"/>
  <c r="K130" i="1"/>
  <c r="J130" i="1"/>
  <c r="J129" i="1" s="1"/>
  <c r="I130" i="1"/>
  <c r="H130" i="1" s="1"/>
  <c r="G130" i="1"/>
  <c r="F130" i="1"/>
  <c r="F129" i="1" s="1"/>
  <c r="E130" i="1"/>
  <c r="E129" i="1" s="1"/>
  <c r="D130" i="1"/>
  <c r="H128" i="1"/>
  <c r="H127" i="1" s="1"/>
  <c r="C128" i="1"/>
  <c r="C127" i="1" s="1"/>
  <c r="L127" i="1"/>
  <c r="K127" i="1"/>
  <c r="J127" i="1"/>
  <c r="I127" i="1"/>
  <c r="G127" i="1"/>
  <c r="F127" i="1"/>
  <c r="E127" i="1"/>
  <c r="D127" i="1"/>
  <c r="H126" i="1"/>
  <c r="C126" i="1"/>
  <c r="H125" i="1"/>
  <c r="C125" i="1"/>
  <c r="H124" i="1"/>
  <c r="C124" i="1"/>
  <c r="H123" i="1"/>
  <c r="C123" i="1"/>
  <c r="H122" i="1"/>
  <c r="C122" i="1"/>
  <c r="L121" i="1"/>
  <c r="K121" i="1"/>
  <c r="J121" i="1"/>
  <c r="I121" i="1"/>
  <c r="G121" i="1"/>
  <c r="F121" i="1"/>
  <c r="E121" i="1"/>
  <c r="D121" i="1"/>
  <c r="H120" i="1"/>
  <c r="C120" i="1"/>
  <c r="H119" i="1"/>
  <c r="C119" i="1"/>
  <c r="H118" i="1"/>
  <c r="C118" i="1"/>
  <c r="H117" i="1"/>
  <c r="C117" i="1"/>
  <c r="H116" i="1"/>
  <c r="C116" i="1"/>
  <c r="L115" i="1"/>
  <c r="K115" i="1"/>
  <c r="J115" i="1"/>
  <c r="I115" i="1"/>
  <c r="G115" i="1"/>
  <c r="F115" i="1"/>
  <c r="E115" i="1"/>
  <c r="D115" i="1"/>
  <c r="H114" i="1"/>
  <c r="C114" i="1"/>
  <c r="H113" i="1"/>
  <c r="C113" i="1"/>
  <c r="H112" i="1"/>
  <c r="C112" i="1"/>
  <c r="L111" i="1"/>
  <c r="K111" i="1"/>
  <c r="J111" i="1"/>
  <c r="I111" i="1"/>
  <c r="G111" i="1"/>
  <c r="F111" i="1"/>
  <c r="E111" i="1"/>
  <c r="D111" i="1"/>
  <c r="H110" i="1"/>
  <c r="C110" i="1"/>
  <c r="H109" i="1"/>
  <c r="C109" i="1"/>
  <c r="H108" i="1"/>
  <c r="C108" i="1"/>
  <c r="H107" i="1"/>
  <c r="C107" i="1"/>
  <c r="H106" i="1"/>
  <c r="C106" i="1"/>
  <c r="H105" i="1"/>
  <c r="C105" i="1"/>
  <c r="H104" i="1"/>
  <c r="C104" i="1"/>
  <c r="H103" i="1"/>
  <c r="C103" i="1"/>
  <c r="L102" i="1"/>
  <c r="K102" i="1"/>
  <c r="J102" i="1"/>
  <c r="H102" i="1" s="1"/>
  <c r="I102" i="1"/>
  <c r="G102" i="1"/>
  <c r="F102" i="1"/>
  <c r="F82" i="1" s="1"/>
  <c r="E102" i="1"/>
  <c r="D102" i="1"/>
  <c r="H101" i="1"/>
  <c r="C101" i="1"/>
  <c r="H100" i="1"/>
  <c r="C100" i="1"/>
  <c r="H99" i="1"/>
  <c r="C99" i="1"/>
  <c r="H98" i="1"/>
  <c r="C98" i="1"/>
  <c r="H97" i="1"/>
  <c r="C97" i="1"/>
  <c r="I96" i="1"/>
  <c r="H96" i="1" s="1"/>
  <c r="C96" i="1"/>
  <c r="H95" i="1"/>
  <c r="C95" i="1"/>
  <c r="L94" i="1"/>
  <c r="K94" i="1"/>
  <c r="J94" i="1"/>
  <c r="G94" i="1"/>
  <c r="F94" i="1"/>
  <c r="E94" i="1"/>
  <c r="D94" i="1"/>
  <c r="H93" i="1"/>
  <c r="C93" i="1"/>
  <c r="H92" i="1"/>
  <c r="C92" i="1"/>
  <c r="H91" i="1"/>
  <c r="C91" i="1"/>
  <c r="H90" i="1"/>
  <c r="C90" i="1"/>
  <c r="H89" i="1"/>
  <c r="C89" i="1"/>
  <c r="L88" i="1"/>
  <c r="K88" i="1"/>
  <c r="J88" i="1"/>
  <c r="I88" i="1"/>
  <c r="G88" i="1"/>
  <c r="F88" i="1"/>
  <c r="E88" i="1"/>
  <c r="D88" i="1"/>
  <c r="H87" i="1"/>
  <c r="C87" i="1"/>
  <c r="H86" i="1"/>
  <c r="C86" i="1"/>
  <c r="H85" i="1"/>
  <c r="C85" i="1"/>
  <c r="H84" i="1"/>
  <c r="C84" i="1"/>
  <c r="L83" i="1"/>
  <c r="K83" i="1"/>
  <c r="J83" i="1"/>
  <c r="I83" i="1"/>
  <c r="G83" i="1"/>
  <c r="F83" i="1"/>
  <c r="E83" i="1"/>
  <c r="E82" i="1" s="1"/>
  <c r="D83" i="1"/>
  <c r="H81" i="1"/>
  <c r="C81" i="1"/>
  <c r="H80" i="1"/>
  <c r="C80" i="1"/>
  <c r="L79" i="1"/>
  <c r="K79" i="1"/>
  <c r="J79" i="1"/>
  <c r="I79" i="1"/>
  <c r="G79" i="1"/>
  <c r="F79" i="1"/>
  <c r="C79" i="1" s="1"/>
  <c r="E79" i="1"/>
  <c r="D79" i="1"/>
  <c r="H78" i="1"/>
  <c r="C78" i="1"/>
  <c r="H77" i="1"/>
  <c r="C77" i="1"/>
  <c r="L76" i="1"/>
  <c r="L75" i="1" s="1"/>
  <c r="K76" i="1"/>
  <c r="K75" i="1" s="1"/>
  <c r="J76" i="1"/>
  <c r="J75" i="1" s="1"/>
  <c r="I76" i="1"/>
  <c r="G76" i="1"/>
  <c r="G75" i="1" s="1"/>
  <c r="F76" i="1"/>
  <c r="E76" i="1"/>
  <c r="E75" i="1" s="1"/>
  <c r="D76" i="1"/>
  <c r="H73" i="1"/>
  <c r="C73" i="1"/>
  <c r="H72" i="1"/>
  <c r="C72" i="1"/>
  <c r="H71" i="1"/>
  <c r="C71" i="1"/>
  <c r="H70" i="1"/>
  <c r="C70" i="1"/>
  <c r="H69" i="1"/>
  <c r="C69" i="1"/>
  <c r="L68" i="1"/>
  <c r="K68" i="1"/>
  <c r="K66" i="1" s="1"/>
  <c r="J68" i="1"/>
  <c r="J66" i="1" s="1"/>
  <c r="I68" i="1"/>
  <c r="G68" i="1"/>
  <c r="F68" i="1"/>
  <c r="F66" i="1" s="1"/>
  <c r="E68" i="1"/>
  <c r="E66" i="1" s="1"/>
  <c r="D68" i="1"/>
  <c r="H67" i="1"/>
  <c r="C67" i="1"/>
  <c r="L66" i="1"/>
  <c r="I66" i="1"/>
  <c r="G66" i="1"/>
  <c r="D66" i="1"/>
  <c r="H65" i="1"/>
  <c r="C65" i="1"/>
  <c r="H64" i="1"/>
  <c r="C64" i="1"/>
  <c r="H63" i="1"/>
  <c r="C63" i="1"/>
  <c r="H62" i="1"/>
  <c r="C62" i="1"/>
  <c r="H61" i="1"/>
  <c r="C61" i="1"/>
  <c r="H60" i="1"/>
  <c r="C60" i="1"/>
  <c r="H59" i="1"/>
  <c r="C59" i="1"/>
  <c r="H58" i="1"/>
  <c r="C58" i="1"/>
  <c r="L57" i="1"/>
  <c r="K57" i="1"/>
  <c r="J57" i="1"/>
  <c r="I57" i="1"/>
  <c r="G57" i="1"/>
  <c r="G53" i="1" s="1"/>
  <c r="G52" i="1" s="1"/>
  <c r="F57" i="1"/>
  <c r="E57" i="1"/>
  <c r="D57" i="1"/>
  <c r="H56" i="1"/>
  <c r="C56" i="1"/>
  <c r="H55" i="1"/>
  <c r="C55" i="1"/>
  <c r="L54" i="1"/>
  <c r="K54" i="1"/>
  <c r="J54" i="1"/>
  <c r="J53" i="1" s="1"/>
  <c r="I54" i="1"/>
  <c r="G54" i="1"/>
  <c r="F54" i="1"/>
  <c r="E54" i="1"/>
  <c r="D54" i="1"/>
  <c r="D53" i="1" s="1"/>
  <c r="K53" i="1"/>
  <c r="F53" i="1"/>
  <c r="H46" i="1"/>
  <c r="C46" i="1"/>
  <c r="H45" i="1"/>
  <c r="C45" i="1"/>
  <c r="L44" i="1"/>
  <c r="H44" i="1" s="1"/>
  <c r="G44" i="1"/>
  <c r="C44" i="1"/>
  <c r="H43" i="1"/>
  <c r="C43" i="1"/>
  <c r="K42" i="1"/>
  <c r="J42" i="1"/>
  <c r="I42" i="1"/>
  <c r="F42" i="1"/>
  <c r="E42" i="1"/>
  <c r="D42" i="1"/>
  <c r="C42" i="1" s="1"/>
  <c r="H41" i="1"/>
  <c r="C41" i="1"/>
  <c r="H40" i="1"/>
  <c r="C40" i="1"/>
  <c r="H39" i="1"/>
  <c r="C39" i="1"/>
  <c r="H38" i="1"/>
  <c r="C38" i="1"/>
  <c r="H37" i="1"/>
  <c r="C37" i="1"/>
  <c r="K36" i="1"/>
  <c r="H36" i="1" s="1"/>
  <c r="F36" i="1"/>
  <c r="C36" i="1" s="1"/>
  <c r="H35" i="1"/>
  <c r="C35" i="1"/>
  <c r="H34" i="1"/>
  <c r="C34" i="1"/>
  <c r="K33" i="1"/>
  <c r="H33" i="1" s="1"/>
  <c r="F33" i="1"/>
  <c r="C33" i="1" s="1"/>
  <c r="H32" i="1"/>
  <c r="C32" i="1"/>
  <c r="K31" i="1"/>
  <c r="H31" i="1" s="1"/>
  <c r="F31" i="1"/>
  <c r="C31" i="1" s="1"/>
  <c r="H30" i="1"/>
  <c r="C30" i="1"/>
  <c r="H29" i="1"/>
  <c r="C29" i="1"/>
  <c r="H28" i="1"/>
  <c r="C28" i="1"/>
  <c r="K27" i="1"/>
  <c r="H27" i="1" s="1"/>
  <c r="F27" i="1"/>
  <c r="C27" i="1" s="1"/>
  <c r="I25" i="1"/>
  <c r="H25" i="1" s="1"/>
  <c r="C25" i="1"/>
  <c r="H24" i="1"/>
  <c r="C24" i="1"/>
  <c r="H23" i="1"/>
  <c r="C23" i="1"/>
  <c r="H22" i="1"/>
  <c r="C22" i="1"/>
  <c r="L21" i="1"/>
  <c r="K21" i="1"/>
  <c r="K287" i="1" s="1"/>
  <c r="J21" i="1"/>
  <c r="J287" i="1" s="1"/>
  <c r="J286" i="1" s="1"/>
  <c r="I21" i="1"/>
  <c r="G21" i="1"/>
  <c r="F21" i="1"/>
  <c r="F287" i="1" s="1"/>
  <c r="F286" i="1" s="1"/>
  <c r="E21" i="1"/>
  <c r="E287" i="1" s="1"/>
  <c r="E286" i="1" s="1"/>
  <c r="D21" i="1"/>
  <c r="L20" i="1"/>
  <c r="D50" i="20" l="1"/>
  <c r="L194" i="17"/>
  <c r="L193" i="17" s="1"/>
  <c r="E74" i="17"/>
  <c r="E51" i="17" s="1"/>
  <c r="C172" i="17"/>
  <c r="I229" i="17"/>
  <c r="I193" i="17" s="1"/>
  <c r="H193" i="17" s="1"/>
  <c r="H269" i="17"/>
  <c r="E284" i="17"/>
  <c r="G51" i="17"/>
  <c r="K20" i="17"/>
  <c r="D74" i="17"/>
  <c r="F284" i="17"/>
  <c r="C129" i="17"/>
  <c r="G193" i="17"/>
  <c r="E193" i="19"/>
  <c r="C186" i="19"/>
  <c r="K51" i="19"/>
  <c r="K284" i="19"/>
  <c r="H129" i="19"/>
  <c r="J51" i="19"/>
  <c r="G51" i="19"/>
  <c r="E284" i="19"/>
  <c r="C287" i="19"/>
  <c r="C286" i="19" s="1"/>
  <c r="H203" i="19"/>
  <c r="G193" i="19"/>
  <c r="J284" i="18"/>
  <c r="C129" i="18"/>
  <c r="E193" i="18"/>
  <c r="C203" i="18"/>
  <c r="C258" i="18"/>
  <c r="K51" i="18"/>
  <c r="K50" i="18" s="1"/>
  <c r="C230" i="18"/>
  <c r="F284" i="18"/>
  <c r="C82" i="18"/>
  <c r="H129" i="18"/>
  <c r="F51" i="18"/>
  <c r="F193" i="18"/>
  <c r="H82" i="18"/>
  <c r="K284" i="16"/>
  <c r="L51" i="16"/>
  <c r="L50" i="16" s="1"/>
  <c r="C26" i="16"/>
  <c r="C258" i="16"/>
  <c r="C129" i="16"/>
  <c r="F51" i="16"/>
  <c r="F50" i="16" s="1"/>
  <c r="C173" i="16"/>
  <c r="E193" i="16"/>
  <c r="E50" i="16" s="1"/>
  <c r="H129" i="16"/>
  <c r="G51" i="16"/>
  <c r="G50" i="16" s="1"/>
  <c r="J51" i="16"/>
  <c r="J50" i="16" s="1"/>
  <c r="J49" i="16" s="1"/>
  <c r="K51" i="16"/>
  <c r="I82" i="16"/>
  <c r="C203" i="16"/>
  <c r="J193" i="16"/>
  <c r="F51" i="15"/>
  <c r="F50" i="15" s="1"/>
  <c r="F284" i="15"/>
  <c r="G51" i="15"/>
  <c r="H53" i="15"/>
  <c r="H82" i="15"/>
  <c r="C75" i="15"/>
  <c r="E193" i="15"/>
  <c r="D229" i="15"/>
  <c r="C229" i="15" s="1"/>
  <c r="K50" i="15"/>
  <c r="K49" i="15" s="1"/>
  <c r="E50" i="15"/>
  <c r="D52" i="15"/>
  <c r="L284" i="14"/>
  <c r="C230" i="14"/>
  <c r="H53" i="14"/>
  <c r="F193" i="14"/>
  <c r="C203" i="14"/>
  <c r="E51" i="14"/>
  <c r="C268" i="14"/>
  <c r="K194" i="14"/>
  <c r="K193" i="14" s="1"/>
  <c r="F51" i="14"/>
  <c r="C82" i="14"/>
  <c r="C269" i="14"/>
  <c r="H129" i="14"/>
  <c r="F193" i="13"/>
  <c r="C74" i="13"/>
  <c r="H286" i="13"/>
  <c r="F74" i="13"/>
  <c r="F51" i="13" s="1"/>
  <c r="K193" i="13"/>
  <c r="K50" i="13" s="1"/>
  <c r="H53" i="13"/>
  <c r="C230" i="13"/>
  <c r="C53" i="13"/>
  <c r="C82" i="13"/>
  <c r="J284" i="13"/>
  <c r="K284" i="13"/>
  <c r="L74" i="13"/>
  <c r="C75" i="13"/>
  <c r="E284" i="13"/>
  <c r="L284" i="12"/>
  <c r="K284" i="12"/>
  <c r="G51" i="12"/>
  <c r="G50" i="12" s="1"/>
  <c r="C75" i="12"/>
  <c r="J229" i="12"/>
  <c r="J193" i="12" s="1"/>
  <c r="H129" i="12"/>
  <c r="J284" i="12"/>
  <c r="H173" i="12"/>
  <c r="H186" i="12"/>
  <c r="F229" i="12"/>
  <c r="F284" i="12" s="1"/>
  <c r="C53" i="12"/>
  <c r="D74" i="12"/>
  <c r="C74" i="12" s="1"/>
  <c r="C129" i="12"/>
  <c r="H82" i="12"/>
  <c r="L193" i="12"/>
  <c r="C129" i="11"/>
  <c r="H129" i="11"/>
  <c r="C82" i="11"/>
  <c r="I229" i="11"/>
  <c r="H229" i="11" s="1"/>
  <c r="C53" i="11"/>
  <c r="J284" i="11"/>
  <c r="K284" i="11"/>
  <c r="E284" i="11"/>
  <c r="G284" i="11"/>
  <c r="H203" i="11"/>
  <c r="K229" i="10"/>
  <c r="D74" i="10"/>
  <c r="C74" i="10" s="1"/>
  <c r="C82" i="10"/>
  <c r="D186" i="10"/>
  <c r="C186" i="10" s="1"/>
  <c r="H269" i="10"/>
  <c r="E229" i="10"/>
  <c r="E284" i="10" s="1"/>
  <c r="G284" i="10"/>
  <c r="G51" i="10"/>
  <c r="G50" i="10" s="1"/>
  <c r="H286" i="10"/>
  <c r="C258" i="10"/>
  <c r="L229" i="10"/>
  <c r="L284" i="10" s="1"/>
  <c r="K186" i="1"/>
  <c r="E268" i="1"/>
  <c r="H54" i="1"/>
  <c r="L186" i="1"/>
  <c r="G186" i="1"/>
  <c r="J203" i="1"/>
  <c r="H234" i="1"/>
  <c r="C237" i="1"/>
  <c r="C259" i="1"/>
  <c r="F258" i="1"/>
  <c r="K258" i="1"/>
  <c r="H279" i="1"/>
  <c r="H281" i="1"/>
  <c r="J52" i="1"/>
  <c r="C102" i="1"/>
  <c r="H115" i="1"/>
  <c r="C187" i="1"/>
  <c r="H232" i="1"/>
  <c r="J230" i="1"/>
  <c r="H250" i="1"/>
  <c r="G258" i="1"/>
  <c r="H275" i="1"/>
  <c r="E203" i="1"/>
  <c r="E229" i="1"/>
  <c r="G287" i="1"/>
  <c r="G286" i="1" s="1"/>
  <c r="L287" i="1"/>
  <c r="L286" i="1" s="1"/>
  <c r="C83" i="1"/>
  <c r="H83" i="1"/>
  <c r="H88" i="1"/>
  <c r="L82" i="1"/>
  <c r="H150" i="1"/>
  <c r="H178" i="1"/>
  <c r="H226" i="1"/>
  <c r="C232" i="1"/>
  <c r="F230" i="1"/>
  <c r="H271" i="1"/>
  <c r="K269" i="1"/>
  <c r="K268" i="1" s="1"/>
  <c r="F284" i="9"/>
  <c r="F51" i="9"/>
  <c r="F50" i="9" s="1"/>
  <c r="F49" i="9" s="1"/>
  <c r="I284" i="9"/>
  <c r="H287" i="9"/>
  <c r="H286" i="9" s="1"/>
  <c r="L74" i="9"/>
  <c r="L284" i="9" s="1"/>
  <c r="J74" i="9"/>
  <c r="J51" i="9" s="1"/>
  <c r="J50" i="9" s="1"/>
  <c r="C229" i="9"/>
  <c r="J193" i="9"/>
  <c r="C203" i="9"/>
  <c r="G194" i="9"/>
  <c r="G193" i="9" s="1"/>
  <c r="C230" i="9"/>
  <c r="H268" i="9"/>
  <c r="K74" i="9"/>
  <c r="L51" i="9"/>
  <c r="L50" i="9" s="1"/>
  <c r="C129" i="9"/>
  <c r="E51" i="9"/>
  <c r="H230" i="9"/>
  <c r="C74" i="8"/>
  <c r="F193" i="8"/>
  <c r="K51" i="8"/>
  <c r="C269" i="8"/>
  <c r="J193" i="8"/>
  <c r="C26" i="8"/>
  <c r="K284" i="8"/>
  <c r="C203" i="8"/>
  <c r="I230" i="8"/>
  <c r="C173" i="8"/>
  <c r="I53" i="8"/>
  <c r="I52" i="8" s="1"/>
  <c r="E193" i="8"/>
  <c r="E50" i="8" s="1"/>
  <c r="K284" i="7"/>
  <c r="H54" i="7"/>
  <c r="C82" i="7"/>
  <c r="H259" i="7"/>
  <c r="L51" i="7"/>
  <c r="L50" i="7" s="1"/>
  <c r="H203" i="7"/>
  <c r="F229" i="7"/>
  <c r="F193" i="7" s="1"/>
  <c r="G51" i="7"/>
  <c r="J284" i="7"/>
  <c r="H130" i="7"/>
  <c r="C186" i="7"/>
  <c r="C172" i="7"/>
  <c r="C230" i="7"/>
  <c r="I173" i="7"/>
  <c r="H173" i="7" s="1"/>
  <c r="J193" i="7"/>
  <c r="J51" i="6"/>
  <c r="J50" i="6" s="1"/>
  <c r="J284" i="6"/>
  <c r="L51" i="6"/>
  <c r="L50" i="6" s="1"/>
  <c r="L284" i="6"/>
  <c r="F193" i="6"/>
  <c r="C203" i="6"/>
  <c r="G284" i="6"/>
  <c r="E284" i="6"/>
  <c r="F50" i="6"/>
  <c r="F49" i="6" s="1"/>
  <c r="H82" i="6"/>
  <c r="H165" i="6"/>
  <c r="D268" i="6"/>
  <c r="C186" i="6"/>
  <c r="D193" i="6"/>
  <c r="C287" i="6"/>
  <c r="C286" i="6" s="1"/>
  <c r="G194" i="6"/>
  <c r="G193" i="6" s="1"/>
  <c r="H186" i="6"/>
  <c r="K284" i="6"/>
  <c r="E51" i="5"/>
  <c r="E284" i="5"/>
  <c r="K284" i="5"/>
  <c r="F284" i="5"/>
  <c r="G284" i="5"/>
  <c r="I230" i="5"/>
  <c r="H83" i="5"/>
  <c r="C173" i="5"/>
  <c r="I129" i="5"/>
  <c r="H129" i="5" s="1"/>
  <c r="L284" i="5"/>
  <c r="H287" i="5"/>
  <c r="H286" i="5" s="1"/>
  <c r="G51" i="5"/>
  <c r="G50" i="5" s="1"/>
  <c r="I75" i="5"/>
  <c r="I53" i="5"/>
  <c r="I195" i="5"/>
  <c r="H195" i="5" s="1"/>
  <c r="I269" i="5"/>
  <c r="I268" i="5" s="1"/>
  <c r="H159" i="4"/>
  <c r="H271" i="4"/>
  <c r="H68" i="4"/>
  <c r="F50" i="4"/>
  <c r="F49" i="4" s="1"/>
  <c r="H83" i="4"/>
  <c r="H66" i="4"/>
  <c r="C186" i="4"/>
  <c r="K20" i="4"/>
  <c r="C203" i="4"/>
  <c r="K229" i="4"/>
  <c r="L284" i="4"/>
  <c r="C173" i="4"/>
  <c r="K193" i="4"/>
  <c r="G229" i="3"/>
  <c r="G193" i="3" s="1"/>
  <c r="L51" i="3"/>
  <c r="L50" i="3" s="1"/>
  <c r="J203" i="3"/>
  <c r="J194" i="3" s="1"/>
  <c r="I269" i="3"/>
  <c r="I230" i="3"/>
  <c r="K284" i="3"/>
  <c r="K51" i="3"/>
  <c r="H143" i="3"/>
  <c r="G74" i="3"/>
  <c r="G284" i="3" s="1"/>
  <c r="D229" i="3"/>
  <c r="D193" i="3" s="1"/>
  <c r="I203" i="3"/>
  <c r="C53" i="3"/>
  <c r="C172" i="3"/>
  <c r="E229" i="3"/>
  <c r="E193" i="3" s="1"/>
  <c r="E50" i="3" s="1"/>
  <c r="E49" i="3" s="1"/>
  <c r="E24" i="3" s="1"/>
  <c r="E20" i="3" s="1"/>
  <c r="F193" i="2"/>
  <c r="E284" i="2"/>
  <c r="G51" i="2"/>
  <c r="K284" i="2"/>
  <c r="H75" i="2"/>
  <c r="H82" i="2"/>
  <c r="C129" i="2"/>
  <c r="F20" i="2"/>
  <c r="K51" i="2"/>
  <c r="C258" i="2"/>
  <c r="G229" i="2"/>
  <c r="G284" i="2" s="1"/>
  <c r="E51" i="2"/>
  <c r="J49" i="21"/>
  <c r="J285" i="21"/>
  <c r="G229" i="1"/>
  <c r="I229" i="1"/>
  <c r="F229" i="1"/>
  <c r="F284" i="1" s="1"/>
  <c r="F194" i="1"/>
  <c r="K229" i="1"/>
  <c r="C57" i="1"/>
  <c r="H186" i="1"/>
  <c r="D287" i="1"/>
  <c r="D286" i="1" s="1"/>
  <c r="C54" i="1"/>
  <c r="H57" i="1"/>
  <c r="C66" i="1"/>
  <c r="H66" i="1"/>
  <c r="F75" i="1"/>
  <c r="F74" i="1" s="1"/>
  <c r="C76" i="1"/>
  <c r="H76" i="1"/>
  <c r="J82" i="1"/>
  <c r="C88" i="1"/>
  <c r="C111" i="1"/>
  <c r="C121" i="1"/>
  <c r="D129" i="1"/>
  <c r="C129" i="1" s="1"/>
  <c r="I129" i="1"/>
  <c r="H135" i="1"/>
  <c r="C143" i="1"/>
  <c r="C150" i="1"/>
  <c r="J173" i="1"/>
  <c r="G173" i="1"/>
  <c r="G172" i="1" s="1"/>
  <c r="K173" i="1"/>
  <c r="K172" i="1" s="1"/>
  <c r="C178" i="1"/>
  <c r="H187" i="1"/>
  <c r="E194" i="1"/>
  <c r="E193" i="1" s="1"/>
  <c r="H195" i="1"/>
  <c r="G194" i="1"/>
  <c r="G193" i="1" s="1"/>
  <c r="K194" i="1"/>
  <c r="K193" i="1" s="1"/>
  <c r="D230" i="1"/>
  <c r="L230" i="1"/>
  <c r="L229" i="1" s="1"/>
  <c r="L193" i="1" s="1"/>
  <c r="H237" i="1"/>
  <c r="J258" i="1"/>
  <c r="J229" i="1" s="1"/>
  <c r="H259" i="1"/>
  <c r="I269" i="1"/>
  <c r="C279" i="1"/>
  <c r="C195" i="1"/>
  <c r="K26" i="1"/>
  <c r="G20" i="1"/>
  <c r="H79" i="1"/>
  <c r="D82" i="1"/>
  <c r="K82" i="1"/>
  <c r="K74" i="1" s="1"/>
  <c r="K51" i="1" s="1"/>
  <c r="I94" i="1"/>
  <c r="H94" i="1" s="1"/>
  <c r="H111" i="1"/>
  <c r="H121" i="1"/>
  <c r="K129" i="1"/>
  <c r="H129" i="1" s="1"/>
  <c r="H143" i="1"/>
  <c r="C159" i="1"/>
  <c r="C165" i="1"/>
  <c r="D172" i="1"/>
  <c r="C172" i="1" s="1"/>
  <c r="C174" i="1"/>
  <c r="L173" i="1"/>
  <c r="L172" i="1" s="1"/>
  <c r="C183" i="1"/>
  <c r="D186" i="1"/>
  <c r="C186" i="1" s="1"/>
  <c r="C191" i="1"/>
  <c r="H190" i="1"/>
  <c r="J194" i="1"/>
  <c r="C197" i="1"/>
  <c r="C204" i="1"/>
  <c r="C245" i="1"/>
  <c r="H245" i="1"/>
  <c r="C250" i="1"/>
  <c r="C263" i="1"/>
  <c r="C275" i="1"/>
  <c r="F52" i="1"/>
  <c r="F51" i="1" s="1"/>
  <c r="D194" i="1"/>
  <c r="C269" i="1"/>
  <c r="D20" i="1"/>
  <c r="I287" i="1"/>
  <c r="I286" i="1" s="1"/>
  <c r="K286" i="1"/>
  <c r="H42" i="1"/>
  <c r="K52" i="1"/>
  <c r="L53" i="1"/>
  <c r="L52" i="1" s="1"/>
  <c r="C68" i="1"/>
  <c r="H68" i="1"/>
  <c r="G82" i="1"/>
  <c r="C94" i="1"/>
  <c r="C115" i="1"/>
  <c r="C130" i="1"/>
  <c r="L129" i="1"/>
  <c r="H159" i="1"/>
  <c r="H165" i="1"/>
  <c r="H183" i="1"/>
  <c r="H191" i="1"/>
  <c r="H197" i="1"/>
  <c r="I203" i="1"/>
  <c r="I194" i="1" s="1"/>
  <c r="H194" i="1" s="1"/>
  <c r="C215" i="1"/>
  <c r="C226" i="1"/>
  <c r="C234" i="1"/>
  <c r="C251" i="1"/>
  <c r="H251" i="1"/>
  <c r="D258" i="1"/>
  <c r="C258" i="1" s="1"/>
  <c r="D268" i="1"/>
  <c r="C268" i="1" s="1"/>
  <c r="C271" i="1"/>
  <c r="H52" i="21"/>
  <c r="I51" i="21"/>
  <c r="C74" i="21"/>
  <c r="D51" i="21"/>
  <c r="E285" i="21"/>
  <c r="E49" i="21"/>
  <c r="C284" i="21"/>
  <c r="H268" i="21"/>
  <c r="I284" i="21"/>
  <c r="H194" i="21"/>
  <c r="I193" i="21"/>
  <c r="H193" i="21" s="1"/>
  <c r="C193" i="21"/>
  <c r="G49" i="20"/>
  <c r="G285" i="20"/>
  <c r="E51" i="20"/>
  <c r="C229" i="20"/>
  <c r="C284" i="20" s="1"/>
  <c r="E193" i="20"/>
  <c r="C193" i="20" s="1"/>
  <c r="H194" i="20"/>
  <c r="I193" i="20"/>
  <c r="H193" i="20" s="1"/>
  <c r="H52" i="20"/>
  <c r="I51" i="20"/>
  <c r="H268" i="20"/>
  <c r="I284" i="20"/>
  <c r="K284" i="20"/>
  <c r="K49" i="20"/>
  <c r="K285" i="20"/>
  <c r="J74" i="4"/>
  <c r="J51" i="4" s="1"/>
  <c r="H94" i="4"/>
  <c r="H115" i="4"/>
  <c r="H102" i="4"/>
  <c r="H94" i="3"/>
  <c r="I195" i="3"/>
  <c r="H195" i="3" s="1"/>
  <c r="I195" i="4"/>
  <c r="H79" i="4"/>
  <c r="J129" i="3"/>
  <c r="J74" i="3" s="1"/>
  <c r="I194" i="6"/>
  <c r="H194" i="6" s="1"/>
  <c r="H263" i="4"/>
  <c r="I66" i="7"/>
  <c r="H66" i="7" s="1"/>
  <c r="H57" i="4"/>
  <c r="H143" i="4"/>
  <c r="H111" i="3"/>
  <c r="F49" i="16"/>
  <c r="F285" i="16"/>
  <c r="C186" i="18"/>
  <c r="J284" i="17"/>
  <c r="J284" i="16"/>
  <c r="E49" i="15"/>
  <c r="E285" i="15"/>
  <c r="L193" i="13"/>
  <c r="L284" i="13"/>
  <c r="K193" i="9"/>
  <c r="K284" i="9"/>
  <c r="J49" i="6"/>
  <c r="J285" i="6"/>
  <c r="D50" i="6"/>
  <c r="J49" i="11"/>
  <c r="J285" i="11"/>
  <c r="J24" i="10"/>
  <c r="J20" i="10" s="1"/>
  <c r="J49" i="10"/>
  <c r="L193" i="18"/>
  <c r="L50" i="18" s="1"/>
  <c r="L284" i="18"/>
  <c r="L49" i="16"/>
  <c r="L285" i="16"/>
  <c r="J49" i="9"/>
  <c r="J285" i="9"/>
  <c r="L49" i="5"/>
  <c r="L285" i="5"/>
  <c r="F49" i="15"/>
  <c r="F285" i="15"/>
  <c r="G193" i="14"/>
  <c r="G51" i="6"/>
  <c r="G50" i="6" s="1"/>
  <c r="C52" i="6"/>
  <c r="K284" i="4"/>
  <c r="K51" i="4"/>
  <c r="K50" i="4" s="1"/>
  <c r="L49" i="3"/>
  <c r="L285" i="3"/>
  <c r="D51" i="19"/>
  <c r="C52" i="19"/>
  <c r="F74" i="19"/>
  <c r="F284" i="19" s="1"/>
  <c r="D51" i="18"/>
  <c r="C52" i="18"/>
  <c r="K49" i="18"/>
  <c r="K285" i="18"/>
  <c r="D194" i="18"/>
  <c r="C195" i="18"/>
  <c r="H230" i="19"/>
  <c r="I229" i="19"/>
  <c r="H53" i="19"/>
  <c r="H75" i="19"/>
  <c r="L194" i="19"/>
  <c r="C195" i="19"/>
  <c r="G74" i="18"/>
  <c r="G51" i="18" s="1"/>
  <c r="C258" i="19"/>
  <c r="E51" i="18"/>
  <c r="E50" i="18" s="1"/>
  <c r="C66" i="18"/>
  <c r="F50" i="17"/>
  <c r="L51" i="17"/>
  <c r="L50" i="17" s="1"/>
  <c r="J193" i="18"/>
  <c r="C53" i="17"/>
  <c r="C75" i="17"/>
  <c r="H75" i="17"/>
  <c r="D268" i="17"/>
  <c r="C269" i="17"/>
  <c r="H26" i="16"/>
  <c r="C190" i="18"/>
  <c r="H203" i="18"/>
  <c r="K284" i="17"/>
  <c r="I74" i="16"/>
  <c r="H74" i="16" s="1"/>
  <c r="H75" i="16"/>
  <c r="H186" i="17"/>
  <c r="D82" i="16"/>
  <c r="D268" i="16"/>
  <c r="C269" i="16"/>
  <c r="H26" i="15"/>
  <c r="K285" i="15"/>
  <c r="E193" i="17"/>
  <c r="D194" i="15"/>
  <c r="I193" i="16"/>
  <c r="H194" i="16"/>
  <c r="H229" i="16"/>
  <c r="K284" i="15"/>
  <c r="E284" i="15"/>
  <c r="G186" i="14"/>
  <c r="G284" i="14" s="1"/>
  <c r="K193" i="16"/>
  <c r="D193" i="14"/>
  <c r="C193" i="14" s="1"/>
  <c r="C194" i="14"/>
  <c r="F50" i="13"/>
  <c r="J284" i="14"/>
  <c r="H269" i="15"/>
  <c r="J51" i="14"/>
  <c r="J50" i="14" s="1"/>
  <c r="H186" i="14"/>
  <c r="D284" i="14"/>
  <c r="D51" i="13"/>
  <c r="H203" i="13"/>
  <c r="J51" i="12"/>
  <c r="J50" i="12" s="1"/>
  <c r="C194" i="12"/>
  <c r="G193" i="13"/>
  <c r="H53" i="10"/>
  <c r="I52" i="10"/>
  <c r="H229" i="13"/>
  <c r="L51" i="12"/>
  <c r="E51" i="13"/>
  <c r="J193" i="13"/>
  <c r="I51" i="12"/>
  <c r="H52" i="12"/>
  <c r="H74" i="12"/>
  <c r="C230" i="12"/>
  <c r="D229" i="12"/>
  <c r="C229" i="12" s="1"/>
  <c r="I268" i="12"/>
  <c r="H269" i="12"/>
  <c r="C258" i="12"/>
  <c r="G51" i="11"/>
  <c r="C186" i="11"/>
  <c r="D51" i="11"/>
  <c r="C52" i="11"/>
  <c r="C269" i="10"/>
  <c r="D268" i="10"/>
  <c r="C26" i="7"/>
  <c r="K51" i="11"/>
  <c r="K50" i="11" s="1"/>
  <c r="G193" i="11"/>
  <c r="D52" i="9"/>
  <c r="C53" i="9"/>
  <c r="H173" i="9"/>
  <c r="D268" i="9"/>
  <c r="C269" i="9"/>
  <c r="I66" i="8"/>
  <c r="H66" i="8" s="1"/>
  <c r="H68" i="8"/>
  <c r="C75" i="8"/>
  <c r="G229" i="8"/>
  <c r="G193" i="8" s="1"/>
  <c r="H186" i="9"/>
  <c r="I193" i="9"/>
  <c r="H193" i="9" s="1"/>
  <c r="H194" i="9"/>
  <c r="H229" i="9"/>
  <c r="G51" i="8"/>
  <c r="I173" i="8"/>
  <c r="G51" i="9"/>
  <c r="G50" i="9" s="1"/>
  <c r="E193" i="9"/>
  <c r="D194" i="8"/>
  <c r="H75" i="9"/>
  <c r="H129" i="9"/>
  <c r="H203" i="9"/>
  <c r="J51" i="8"/>
  <c r="J50" i="8" s="1"/>
  <c r="C268" i="8"/>
  <c r="C26" i="5"/>
  <c r="F20" i="5"/>
  <c r="J51" i="7"/>
  <c r="K193" i="6"/>
  <c r="E51" i="7"/>
  <c r="E50" i="7" s="1"/>
  <c r="C66" i="6"/>
  <c r="H230" i="6"/>
  <c r="I268" i="6"/>
  <c r="H269" i="6"/>
  <c r="I194" i="7"/>
  <c r="H195" i="7"/>
  <c r="E284" i="7"/>
  <c r="C75" i="5"/>
  <c r="I229" i="7"/>
  <c r="H229" i="7" s="1"/>
  <c r="H230" i="7"/>
  <c r="K51" i="6"/>
  <c r="K50" i="6" s="1"/>
  <c r="K49" i="6" s="1"/>
  <c r="I229" i="5"/>
  <c r="H229" i="5" s="1"/>
  <c r="H230" i="5"/>
  <c r="J51" i="5"/>
  <c r="J50" i="5" s="1"/>
  <c r="D258" i="5"/>
  <c r="L51" i="4"/>
  <c r="E194" i="4"/>
  <c r="C195" i="4"/>
  <c r="E229" i="4"/>
  <c r="C230" i="4"/>
  <c r="C287" i="3"/>
  <c r="C286" i="3" s="1"/>
  <c r="H230" i="2"/>
  <c r="I229" i="2"/>
  <c r="H229" i="2" s="1"/>
  <c r="H26" i="3"/>
  <c r="D268" i="3"/>
  <c r="C269" i="3"/>
  <c r="D194" i="2"/>
  <c r="C195" i="2"/>
  <c r="F51" i="5"/>
  <c r="F193" i="5"/>
  <c r="H191" i="4"/>
  <c r="I190" i="4"/>
  <c r="H190" i="4" s="1"/>
  <c r="L193" i="4"/>
  <c r="H251" i="4"/>
  <c r="I250" i="4"/>
  <c r="H250" i="4" s="1"/>
  <c r="I82" i="3"/>
  <c r="H82" i="3" s="1"/>
  <c r="F193" i="3"/>
  <c r="J229" i="3"/>
  <c r="H258" i="3"/>
  <c r="K193" i="2"/>
  <c r="K193" i="3"/>
  <c r="J51" i="3"/>
  <c r="I172" i="3"/>
  <c r="H172" i="3" s="1"/>
  <c r="H173" i="3"/>
  <c r="H172" i="2"/>
  <c r="I194" i="19"/>
  <c r="I284" i="19" s="1"/>
  <c r="H195" i="19"/>
  <c r="H52" i="19"/>
  <c r="I51" i="19"/>
  <c r="F193" i="19"/>
  <c r="J50" i="18"/>
  <c r="D268" i="18"/>
  <c r="C269" i="18"/>
  <c r="G193" i="18"/>
  <c r="K51" i="17"/>
  <c r="K50" i="17" s="1"/>
  <c r="H194" i="18"/>
  <c r="I193" i="18"/>
  <c r="H193" i="18" s="1"/>
  <c r="H268" i="18"/>
  <c r="I82" i="17"/>
  <c r="H82" i="17" s="1"/>
  <c r="H83" i="17"/>
  <c r="C52" i="17"/>
  <c r="D51" i="17"/>
  <c r="C74" i="17"/>
  <c r="D53" i="16"/>
  <c r="C54" i="16"/>
  <c r="E50" i="17"/>
  <c r="K50" i="16"/>
  <c r="K49" i="16" s="1"/>
  <c r="C229" i="17"/>
  <c r="G49" i="16"/>
  <c r="G285" i="16"/>
  <c r="H82" i="16"/>
  <c r="J193" i="17"/>
  <c r="J50" i="17" s="1"/>
  <c r="G284" i="16"/>
  <c r="H268" i="16"/>
  <c r="I284" i="16"/>
  <c r="C52" i="15"/>
  <c r="C74" i="15"/>
  <c r="C269" i="15"/>
  <c r="D268" i="15"/>
  <c r="L49" i="14"/>
  <c r="L285" i="14"/>
  <c r="L51" i="13"/>
  <c r="L50" i="13" s="1"/>
  <c r="D194" i="13"/>
  <c r="C195" i="13"/>
  <c r="F50" i="14"/>
  <c r="J51" i="13"/>
  <c r="J50" i="13" s="1"/>
  <c r="H194" i="13"/>
  <c r="I193" i="13"/>
  <c r="H193" i="13" s="1"/>
  <c r="H268" i="13"/>
  <c r="I284" i="13"/>
  <c r="F74" i="11"/>
  <c r="F284" i="11" s="1"/>
  <c r="G49" i="10"/>
  <c r="G285" i="10"/>
  <c r="H186" i="11"/>
  <c r="C194" i="11"/>
  <c r="C268" i="11"/>
  <c r="I52" i="11"/>
  <c r="C53" i="10"/>
  <c r="I74" i="10"/>
  <c r="H75" i="10"/>
  <c r="H195" i="10"/>
  <c r="I194" i="10"/>
  <c r="E51" i="11"/>
  <c r="E50" i="11" s="1"/>
  <c r="F49" i="10"/>
  <c r="F285" i="10"/>
  <c r="L49" i="9"/>
  <c r="L285" i="9"/>
  <c r="F284" i="10"/>
  <c r="F284" i="8"/>
  <c r="C194" i="10"/>
  <c r="I195" i="8"/>
  <c r="H269" i="8"/>
  <c r="I268" i="8"/>
  <c r="D229" i="10"/>
  <c r="C229" i="10" s="1"/>
  <c r="C195" i="8"/>
  <c r="F285" i="9"/>
  <c r="H74" i="9"/>
  <c r="K50" i="7"/>
  <c r="D51" i="7"/>
  <c r="C52" i="7"/>
  <c r="H75" i="7"/>
  <c r="H173" i="6"/>
  <c r="I172" i="6"/>
  <c r="H172" i="6" s="1"/>
  <c r="C268" i="6"/>
  <c r="D284" i="6"/>
  <c r="L49" i="7"/>
  <c r="L285" i="7"/>
  <c r="I172" i="7"/>
  <c r="H172" i="7" s="1"/>
  <c r="L284" i="7"/>
  <c r="C52" i="5"/>
  <c r="D129" i="5"/>
  <c r="C130" i="5"/>
  <c r="I74" i="5"/>
  <c r="H74" i="5" s="1"/>
  <c r="H75" i="5"/>
  <c r="H173" i="5"/>
  <c r="I172" i="5"/>
  <c r="H172" i="5" s="1"/>
  <c r="C194" i="4"/>
  <c r="I258" i="4"/>
  <c r="H258" i="4" s="1"/>
  <c r="H259" i="4"/>
  <c r="C250" i="5"/>
  <c r="C194" i="5"/>
  <c r="I52" i="4"/>
  <c r="H53" i="4"/>
  <c r="H165" i="4"/>
  <c r="I164" i="4"/>
  <c r="H164" i="4" s="1"/>
  <c r="H195" i="4"/>
  <c r="H263" i="3"/>
  <c r="L284" i="3"/>
  <c r="H268" i="2"/>
  <c r="G229" i="4"/>
  <c r="H269" i="4"/>
  <c r="I268" i="4"/>
  <c r="H75" i="3"/>
  <c r="I74" i="3"/>
  <c r="H74" i="3" s="1"/>
  <c r="L193" i="2"/>
  <c r="G51" i="3"/>
  <c r="G50" i="3" s="1"/>
  <c r="C194" i="3"/>
  <c r="J52" i="2"/>
  <c r="J51" i="2" s="1"/>
  <c r="J50" i="2" s="1"/>
  <c r="I193" i="2"/>
  <c r="H193" i="2" s="1"/>
  <c r="H194" i="2"/>
  <c r="C269" i="2"/>
  <c r="H74" i="19"/>
  <c r="E51" i="19"/>
  <c r="E50" i="19" s="1"/>
  <c r="H173" i="19"/>
  <c r="D193" i="19"/>
  <c r="C194" i="19"/>
  <c r="G50" i="19"/>
  <c r="I52" i="18"/>
  <c r="I284" i="18" s="1"/>
  <c r="H53" i="18"/>
  <c r="H268" i="19"/>
  <c r="L51" i="19"/>
  <c r="H172" i="19"/>
  <c r="K193" i="19"/>
  <c r="K50" i="19" s="1"/>
  <c r="C75" i="18"/>
  <c r="C172" i="18"/>
  <c r="H173" i="18"/>
  <c r="H129" i="17"/>
  <c r="H173" i="17"/>
  <c r="D194" i="17"/>
  <c r="C195" i="17"/>
  <c r="C75" i="16"/>
  <c r="K20" i="16"/>
  <c r="I51" i="16"/>
  <c r="H52" i="16"/>
  <c r="C186" i="16"/>
  <c r="F284" i="16"/>
  <c r="L74" i="15"/>
  <c r="L51" i="15" s="1"/>
  <c r="L50" i="15" s="1"/>
  <c r="E284" i="16"/>
  <c r="I51" i="15"/>
  <c r="H52" i="15"/>
  <c r="H74" i="15"/>
  <c r="L284" i="15"/>
  <c r="I194" i="14"/>
  <c r="H195" i="14"/>
  <c r="C250" i="14"/>
  <c r="I51" i="14"/>
  <c r="H52" i="14"/>
  <c r="H74" i="14"/>
  <c r="J194" i="15"/>
  <c r="J193" i="15" s="1"/>
  <c r="J50" i="15" s="1"/>
  <c r="K51" i="14"/>
  <c r="K50" i="14" s="1"/>
  <c r="G51" i="13"/>
  <c r="G50" i="13" s="1"/>
  <c r="D186" i="12"/>
  <c r="C186" i="12" s="1"/>
  <c r="H52" i="13"/>
  <c r="I51" i="13"/>
  <c r="H74" i="13"/>
  <c r="H173" i="13"/>
  <c r="G193" i="12"/>
  <c r="D229" i="11"/>
  <c r="C229" i="11" s="1"/>
  <c r="C230" i="11"/>
  <c r="C268" i="12"/>
  <c r="H194" i="11"/>
  <c r="H268" i="11"/>
  <c r="D51" i="10"/>
  <c r="C52" i="10"/>
  <c r="F193" i="12"/>
  <c r="F50" i="12" s="1"/>
  <c r="L284" i="8"/>
  <c r="H129" i="10"/>
  <c r="I186" i="10"/>
  <c r="H186" i="10" s="1"/>
  <c r="D74" i="9"/>
  <c r="C74" i="9" s="1"/>
  <c r="C75" i="9"/>
  <c r="I186" i="8"/>
  <c r="H186" i="8" s="1"/>
  <c r="H187" i="8"/>
  <c r="D258" i="8"/>
  <c r="C258" i="8" s="1"/>
  <c r="C259" i="8"/>
  <c r="L193" i="10"/>
  <c r="L50" i="10" s="1"/>
  <c r="K51" i="9"/>
  <c r="K50" i="9" s="1"/>
  <c r="K49" i="9" s="1"/>
  <c r="G284" i="9"/>
  <c r="F51" i="8"/>
  <c r="I229" i="8"/>
  <c r="H229" i="8" s="1"/>
  <c r="H230" i="8"/>
  <c r="H268" i="10"/>
  <c r="C172" i="8"/>
  <c r="I82" i="7"/>
  <c r="H82" i="7" s="1"/>
  <c r="H83" i="7"/>
  <c r="K285" i="6"/>
  <c r="H26" i="6"/>
  <c r="K193" i="10"/>
  <c r="J284" i="10"/>
  <c r="H53" i="9"/>
  <c r="C173" i="9"/>
  <c r="D51" i="8"/>
  <c r="C52" i="8"/>
  <c r="I52" i="7"/>
  <c r="H53" i="7"/>
  <c r="F285" i="6"/>
  <c r="L49" i="6"/>
  <c r="L285" i="6"/>
  <c r="F51" i="7"/>
  <c r="H75" i="6"/>
  <c r="I74" i="6"/>
  <c r="H74" i="6" s="1"/>
  <c r="C230" i="6"/>
  <c r="C53" i="5"/>
  <c r="F284" i="7"/>
  <c r="H53" i="6"/>
  <c r="I52" i="6"/>
  <c r="I258" i="6"/>
  <c r="H258" i="6" s="1"/>
  <c r="C195" i="5"/>
  <c r="C53" i="4"/>
  <c r="F284" i="4"/>
  <c r="I52" i="5"/>
  <c r="H53" i="5"/>
  <c r="C186" i="5"/>
  <c r="C268" i="5"/>
  <c r="D229" i="4"/>
  <c r="C229" i="4" s="1"/>
  <c r="C230" i="5"/>
  <c r="D268" i="4"/>
  <c r="C269" i="4"/>
  <c r="H26" i="2"/>
  <c r="D74" i="2"/>
  <c r="C74" i="2" s="1"/>
  <c r="C75" i="2"/>
  <c r="E193" i="5"/>
  <c r="E50" i="5" s="1"/>
  <c r="H174" i="4"/>
  <c r="I173" i="4"/>
  <c r="I230" i="4"/>
  <c r="I194" i="3"/>
  <c r="I229" i="3"/>
  <c r="H229" i="3" s="1"/>
  <c r="H230" i="3"/>
  <c r="C229" i="2"/>
  <c r="C186" i="3"/>
  <c r="K20" i="3"/>
  <c r="D51" i="3"/>
  <c r="C52" i="3"/>
  <c r="C230" i="3"/>
  <c r="K20" i="2"/>
  <c r="F51" i="2"/>
  <c r="F50" i="2" s="1"/>
  <c r="E193" i="2"/>
  <c r="E50" i="2" s="1"/>
  <c r="C268" i="2"/>
  <c r="C74" i="19"/>
  <c r="C229" i="19"/>
  <c r="F51" i="19"/>
  <c r="F50" i="19" s="1"/>
  <c r="J229" i="19"/>
  <c r="J284" i="19" s="1"/>
  <c r="C74" i="18"/>
  <c r="C268" i="19"/>
  <c r="D284" i="19"/>
  <c r="C229" i="18"/>
  <c r="E284" i="18"/>
  <c r="I52" i="17"/>
  <c r="L284" i="17"/>
  <c r="H194" i="17"/>
  <c r="H268" i="17"/>
  <c r="H186" i="16"/>
  <c r="D194" i="16"/>
  <c r="G50" i="15"/>
  <c r="D186" i="15"/>
  <c r="C186" i="15" s="1"/>
  <c r="G284" i="15"/>
  <c r="I193" i="15"/>
  <c r="H193" i="15" s="1"/>
  <c r="H194" i="15"/>
  <c r="H284" i="15" s="1"/>
  <c r="I268" i="14"/>
  <c r="H269" i="14"/>
  <c r="H287" i="15"/>
  <c r="H286" i="15" s="1"/>
  <c r="G74" i="14"/>
  <c r="C74" i="14" s="1"/>
  <c r="C229" i="14"/>
  <c r="I284" i="15"/>
  <c r="D51" i="14"/>
  <c r="C52" i="14"/>
  <c r="E50" i="14"/>
  <c r="F284" i="14"/>
  <c r="D268" i="13"/>
  <c r="C269" i="13"/>
  <c r="H26" i="12"/>
  <c r="E49" i="12"/>
  <c r="E285" i="12"/>
  <c r="H194" i="12"/>
  <c r="H75" i="13"/>
  <c r="C229" i="13"/>
  <c r="K193" i="12"/>
  <c r="K50" i="12" s="1"/>
  <c r="E193" i="13"/>
  <c r="D52" i="12"/>
  <c r="I229" i="12"/>
  <c r="H229" i="12" s="1"/>
  <c r="H230" i="12"/>
  <c r="L74" i="11"/>
  <c r="H74" i="11" s="1"/>
  <c r="C75" i="11"/>
  <c r="K82" i="10"/>
  <c r="K74" i="10" s="1"/>
  <c r="K51" i="10" s="1"/>
  <c r="H88" i="10"/>
  <c r="H26" i="9"/>
  <c r="I82" i="8"/>
  <c r="H82" i="8" s="1"/>
  <c r="H83" i="8"/>
  <c r="I129" i="8"/>
  <c r="H129" i="8" s="1"/>
  <c r="H130" i="8"/>
  <c r="H82" i="10"/>
  <c r="D194" i="9"/>
  <c r="C195" i="9"/>
  <c r="H26" i="8"/>
  <c r="E50" i="9"/>
  <c r="L50" i="8"/>
  <c r="C230" i="8"/>
  <c r="H229" i="10"/>
  <c r="K20" i="9"/>
  <c r="H75" i="8"/>
  <c r="D268" i="7"/>
  <c r="C269" i="7"/>
  <c r="I51" i="9"/>
  <c r="H52" i="9"/>
  <c r="C172" i="9"/>
  <c r="C287" i="8"/>
  <c r="C286" i="8" s="1"/>
  <c r="K193" i="8"/>
  <c r="E193" i="6"/>
  <c r="C193" i="6" s="1"/>
  <c r="I186" i="7"/>
  <c r="H186" i="7" s="1"/>
  <c r="I268" i="7"/>
  <c r="H269" i="7"/>
  <c r="C229" i="6"/>
  <c r="G194" i="7"/>
  <c r="G193" i="7" s="1"/>
  <c r="E51" i="6"/>
  <c r="E50" i="6" s="1"/>
  <c r="C74" i="6"/>
  <c r="G193" i="5"/>
  <c r="C52" i="4"/>
  <c r="D51" i="4"/>
  <c r="I194" i="5"/>
  <c r="H187" i="4"/>
  <c r="I186" i="4"/>
  <c r="H186" i="4" s="1"/>
  <c r="H204" i="4"/>
  <c r="I203" i="4"/>
  <c r="H203" i="4" s="1"/>
  <c r="I74" i="4"/>
  <c r="H75" i="4"/>
  <c r="D52" i="2"/>
  <c r="D284" i="2" s="1"/>
  <c r="C53" i="2"/>
  <c r="K193" i="5"/>
  <c r="K50" i="5" s="1"/>
  <c r="E74" i="4"/>
  <c r="E51" i="4" s="1"/>
  <c r="J229" i="4"/>
  <c r="I268" i="3"/>
  <c r="H269" i="3"/>
  <c r="L51" i="2"/>
  <c r="L50" i="2" s="1"/>
  <c r="F50" i="3"/>
  <c r="C74" i="3"/>
  <c r="I74" i="2"/>
  <c r="H74" i="2" s="1"/>
  <c r="H53" i="3"/>
  <c r="I52" i="3"/>
  <c r="H186" i="3"/>
  <c r="K50" i="3"/>
  <c r="K49" i="3" s="1"/>
  <c r="K50" i="2"/>
  <c r="K49" i="2" s="1"/>
  <c r="H173" i="2"/>
  <c r="G74" i="1"/>
  <c r="E74" i="1"/>
  <c r="C164" i="1"/>
  <c r="G284" i="1"/>
  <c r="D52" i="1"/>
  <c r="L74" i="1"/>
  <c r="C190" i="1"/>
  <c r="C203" i="1"/>
  <c r="E20" i="1"/>
  <c r="I20" i="1"/>
  <c r="C21" i="1"/>
  <c r="F26" i="1"/>
  <c r="F20" i="1" s="1"/>
  <c r="D75" i="1"/>
  <c r="C281" i="1"/>
  <c r="J20" i="1"/>
  <c r="H21" i="1"/>
  <c r="H287" i="1" s="1"/>
  <c r="H286" i="1" s="1"/>
  <c r="E53" i="1"/>
  <c r="E52" i="1" s="1"/>
  <c r="E51" i="1" s="1"/>
  <c r="I53" i="1"/>
  <c r="I75" i="1"/>
  <c r="J164" i="1"/>
  <c r="H164" i="1" s="1"/>
  <c r="D49" i="20" l="1"/>
  <c r="D285" i="20"/>
  <c r="G50" i="17"/>
  <c r="H229" i="17"/>
  <c r="C284" i="19"/>
  <c r="C193" i="19"/>
  <c r="F50" i="18"/>
  <c r="G50" i="18"/>
  <c r="E49" i="16"/>
  <c r="E285" i="16"/>
  <c r="J285" i="16"/>
  <c r="H193" i="16"/>
  <c r="K284" i="14"/>
  <c r="G51" i="14"/>
  <c r="G50" i="14" s="1"/>
  <c r="C186" i="14"/>
  <c r="K49" i="13"/>
  <c r="K285" i="13"/>
  <c r="F284" i="13"/>
  <c r="L50" i="12"/>
  <c r="D193" i="12"/>
  <c r="I193" i="11"/>
  <c r="H193" i="11" s="1"/>
  <c r="G50" i="11"/>
  <c r="I284" i="11"/>
  <c r="K50" i="10"/>
  <c r="J285" i="10"/>
  <c r="E193" i="10"/>
  <c r="E50" i="10" s="1"/>
  <c r="I284" i="10"/>
  <c r="E50" i="1"/>
  <c r="C82" i="1"/>
  <c r="H203" i="1"/>
  <c r="H230" i="1"/>
  <c r="G51" i="1"/>
  <c r="G50" i="1" s="1"/>
  <c r="G49" i="1" s="1"/>
  <c r="F193" i="1"/>
  <c r="F50" i="1" s="1"/>
  <c r="H284" i="9"/>
  <c r="K285" i="9"/>
  <c r="J284" i="9"/>
  <c r="E49" i="8"/>
  <c r="E285" i="8"/>
  <c r="D229" i="8"/>
  <c r="D284" i="8" s="1"/>
  <c r="K50" i="8"/>
  <c r="K49" i="8" s="1"/>
  <c r="H53" i="8"/>
  <c r="F50" i="8"/>
  <c r="G50" i="7"/>
  <c r="C229" i="7"/>
  <c r="F50" i="7"/>
  <c r="F49" i="7" s="1"/>
  <c r="J50" i="7"/>
  <c r="J49" i="7" s="1"/>
  <c r="C194" i="6"/>
  <c r="H269" i="5"/>
  <c r="H74" i="4"/>
  <c r="F285" i="4"/>
  <c r="J284" i="4"/>
  <c r="C193" i="3"/>
  <c r="J284" i="3"/>
  <c r="E284" i="3"/>
  <c r="H203" i="3"/>
  <c r="C229" i="3"/>
  <c r="G193" i="2"/>
  <c r="G50" i="2" s="1"/>
  <c r="J193" i="1"/>
  <c r="H173" i="1"/>
  <c r="J172" i="1"/>
  <c r="H172" i="1" s="1"/>
  <c r="C20" i="1"/>
  <c r="C173" i="1"/>
  <c r="H258" i="1"/>
  <c r="C194" i="1"/>
  <c r="L51" i="1"/>
  <c r="L50" i="1" s="1"/>
  <c r="L285" i="1" s="1"/>
  <c r="L284" i="1"/>
  <c r="H269" i="1"/>
  <c r="I268" i="1"/>
  <c r="K50" i="1"/>
  <c r="K49" i="1" s="1"/>
  <c r="H26" i="1"/>
  <c r="K20" i="1"/>
  <c r="C230" i="1"/>
  <c r="D229" i="1"/>
  <c r="C229" i="1" s="1"/>
  <c r="I82" i="1"/>
  <c r="H82" i="1" s="1"/>
  <c r="H229" i="1"/>
  <c r="H284" i="21"/>
  <c r="C51" i="21"/>
  <c r="D50" i="21"/>
  <c r="I50" i="21"/>
  <c r="H51" i="21"/>
  <c r="C51" i="20"/>
  <c r="E50" i="20"/>
  <c r="H284" i="20"/>
  <c r="H51" i="20"/>
  <c r="I50" i="20"/>
  <c r="H129" i="3"/>
  <c r="K49" i="10"/>
  <c r="K285" i="10"/>
  <c r="K49" i="12"/>
  <c r="K285" i="12"/>
  <c r="G49" i="18"/>
  <c r="G285" i="18"/>
  <c r="G49" i="14"/>
  <c r="G285" i="14"/>
  <c r="E285" i="2"/>
  <c r="E49" i="2"/>
  <c r="L49" i="10"/>
  <c r="L285" i="10"/>
  <c r="J49" i="15"/>
  <c r="J285" i="15"/>
  <c r="K49" i="19"/>
  <c r="K285" i="19"/>
  <c r="J49" i="17"/>
  <c r="J285" i="17"/>
  <c r="K49" i="5"/>
  <c r="K285" i="5"/>
  <c r="G49" i="7"/>
  <c r="G285" i="7"/>
  <c r="L49" i="15"/>
  <c r="L285" i="15"/>
  <c r="L49" i="18"/>
  <c r="L285" i="18"/>
  <c r="E49" i="5"/>
  <c r="E285" i="5"/>
  <c r="F49" i="12"/>
  <c r="F285" i="12"/>
  <c r="L285" i="8"/>
  <c r="L49" i="8"/>
  <c r="C51" i="4"/>
  <c r="E49" i="6"/>
  <c r="E285" i="6"/>
  <c r="D284" i="7"/>
  <c r="C268" i="7"/>
  <c r="G49" i="12"/>
  <c r="G285" i="12"/>
  <c r="I193" i="12"/>
  <c r="H193" i="12" s="1"/>
  <c r="E49" i="14"/>
  <c r="E285" i="14"/>
  <c r="D193" i="16"/>
  <c r="C193" i="16" s="1"/>
  <c r="C194" i="16"/>
  <c r="F49" i="19"/>
  <c r="F285" i="19"/>
  <c r="H230" i="4"/>
  <c r="I229" i="4"/>
  <c r="H229" i="4" s="1"/>
  <c r="H52" i="7"/>
  <c r="C51" i="8"/>
  <c r="H51" i="13"/>
  <c r="I50" i="13"/>
  <c r="K49" i="14"/>
  <c r="K285" i="14"/>
  <c r="H51" i="14"/>
  <c r="H51" i="16"/>
  <c r="I50" i="16"/>
  <c r="J49" i="2"/>
  <c r="J285" i="2"/>
  <c r="I284" i="2"/>
  <c r="E285" i="3"/>
  <c r="H52" i="4"/>
  <c r="C284" i="6"/>
  <c r="C51" i="7"/>
  <c r="I194" i="8"/>
  <c r="H195" i="8"/>
  <c r="I51" i="11"/>
  <c r="H52" i="11"/>
  <c r="D193" i="11"/>
  <c r="C193" i="11" s="1"/>
  <c r="F49" i="14"/>
  <c r="F285" i="14"/>
  <c r="D193" i="2"/>
  <c r="C193" i="2" s="1"/>
  <c r="C194" i="2"/>
  <c r="L50" i="4"/>
  <c r="C194" i="7"/>
  <c r="G49" i="9"/>
  <c r="G285" i="9"/>
  <c r="C268" i="9"/>
  <c r="D284" i="9"/>
  <c r="C268" i="10"/>
  <c r="C284" i="10" s="1"/>
  <c r="D284" i="10"/>
  <c r="D50" i="11"/>
  <c r="E50" i="13"/>
  <c r="I51" i="10"/>
  <c r="H52" i="10"/>
  <c r="C194" i="15"/>
  <c r="D193" i="15"/>
  <c r="C193" i="15" s="1"/>
  <c r="D284" i="17"/>
  <c r="C268" i="17"/>
  <c r="H229" i="19"/>
  <c r="H284" i="19" s="1"/>
  <c r="G285" i="6"/>
  <c r="G49" i="6"/>
  <c r="D51" i="12"/>
  <c r="C52" i="12"/>
  <c r="C284" i="14"/>
  <c r="H52" i="17"/>
  <c r="J193" i="4"/>
  <c r="H52" i="5"/>
  <c r="I51" i="5"/>
  <c r="C284" i="12"/>
  <c r="D193" i="17"/>
  <c r="C193" i="17" s="1"/>
  <c r="C194" i="17"/>
  <c r="I51" i="2"/>
  <c r="H268" i="4"/>
  <c r="H268" i="5"/>
  <c r="I284" i="5"/>
  <c r="K49" i="7"/>
  <c r="K285" i="7"/>
  <c r="E49" i="11"/>
  <c r="E285" i="11"/>
  <c r="H74" i="10"/>
  <c r="D284" i="11"/>
  <c r="H284" i="16"/>
  <c r="E49" i="17"/>
  <c r="E285" i="17"/>
  <c r="D50" i="17"/>
  <c r="C51" i="17"/>
  <c r="K49" i="17"/>
  <c r="K285" i="17"/>
  <c r="J193" i="19"/>
  <c r="J50" i="19" s="1"/>
  <c r="H194" i="19"/>
  <c r="I193" i="19"/>
  <c r="I50" i="19" s="1"/>
  <c r="E284" i="4"/>
  <c r="C258" i="5"/>
  <c r="D229" i="5"/>
  <c r="D193" i="7"/>
  <c r="C193" i="7" s="1"/>
  <c r="I193" i="7"/>
  <c r="H193" i="7" s="1"/>
  <c r="H194" i="7"/>
  <c r="I229" i="6"/>
  <c r="J285" i="7"/>
  <c r="I172" i="8"/>
  <c r="H172" i="8" s="1"/>
  <c r="H173" i="8"/>
  <c r="K49" i="11"/>
  <c r="K285" i="11"/>
  <c r="H268" i="12"/>
  <c r="H284" i="12" s="1"/>
  <c r="I284" i="12"/>
  <c r="F51" i="11"/>
  <c r="F50" i="11" s="1"/>
  <c r="J49" i="12"/>
  <c r="J285" i="12"/>
  <c r="F49" i="13"/>
  <c r="F285" i="13"/>
  <c r="C268" i="16"/>
  <c r="K285" i="16"/>
  <c r="E49" i="18"/>
  <c r="E285" i="18"/>
  <c r="L193" i="19"/>
  <c r="L284" i="19"/>
  <c r="K49" i="4"/>
  <c r="K285" i="4"/>
  <c r="G284" i="7"/>
  <c r="J284" i="2"/>
  <c r="L49" i="2"/>
  <c r="L285" i="2"/>
  <c r="H268" i="3"/>
  <c r="I284" i="3"/>
  <c r="I51" i="3"/>
  <c r="H52" i="3"/>
  <c r="F49" i="3"/>
  <c r="F285" i="3"/>
  <c r="D51" i="2"/>
  <c r="C52" i="2"/>
  <c r="C284" i="2" s="1"/>
  <c r="I193" i="5"/>
  <c r="H193" i="5" s="1"/>
  <c r="H194" i="5"/>
  <c r="H268" i="7"/>
  <c r="I50" i="9"/>
  <c r="H51" i="9"/>
  <c r="I74" i="8"/>
  <c r="H74" i="8" s="1"/>
  <c r="C229" i="8"/>
  <c r="E49" i="9"/>
  <c r="E285" i="9"/>
  <c r="C194" i="9"/>
  <c r="D193" i="9"/>
  <c r="C193" i="9" s="1"/>
  <c r="D284" i="13"/>
  <c r="C268" i="13"/>
  <c r="I284" i="14"/>
  <c r="H268" i="14"/>
  <c r="H284" i="14" s="1"/>
  <c r="F49" i="2"/>
  <c r="F285" i="2"/>
  <c r="D50" i="3"/>
  <c r="C51" i="3"/>
  <c r="H173" i="4"/>
  <c r="I172" i="4"/>
  <c r="H172" i="4" s="1"/>
  <c r="C268" i="4"/>
  <c r="D284" i="4"/>
  <c r="H52" i="8"/>
  <c r="F49" i="8"/>
  <c r="F285" i="8"/>
  <c r="H284" i="11"/>
  <c r="D284" i="12"/>
  <c r="I193" i="14"/>
  <c r="H193" i="14" s="1"/>
  <c r="H194" i="14"/>
  <c r="H51" i="15"/>
  <c r="I50" i="15"/>
  <c r="L50" i="19"/>
  <c r="I51" i="18"/>
  <c r="H52" i="18"/>
  <c r="H284" i="18" s="1"/>
  <c r="H52" i="2"/>
  <c r="H284" i="2" s="1"/>
  <c r="I194" i="4"/>
  <c r="C74" i="4"/>
  <c r="D193" i="4"/>
  <c r="D50" i="4" s="1"/>
  <c r="I74" i="7"/>
  <c r="H74" i="7" s="1"/>
  <c r="H268" i="8"/>
  <c r="D193" i="10"/>
  <c r="C193" i="10" s="1"/>
  <c r="L284" i="11"/>
  <c r="I193" i="10"/>
  <c r="H193" i="10" s="1"/>
  <c r="H194" i="10"/>
  <c r="H284" i="10" s="1"/>
  <c r="L51" i="11"/>
  <c r="L50" i="11" s="1"/>
  <c r="D193" i="13"/>
  <c r="C193" i="13" s="1"/>
  <c r="C194" i="13"/>
  <c r="D284" i="18"/>
  <c r="C268" i="18"/>
  <c r="H51" i="19"/>
  <c r="F50" i="5"/>
  <c r="C268" i="3"/>
  <c r="C284" i="3" s="1"/>
  <c r="D284" i="3"/>
  <c r="J49" i="5"/>
  <c r="J285" i="5"/>
  <c r="J285" i="8"/>
  <c r="J49" i="8"/>
  <c r="C194" i="8"/>
  <c r="G50" i="8"/>
  <c r="F285" i="7"/>
  <c r="C74" i="11"/>
  <c r="C284" i="11" s="1"/>
  <c r="G49" i="11"/>
  <c r="G285" i="11"/>
  <c r="H51" i="12"/>
  <c r="L49" i="12"/>
  <c r="L285" i="12"/>
  <c r="J49" i="14"/>
  <c r="J285" i="14"/>
  <c r="C82" i="16"/>
  <c r="D74" i="16"/>
  <c r="C74" i="16" s="1"/>
  <c r="I74" i="17"/>
  <c r="I51" i="17" s="1"/>
  <c r="L49" i="17"/>
  <c r="L285" i="17"/>
  <c r="D50" i="19"/>
  <c r="C51" i="19"/>
  <c r="K284" i="10"/>
  <c r="C51" i="6"/>
  <c r="G284" i="18"/>
  <c r="G49" i="5"/>
  <c r="G285" i="5"/>
  <c r="C51" i="14"/>
  <c r="D50" i="14"/>
  <c r="G49" i="15"/>
  <c r="G285" i="15"/>
  <c r="I193" i="3"/>
  <c r="H194" i="3"/>
  <c r="K285" i="2"/>
  <c r="I51" i="6"/>
  <c r="H52" i="6"/>
  <c r="D50" i="10"/>
  <c r="C51" i="10"/>
  <c r="G49" i="13"/>
  <c r="G285" i="13"/>
  <c r="G49" i="19"/>
  <c r="G285" i="19"/>
  <c r="E49" i="19"/>
  <c r="E285" i="19"/>
  <c r="G285" i="3"/>
  <c r="G49" i="3"/>
  <c r="G284" i="4"/>
  <c r="G193" i="4"/>
  <c r="G50" i="4" s="1"/>
  <c r="J50" i="4"/>
  <c r="C129" i="5"/>
  <c r="D74" i="5"/>
  <c r="H284" i="13"/>
  <c r="J49" i="13"/>
  <c r="J285" i="13"/>
  <c r="L49" i="13"/>
  <c r="L285" i="13"/>
  <c r="C268" i="15"/>
  <c r="C284" i="15" s="1"/>
  <c r="D284" i="15"/>
  <c r="D51" i="15"/>
  <c r="D52" i="16"/>
  <c r="C53" i="16"/>
  <c r="J24" i="18"/>
  <c r="J20" i="18" s="1"/>
  <c r="J49" i="18"/>
  <c r="K285" i="3"/>
  <c r="E193" i="4"/>
  <c r="E50" i="4" s="1"/>
  <c r="I284" i="6"/>
  <c r="H268" i="6"/>
  <c r="E49" i="7"/>
  <c r="E285" i="7"/>
  <c r="C52" i="9"/>
  <c r="D51" i="9"/>
  <c r="C193" i="12"/>
  <c r="D50" i="13"/>
  <c r="C51" i="13"/>
  <c r="F49" i="17"/>
  <c r="F285" i="17"/>
  <c r="D193" i="18"/>
  <c r="C193" i="18" s="1"/>
  <c r="C194" i="18"/>
  <c r="C51" i="18"/>
  <c r="J284" i="15"/>
  <c r="J193" i="3"/>
  <c r="J50" i="3" s="1"/>
  <c r="D49" i="6"/>
  <c r="C50" i="6"/>
  <c r="G284" i="8"/>
  <c r="L49" i="1"/>
  <c r="C287" i="1"/>
  <c r="C286" i="1" s="1"/>
  <c r="E284" i="1"/>
  <c r="C52" i="1"/>
  <c r="I74" i="1"/>
  <c r="H75" i="1"/>
  <c r="H20" i="1"/>
  <c r="C53" i="1"/>
  <c r="J74" i="1"/>
  <c r="K284" i="1"/>
  <c r="I52" i="1"/>
  <c r="H53" i="1"/>
  <c r="C75" i="1"/>
  <c r="D74" i="1"/>
  <c r="G285" i="1"/>
  <c r="E285" i="1"/>
  <c r="E49" i="1"/>
  <c r="C26" i="1"/>
  <c r="G285" i="17" l="1"/>
  <c r="G49" i="17"/>
  <c r="F285" i="18"/>
  <c r="F49" i="18"/>
  <c r="I50" i="12"/>
  <c r="E49" i="10"/>
  <c r="E24" i="10" s="1"/>
  <c r="E20" i="10" s="1"/>
  <c r="F49" i="1"/>
  <c r="F285" i="1"/>
  <c r="D193" i="8"/>
  <c r="C193" i="8" s="1"/>
  <c r="I284" i="8"/>
  <c r="I51" i="8"/>
  <c r="K285" i="8"/>
  <c r="G285" i="2"/>
  <c r="G49" i="2"/>
  <c r="K285" i="1"/>
  <c r="H268" i="1"/>
  <c r="I193" i="1"/>
  <c r="H193" i="1" s="1"/>
  <c r="D193" i="1"/>
  <c r="C193" i="1" s="1"/>
  <c r="I49" i="21"/>
  <c r="H49" i="21" s="1"/>
  <c r="I24" i="21"/>
  <c r="I285" i="21" s="1"/>
  <c r="H285" i="21" s="1"/>
  <c r="H50" i="21"/>
  <c r="D285" i="21"/>
  <c r="C285" i="21" s="1"/>
  <c r="C50" i="21"/>
  <c r="D49" i="21"/>
  <c r="C49" i="21" s="1"/>
  <c r="E49" i="20"/>
  <c r="C49" i="20" s="1"/>
  <c r="E285" i="20"/>
  <c r="C285" i="20" s="1"/>
  <c r="C50" i="20"/>
  <c r="I285" i="20"/>
  <c r="H285" i="20" s="1"/>
  <c r="I49" i="20"/>
  <c r="H49" i="20" s="1"/>
  <c r="H50" i="20"/>
  <c r="J24" i="3"/>
  <c r="J20" i="3" s="1"/>
  <c r="J285" i="3"/>
  <c r="J49" i="3"/>
  <c r="E49" i="4"/>
  <c r="E24" i="4" s="1"/>
  <c r="E20" i="4" s="1"/>
  <c r="I50" i="17"/>
  <c r="H51" i="17"/>
  <c r="C50" i="4"/>
  <c r="D49" i="4"/>
  <c r="D50" i="15"/>
  <c r="C51" i="15"/>
  <c r="C74" i="5"/>
  <c r="D51" i="5"/>
  <c r="H51" i="6"/>
  <c r="D49" i="14"/>
  <c r="C50" i="14"/>
  <c r="D49" i="19"/>
  <c r="C49" i="19" s="1"/>
  <c r="C50" i="19"/>
  <c r="D285" i="19"/>
  <c r="C285" i="19" s="1"/>
  <c r="G49" i="8"/>
  <c r="G285" i="8"/>
  <c r="C284" i="18"/>
  <c r="H194" i="4"/>
  <c r="H284" i="4" s="1"/>
  <c r="I193" i="4"/>
  <c r="H193" i="4" s="1"/>
  <c r="L49" i="19"/>
  <c r="L285" i="19"/>
  <c r="H229" i="6"/>
  <c r="H284" i="6" s="1"/>
  <c r="I193" i="6"/>
  <c r="H193" i="6" s="1"/>
  <c r="C229" i="5"/>
  <c r="C284" i="5" s="1"/>
  <c r="D193" i="5"/>
  <c r="C193" i="5" s="1"/>
  <c r="D284" i="5"/>
  <c r="H193" i="19"/>
  <c r="D50" i="12"/>
  <c r="C51" i="12"/>
  <c r="C284" i="17"/>
  <c r="D49" i="11"/>
  <c r="C50" i="11"/>
  <c r="C284" i="9"/>
  <c r="L49" i="4"/>
  <c r="L285" i="4"/>
  <c r="I24" i="16"/>
  <c r="I285" i="16" s="1"/>
  <c r="H285" i="16" s="1"/>
  <c r="I49" i="16"/>
  <c r="H49" i="16" s="1"/>
  <c r="H50" i="16"/>
  <c r="D50" i="8"/>
  <c r="D49" i="13"/>
  <c r="C50" i="13"/>
  <c r="F49" i="5"/>
  <c r="F285" i="5"/>
  <c r="L49" i="11"/>
  <c r="L285" i="11"/>
  <c r="I24" i="15"/>
  <c r="I49" i="15"/>
  <c r="H49" i="15" s="1"/>
  <c r="H50" i="15"/>
  <c r="I285" i="15"/>
  <c r="H285" i="15" s="1"/>
  <c r="I49" i="9"/>
  <c r="H49" i="9" s="1"/>
  <c r="H50" i="9"/>
  <c r="I24" i="9"/>
  <c r="I285" i="9" s="1"/>
  <c r="H285" i="9" s="1"/>
  <c r="H284" i="3"/>
  <c r="H284" i="5"/>
  <c r="I50" i="2"/>
  <c r="H51" i="2"/>
  <c r="H51" i="5"/>
  <c r="I50" i="5"/>
  <c r="H51" i="10"/>
  <c r="I50" i="10"/>
  <c r="I193" i="8"/>
  <c r="H193" i="8" s="1"/>
  <c r="H194" i="8"/>
  <c r="H284" i="8" s="1"/>
  <c r="J49" i="4"/>
  <c r="J24" i="4"/>
  <c r="J20" i="4" s="1"/>
  <c r="J285" i="4"/>
  <c r="D49" i="10"/>
  <c r="C50" i="10"/>
  <c r="I24" i="12"/>
  <c r="I49" i="12"/>
  <c r="H49" i="12" s="1"/>
  <c r="H50" i="12"/>
  <c r="C193" i="4"/>
  <c r="C284" i="4"/>
  <c r="D49" i="3"/>
  <c r="C50" i="3"/>
  <c r="C284" i="8"/>
  <c r="I284" i="7"/>
  <c r="D284" i="16"/>
  <c r="J49" i="19"/>
  <c r="J285" i="19"/>
  <c r="C50" i="17"/>
  <c r="D49" i="17"/>
  <c r="C49" i="17" s="1"/>
  <c r="D285" i="17"/>
  <c r="C285" i="17" s="1"/>
  <c r="E49" i="13"/>
  <c r="E285" i="13"/>
  <c r="D50" i="7"/>
  <c r="I51" i="4"/>
  <c r="H50" i="13"/>
  <c r="I24" i="13"/>
  <c r="I285" i="13" s="1"/>
  <c r="H285" i="13" s="1"/>
  <c r="I49" i="13"/>
  <c r="H49" i="13" s="1"/>
  <c r="D50" i="18"/>
  <c r="D24" i="6"/>
  <c r="C49" i="6"/>
  <c r="D50" i="9"/>
  <c r="C51" i="9"/>
  <c r="J285" i="18"/>
  <c r="D51" i="16"/>
  <c r="C52" i="16"/>
  <c r="C284" i="16" s="1"/>
  <c r="G49" i="4"/>
  <c r="G285" i="4"/>
  <c r="H193" i="3"/>
  <c r="H74" i="17"/>
  <c r="H284" i="17" s="1"/>
  <c r="I284" i="17"/>
  <c r="H50" i="19"/>
  <c r="I24" i="19"/>
  <c r="I49" i="19"/>
  <c r="I50" i="18"/>
  <c r="H51" i="18"/>
  <c r="I50" i="8"/>
  <c r="H51" i="8"/>
  <c r="C284" i="13"/>
  <c r="H284" i="7"/>
  <c r="D50" i="2"/>
  <c r="C51" i="2"/>
  <c r="H51" i="3"/>
  <c r="I50" i="3"/>
  <c r="F49" i="11"/>
  <c r="F285" i="11"/>
  <c r="I284" i="4"/>
  <c r="C51" i="11"/>
  <c r="H51" i="11"/>
  <c r="I50" i="11"/>
  <c r="I50" i="14"/>
  <c r="I51" i="7"/>
  <c r="C284" i="7"/>
  <c r="C74" i="1"/>
  <c r="C284" i="1" s="1"/>
  <c r="D284" i="1"/>
  <c r="J51" i="1"/>
  <c r="J50" i="1" s="1"/>
  <c r="J284" i="1"/>
  <c r="H74" i="1"/>
  <c r="I284" i="1"/>
  <c r="H52" i="1"/>
  <c r="I51" i="1"/>
  <c r="D51" i="1"/>
  <c r="H49" i="19" l="1"/>
  <c r="E285" i="10"/>
  <c r="H284" i="1"/>
  <c r="H24" i="21"/>
  <c r="I20" i="21"/>
  <c r="H20" i="21" s="1"/>
  <c r="I49" i="3"/>
  <c r="H49" i="3" s="1"/>
  <c r="H50" i="3"/>
  <c r="I24" i="3"/>
  <c r="I285" i="3" s="1"/>
  <c r="H285" i="3" s="1"/>
  <c r="H24" i="19"/>
  <c r="I20" i="19"/>
  <c r="H20" i="19" s="1"/>
  <c r="D50" i="16"/>
  <c r="C51" i="16"/>
  <c r="C50" i="9"/>
  <c r="D49" i="9"/>
  <c r="I50" i="4"/>
  <c r="H51" i="4"/>
  <c r="H24" i="12"/>
  <c r="I20" i="12"/>
  <c r="H20" i="12" s="1"/>
  <c r="D24" i="13"/>
  <c r="C49" i="13"/>
  <c r="I50" i="6"/>
  <c r="I50" i="7"/>
  <c r="H51" i="7"/>
  <c r="I24" i="18"/>
  <c r="I285" i="18" s="1"/>
  <c r="H285" i="18" s="1"/>
  <c r="I49" i="18"/>
  <c r="H49" i="18" s="1"/>
  <c r="H50" i="18"/>
  <c r="D49" i="7"/>
  <c r="C50" i="7"/>
  <c r="I285" i="12"/>
  <c r="H285" i="12" s="1"/>
  <c r="I49" i="10"/>
  <c r="H49" i="10" s="1"/>
  <c r="H50" i="10"/>
  <c r="I24" i="10"/>
  <c r="I285" i="10" s="1"/>
  <c r="H285" i="10" s="1"/>
  <c r="H24" i="15"/>
  <c r="I20" i="15"/>
  <c r="H20" i="15" s="1"/>
  <c r="D49" i="8"/>
  <c r="C50" i="8"/>
  <c r="H24" i="16"/>
  <c r="I20" i="16"/>
  <c r="H20" i="16" s="1"/>
  <c r="D49" i="15"/>
  <c r="C50" i="15"/>
  <c r="I24" i="14"/>
  <c r="I49" i="14"/>
  <c r="H49" i="14" s="1"/>
  <c r="H50" i="14"/>
  <c r="I24" i="11"/>
  <c r="I49" i="11"/>
  <c r="H49" i="11" s="1"/>
  <c r="H50" i="11"/>
  <c r="I285" i="19"/>
  <c r="H285" i="19" s="1"/>
  <c r="C24" i="6"/>
  <c r="D20" i="6"/>
  <c r="C20" i="6" s="1"/>
  <c r="D285" i="6"/>
  <c r="C285" i="6" s="1"/>
  <c r="H24" i="13"/>
  <c r="I20" i="13"/>
  <c r="H20" i="13" s="1"/>
  <c r="D24" i="3"/>
  <c r="C49" i="3"/>
  <c r="I24" i="2"/>
  <c r="H50" i="2"/>
  <c r="I285" i="2"/>
  <c r="H285" i="2" s="1"/>
  <c r="I49" i="2"/>
  <c r="H49" i="2" s="1"/>
  <c r="H24" i="9"/>
  <c r="I20" i="9"/>
  <c r="H20" i="9" s="1"/>
  <c r="D49" i="12"/>
  <c r="C50" i="12"/>
  <c r="D50" i="5"/>
  <c r="C51" i="5"/>
  <c r="I49" i="17"/>
  <c r="H49" i="17" s="1"/>
  <c r="H50" i="17"/>
  <c r="I24" i="17"/>
  <c r="I285" i="17"/>
  <c r="H285" i="17" s="1"/>
  <c r="D49" i="2"/>
  <c r="C50" i="2"/>
  <c r="I24" i="8"/>
  <c r="I285" i="8" s="1"/>
  <c r="H285" i="8" s="1"/>
  <c r="I49" i="8"/>
  <c r="H49" i="8" s="1"/>
  <c r="H50" i="8"/>
  <c r="D49" i="18"/>
  <c r="C49" i="18" s="1"/>
  <c r="C50" i="18"/>
  <c r="D285" i="18"/>
  <c r="C285" i="18" s="1"/>
  <c r="D24" i="10"/>
  <c r="C49" i="10"/>
  <c r="H50" i="5"/>
  <c r="I24" i="5"/>
  <c r="I285" i="5" s="1"/>
  <c r="H285" i="5" s="1"/>
  <c r="I49" i="5"/>
  <c r="H49" i="5" s="1"/>
  <c r="D24" i="11"/>
  <c r="C49" i="11"/>
  <c r="C49" i="14"/>
  <c r="D24" i="14"/>
  <c r="C49" i="4"/>
  <c r="D24" i="4"/>
  <c r="E285" i="4"/>
  <c r="I50" i="1"/>
  <c r="H51" i="1"/>
  <c r="J285" i="1"/>
  <c r="J49" i="1"/>
  <c r="C51" i="1"/>
  <c r="D50" i="1"/>
  <c r="C24" i="10" l="1"/>
  <c r="D20" i="10"/>
  <c r="C20" i="10" s="1"/>
  <c r="D285" i="10"/>
  <c r="C285" i="10" s="1"/>
  <c r="H24" i="17"/>
  <c r="I20" i="17"/>
  <c r="H20" i="17" s="1"/>
  <c r="C50" i="5"/>
  <c r="D49" i="5"/>
  <c r="D24" i="15"/>
  <c r="C49" i="15"/>
  <c r="C49" i="8"/>
  <c r="D24" i="8"/>
  <c r="D20" i="13"/>
  <c r="C20" i="13" s="1"/>
  <c r="C24" i="13"/>
  <c r="D285" i="13"/>
  <c r="C285" i="13" s="1"/>
  <c r="I49" i="4"/>
  <c r="H49" i="4" s="1"/>
  <c r="H50" i="4"/>
  <c r="I24" i="4"/>
  <c r="I285" i="4" s="1"/>
  <c r="H285" i="4" s="1"/>
  <c r="H24" i="2"/>
  <c r="I20" i="2"/>
  <c r="H20" i="2" s="1"/>
  <c r="H24" i="11"/>
  <c r="I20" i="11"/>
  <c r="H20" i="11" s="1"/>
  <c r="I20" i="14"/>
  <c r="H20" i="14" s="1"/>
  <c r="H24" i="14"/>
  <c r="I20" i="10"/>
  <c r="H20" i="10" s="1"/>
  <c r="H24" i="10"/>
  <c r="I24" i="7"/>
  <c r="I285" i="7" s="1"/>
  <c r="H285" i="7" s="1"/>
  <c r="I49" i="7"/>
  <c r="H49" i="7" s="1"/>
  <c r="H50" i="7"/>
  <c r="D49" i="16"/>
  <c r="C50" i="16"/>
  <c r="H24" i="3"/>
  <c r="I20" i="3"/>
  <c r="H20" i="3" s="1"/>
  <c r="C24" i="14"/>
  <c r="D20" i="14"/>
  <c r="C20" i="14" s="1"/>
  <c r="D285" i="14"/>
  <c r="C285" i="14" s="1"/>
  <c r="C24" i="4"/>
  <c r="D20" i="4"/>
  <c r="C20" i="4" s="1"/>
  <c r="D285" i="4"/>
  <c r="C285" i="4" s="1"/>
  <c r="H24" i="5"/>
  <c r="I20" i="5"/>
  <c r="H20" i="5" s="1"/>
  <c r="C24" i="11"/>
  <c r="D20" i="11"/>
  <c r="C20" i="11" s="1"/>
  <c r="D285" i="11"/>
  <c r="C285" i="11" s="1"/>
  <c r="C49" i="2"/>
  <c r="D24" i="2"/>
  <c r="I24" i="6"/>
  <c r="I285" i="6" s="1"/>
  <c r="H285" i="6" s="1"/>
  <c r="I49" i="6"/>
  <c r="H49" i="6" s="1"/>
  <c r="H50" i="6"/>
  <c r="D24" i="9"/>
  <c r="C49" i="9"/>
  <c r="I20" i="8"/>
  <c r="H20" i="8" s="1"/>
  <c r="H24" i="8"/>
  <c r="D24" i="12"/>
  <c r="C49" i="12"/>
  <c r="C24" i="3"/>
  <c r="D20" i="3"/>
  <c r="C20" i="3" s="1"/>
  <c r="D285" i="3"/>
  <c r="C285" i="3" s="1"/>
  <c r="I285" i="11"/>
  <c r="H285" i="11" s="1"/>
  <c r="I285" i="14"/>
  <c r="H285" i="14" s="1"/>
  <c r="D24" i="7"/>
  <c r="C49" i="7"/>
  <c r="H24" i="18"/>
  <c r="I20" i="18"/>
  <c r="H20" i="18" s="1"/>
  <c r="I285" i="1"/>
  <c r="H285" i="1" s="1"/>
  <c r="H50" i="1"/>
  <c r="I49" i="1"/>
  <c r="H49" i="1" s="1"/>
  <c r="D285" i="1"/>
  <c r="C285" i="1" s="1"/>
  <c r="C50" i="1"/>
  <c r="D49" i="1"/>
  <c r="C49" i="1" s="1"/>
  <c r="D24" i="16" l="1"/>
  <c r="C49" i="16"/>
  <c r="H24" i="7"/>
  <c r="I20" i="7"/>
  <c r="H20" i="7" s="1"/>
  <c r="C24" i="8"/>
  <c r="D20" i="8"/>
  <c r="C20" i="8" s="1"/>
  <c r="D285" i="8"/>
  <c r="C285" i="8" s="1"/>
  <c r="D24" i="5"/>
  <c r="C49" i="5"/>
  <c r="C24" i="12"/>
  <c r="D20" i="12"/>
  <c r="C20" i="12" s="1"/>
  <c r="D285" i="12"/>
  <c r="C285" i="12" s="1"/>
  <c r="C24" i="9"/>
  <c r="D20" i="9"/>
  <c r="C20" i="9" s="1"/>
  <c r="D285" i="9"/>
  <c r="C285" i="9" s="1"/>
  <c r="I20" i="6"/>
  <c r="H20" i="6" s="1"/>
  <c r="H24" i="6"/>
  <c r="I20" i="4"/>
  <c r="H20" i="4" s="1"/>
  <c r="H24" i="4"/>
  <c r="D20" i="7"/>
  <c r="C20" i="7" s="1"/>
  <c r="C24" i="7"/>
  <c r="D285" i="7"/>
  <c r="C285" i="7" s="1"/>
  <c r="C24" i="2"/>
  <c r="D20" i="2"/>
  <c r="C20" i="2" s="1"/>
  <c r="D285" i="2"/>
  <c r="C285" i="2" s="1"/>
  <c r="C24" i="15"/>
  <c r="D20" i="15"/>
  <c r="C20" i="15" s="1"/>
  <c r="D285" i="15"/>
  <c r="C285" i="15" s="1"/>
  <c r="C24" i="5" l="1"/>
  <c r="D20" i="5"/>
  <c r="C20" i="5" s="1"/>
  <c r="D285" i="5"/>
  <c r="C285" i="5" s="1"/>
  <c r="C24" i="16"/>
  <c r="D20" i="16"/>
  <c r="C20" i="16" s="1"/>
  <c r="D285" i="16"/>
  <c r="C285" i="16" s="1"/>
</calcChain>
</file>

<file path=xl/sharedStrings.xml><?xml version="1.0" encoding="utf-8"?>
<sst xmlns="http://schemas.openxmlformats.org/spreadsheetml/2006/main" count="9479" uniqueCount="395">
  <si>
    <t>Tāme Nr.10.2.9.</t>
  </si>
  <si>
    <t>IEŅĒMUMU UN IZDEVUMU TĀME 2017.GADAM</t>
  </si>
  <si>
    <t>Budžeta finansēta institūcija</t>
  </si>
  <si>
    <t>Reģistrācijas Nr.</t>
  </si>
  <si>
    <t>900000594245</t>
  </si>
  <si>
    <t>Adrese</t>
  </si>
  <si>
    <t>Mellužu pr.83, Jūrmala</t>
  </si>
  <si>
    <t>Funkcionālās klasifikācijas kods</t>
  </si>
  <si>
    <t>10.400</t>
  </si>
  <si>
    <t>Programma</t>
  </si>
  <si>
    <t>Projekts "Sniegt iespēju bērniem/EmpowerKids"</t>
  </si>
  <si>
    <t>Konta Nr.</t>
  </si>
  <si>
    <t>pamatbudžetam</t>
  </si>
  <si>
    <t>Valsts budžeta transfertiem</t>
  </si>
  <si>
    <t>projektiem</t>
  </si>
  <si>
    <t>LV83TREL981305100300B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</si>
  <si>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</si>
  <si>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</si>
  <si>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</si>
  <si>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</si>
  <si>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2017.gadam</t>
  </si>
  <si>
    <t>Izdevumu tāme 2017.gadam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</si>
  <si>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</si>
  <si>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</si>
  <si>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</si>
  <si>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</si>
  <si>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</si>
  <si>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</si>
  <si>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</si>
  <si>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</si>
  <si>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</si>
  <si>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</si>
  <si>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</si>
  <si>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iestāžu saņemtie transferti no augstākas iestādes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</si>
  <si>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</si>
  <si>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</si>
  <si>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</si>
  <si>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</si>
  <si>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</si>
  <si>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</si>
  <si>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</si>
  <si>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</si>
  <si>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</si>
  <si>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</si>
  <si>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</si>
  <si>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</si>
  <si>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</si>
  <si>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</si>
  <si>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</si>
  <si>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</si>
  <si>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</si>
  <si>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</si>
  <si>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</si>
  <si>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</si>
  <si>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</si>
  <si>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</si>
  <si>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</si>
  <si>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</si>
  <si>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</si>
  <si>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</si>
  <si>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</si>
  <si>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</si>
  <si>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</si>
  <si>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</si>
  <si>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</si>
  <si>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</si>
  <si>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</si>
  <si>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</si>
  <si>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</si>
  <si>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</si>
  <si>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</si>
  <si>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</si>
  <si>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</si>
  <si>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</si>
  <si>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</si>
  <si>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</si>
  <si>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</si>
  <si>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</si>
  <si>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</si>
  <si>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</si>
  <si>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</si>
  <si>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</si>
  <si>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</si>
  <si>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</si>
  <si>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</si>
  <si>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</si>
  <si>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</si>
  <si>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</si>
  <si>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</si>
  <si>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</si>
  <si>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</si>
  <si>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</si>
  <si>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</si>
  <si>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</si>
  <si>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</si>
  <si>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</si>
  <si>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</si>
  <si>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</si>
  <si>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</si>
  <si>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</si>
  <si>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</si>
  <si>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</si>
  <si>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</si>
  <si>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</si>
  <si>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</si>
  <si>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</si>
  <si>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</si>
  <si>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</si>
  <si>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</si>
  <si>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</si>
  <si>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</si>
  <si>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</si>
  <si>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</si>
  <si>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</si>
  <si>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</si>
  <si>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</si>
  <si>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</si>
  <si>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</si>
  <si>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</si>
  <si>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</si>
  <si>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</si>
  <si>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</si>
  <si>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</si>
  <si>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</si>
  <si>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</si>
  <si>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</si>
  <si>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</si>
  <si>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</si>
  <si>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</si>
  <si>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</si>
  <si>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</si>
  <si>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</si>
  <si>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</si>
  <si>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</si>
  <si>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</si>
  <si>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</si>
  <si>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</si>
  <si>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</si>
  <si>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</si>
  <si>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</si>
  <si>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</si>
  <si>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</si>
  <si>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</si>
  <si>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</si>
  <si>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</si>
  <si>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</si>
  <si>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</si>
  <si>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</si>
  <si>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</si>
  <si>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</si>
  <si>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</si>
  <si>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</si>
  <si>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</si>
  <si>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</si>
  <si>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</si>
  <si>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</si>
  <si>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</si>
  <si>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</si>
  <si>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</si>
  <si>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</si>
  <si>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</si>
  <si>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</si>
  <si>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</si>
  <si>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</si>
  <si>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</si>
  <si>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</si>
  <si>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</si>
  <si>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</si>
  <si>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</si>
  <si>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</si>
  <si>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</si>
  <si>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</si>
  <si>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</si>
  <si>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</si>
  <si>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</si>
  <si>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</si>
  <si>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</si>
  <si>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</si>
  <si>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</si>
  <si>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</si>
  <si>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</si>
  <si>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</si>
  <si>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</si>
  <si>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</si>
  <si>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</si>
  <si>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</si>
  <si>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</si>
  <si>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</si>
  <si>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</si>
  <si>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</si>
  <si>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</si>
  <si>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</si>
  <si>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</si>
  <si>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</si>
  <si>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</si>
  <si>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</si>
  <si>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</si>
  <si>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</si>
  <si>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</si>
  <si>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</si>
  <si>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</si>
  <si>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</si>
  <si>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</si>
  <si>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</si>
  <si>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</si>
  <si>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</si>
  <si>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</si>
  <si>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</si>
  <si>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</si>
  <si>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</si>
  <si>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</si>
  <si>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</si>
  <si>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</si>
  <si>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</si>
  <si>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</si>
  <si>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</si>
  <si>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</si>
  <si>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</si>
  <si>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</si>
  <si>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</si>
  <si>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</si>
  <si>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</si>
  <si>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</si>
  <si>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</si>
  <si>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</si>
  <si>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</si>
  <si>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</si>
  <si>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</si>
  <si>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</si>
  <si>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</si>
  <si>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</si>
  <si>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</si>
  <si>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</si>
  <si>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</si>
  <si>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</si>
  <si>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</si>
  <si>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</si>
  <si>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</si>
  <si>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</si>
  <si>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</si>
  <si>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</si>
  <si>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</si>
  <si>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</si>
  <si>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</si>
  <si>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</si>
  <si>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</si>
  <si>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</si>
  <si>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</si>
  <si>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</si>
  <si>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</si>
  <si>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</si>
  <si>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</si>
  <si>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</si>
  <si>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</si>
  <si>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</si>
  <si>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</si>
  <si>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</si>
  <si>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</si>
  <si>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</si>
  <si>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</si>
  <si>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</si>
  <si>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</si>
  <si>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</si>
  <si>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</si>
  <si>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</si>
  <si>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</si>
  <si>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</si>
  <si>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</si>
  <si>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</si>
  <si>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</si>
  <si>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</si>
  <si>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</si>
  <si>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</si>
  <si>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</si>
  <si>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</si>
  <si>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</si>
  <si>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</si>
  <si>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</si>
  <si>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</si>
  <si>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</si>
  <si>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</si>
  <si>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</si>
  <si>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</si>
  <si>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</si>
  <si>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</si>
  <si>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</si>
  <si>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</si>
  <si>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</si>
  <si>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</si>
  <si>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</si>
  <si>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</si>
  <si>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</si>
  <si>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</si>
  <si>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</si>
  <si>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</si>
  <si>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</si>
  <si>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</si>
  <si>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</si>
  <si>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</si>
  <si>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</si>
  <si>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</si>
  <si>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</si>
  <si>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</si>
  <si>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</si>
  <si>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</si>
  <si>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</si>
  <si>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</si>
  <si>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</si>
  <si>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</si>
  <si>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</si>
  <si>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</si>
  <si>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</si>
  <si>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</si>
  <si>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</si>
  <si>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</si>
  <si>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</si>
  <si>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LV96PARX0002484577023</t>
  </si>
  <si>
    <t>LV72PARX0002484572023</t>
  </si>
  <si>
    <t>Iestādes uzturēšana</t>
  </si>
  <si>
    <t>10.910</t>
  </si>
  <si>
    <t>Mellužu pr.83, Jūrmala, LV 2008</t>
  </si>
  <si>
    <t>90000594245</t>
  </si>
  <si>
    <t>Tāme Nr.10.2.1.</t>
  </si>
  <si>
    <t>Sociālā aizsardzība invaliditātes gadījumā</t>
  </si>
  <si>
    <t>10.120</t>
  </si>
  <si>
    <t>Tāme Nr.10.2.2.</t>
  </si>
  <si>
    <t>Atbalsts gados veciem cilvēkiem</t>
  </si>
  <si>
    <t>10.200</t>
  </si>
  <si>
    <t>Tāme Nr.10.2.3.</t>
  </si>
  <si>
    <t>LV91TREL9812180130000</t>
  </si>
  <si>
    <t>Atbalsts ģimenēm ar bērniem</t>
  </si>
  <si>
    <t>Tāme Nr.10.2.4.</t>
  </si>
  <si>
    <t>Mājokļa atbalsts</t>
  </si>
  <si>
    <t>10.600</t>
  </si>
  <si>
    <t>Tāme Nr.10.2.5.</t>
  </si>
  <si>
    <t>Pārējie citur nekvalificētie sociālās aizsardzības pasākumi</t>
  </si>
  <si>
    <t>10.920</t>
  </si>
  <si>
    <t>Tāme Nr.10.2.6.</t>
  </si>
  <si>
    <t>tiks atvērts konts</t>
  </si>
  <si>
    <t>Pārējais citur nekvalificēts atbalsts sociāli atstumtām personām</t>
  </si>
  <si>
    <t>10.700</t>
  </si>
  <si>
    <t>Tāme Nr.10.2.7.</t>
  </si>
  <si>
    <t>Dienas aprūpes centru bērniem pakalpojuma nodrošināšana</t>
  </si>
  <si>
    <t>Tāme Nr.10.2.8.</t>
  </si>
  <si>
    <t>LV43PARX0002484576037</t>
  </si>
  <si>
    <t>LV09PARX0002484577037</t>
  </si>
  <si>
    <t>LV81PARX0002484572152</t>
  </si>
  <si>
    <t>Pansionāta pakalpojumu sniegšana</t>
  </si>
  <si>
    <t>Strēlnieku pr. 38</t>
  </si>
  <si>
    <t>90010991438</t>
  </si>
  <si>
    <t>Jūrmalas pilsētas pašvaldības iestāde "Jūrmalas veselības veicināšanas un sociālo pakalpojumu centrs"</t>
  </si>
  <si>
    <t>Tāme Nr.10.3.1.</t>
  </si>
  <si>
    <t xml:space="preserve">Dienas  centrs pensijas vecuma personām un invalīdiem </t>
  </si>
  <si>
    <t>Tāme Nr.10.3.2.</t>
  </si>
  <si>
    <t>Zupas virtuves pakalpojumu nodrošināšana</t>
  </si>
  <si>
    <t>Tāme Nr.10.3.3.</t>
  </si>
  <si>
    <t>Nakts patversme</t>
  </si>
  <si>
    <t>Tāme Nr.10.3.4.</t>
  </si>
  <si>
    <t>Mājas aprūpes un pavadoņa pakalpojuma nodrošināšana</t>
  </si>
  <si>
    <t>Tāme Nr.10.3.5.</t>
  </si>
  <si>
    <t>Invalīdu pārvadāšanas nodrošināšana</t>
  </si>
  <si>
    <t>Tāme Nr.10.3.6.</t>
  </si>
  <si>
    <t>Sociālo pakalpojumu centra "Ķemeri" darbības nodrošināšana</t>
  </si>
  <si>
    <t>Tāme Nr.10.3.7.</t>
  </si>
  <si>
    <t>LV35PARX0002484577054</t>
  </si>
  <si>
    <t>LV45PARX0002484572024</t>
  </si>
  <si>
    <t>Bērnu tiesību aizsardzības nodrošināšana</t>
  </si>
  <si>
    <t>10.400.</t>
  </si>
  <si>
    <t>Dubultu prospekts 1, Jūrmala</t>
  </si>
  <si>
    <t>90000091456</t>
  </si>
  <si>
    <t>Jūrmalas pilsētas bāriņtiesa</t>
  </si>
  <si>
    <t>Tāme Nr.10.5.1.</t>
  </si>
  <si>
    <t>LV11PARX0002484576031</t>
  </si>
  <si>
    <t>LV74PARX0002484577031</t>
  </si>
  <si>
    <t>LV54PARX0002484572153</t>
  </si>
  <si>
    <t>Aprūpe pašvaldības sociālās aprūpes institūcijās</t>
  </si>
  <si>
    <t>Sēravotu iela 9, Jūrmala, LV-2012</t>
  </si>
  <si>
    <t>90001868844</t>
  </si>
  <si>
    <t>Tāme Nr.10.4.1.</t>
  </si>
  <si>
    <t>Jūrmalas pilsētas pilsētas pašvaldības iestāde "Sprīdītis"</t>
  </si>
  <si>
    <t>Tāme Nr.10.4.2.</t>
  </si>
  <si>
    <t>Tāme Nr.10.6.1.</t>
  </si>
  <si>
    <t xml:space="preserve">Pašvaldības sabiedrība ar ierobežotu atbildību "Veselības un sociālās aprūpes centrs-Sloka" </t>
  </si>
  <si>
    <t>50003220021</t>
  </si>
  <si>
    <t>Dzirnavu iela 36/38, Jūrmala, LV-2011</t>
  </si>
  <si>
    <t>Pamatkapitāla palielināšana</t>
  </si>
  <si>
    <t>LV97PARX0002484572058</t>
  </si>
  <si>
    <t>Tāme Nr.10.1.1.</t>
  </si>
  <si>
    <t>Jūrmalas pilsētas dome</t>
  </si>
  <si>
    <t>90000056357</t>
  </si>
  <si>
    <t>Jūrmala, Jomas iela 1/5, LV-2015</t>
  </si>
  <si>
    <t>Pārējo sociālo iestāžu būvniecība, atjaunošana un uzlabošana</t>
  </si>
  <si>
    <t>LV84PARX0002484572001</t>
  </si>
  <si>
    <t>Jūrmalas pilsētas pašvaldības iestāde "Sprīdītis"</t>
  </si>
  <si>
    <t>Jūrmalas pilsētas domes Labklājības pārvalde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</si>
</sst>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30">
    <xf numFmtId="0" fontId="0" fillId="0" borderId="0" xfId="0"/>
    <xf numFmtId="0" fontId="4" fillId="0" borderId="0" xfId="2" applyFont="1" applyFill="1" applyBorder="1" applyAlignment="1" applyProtection="1">
      <alignment vertical="center"/>
    </xf>
    <xf numFmtId="49" fontId="6" fillId="2" borderId="4" xfId="2" applyNumberFormat="1" applyFont="1" applyFill="1" applyBorder="1" applyAlignment="1" applyProtection="1">
      <alignment vertical="center"/>
    </xf>
    <xf numFmtId="49" fontId="3" fillId="2" borderId="0" xfId="2" applyNumberFormat="1" applyFont="1" applyFill="1" applyBorder="1" applyAlignment="1" applyProtection="1">
      <alignment vertical="center"/>
    </xf>
    <xf numFmtId="49" fontId="4" fillId="2" borderId="4" xfId="2" applyNumberFormat="1" applyFont="1" applyFill="1" applyBorder="1" applyAlignment="1" applyProtection="1">
      <alignment vertical="center"/>
    </xf>
    <xf numFmtId="49" fontId="4" fillId="2" borderId="0" xfId="2" applyNumberFormat="1" applyFont="1" applyFill="1" applyBorder="1" applyAlignment="1" applyProtection="1">
      <alignment vertical="center"/>
    </xf>
    <xf numFmtId="49" fontId="7" fillId="2" borderId="4" xfId="2" applyNumberFormat="1" applyFont="1" applyFill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49" fontId="4" fillId="2" borderId="7" xfId="2" applyNumberFormat="1" applyFont="1" applyFill="1" applyBorder="1" applyAlignment="1" applyProtection="1">
      <alignment vertical="center"/>
    </xf>
    <xf numFmtId="49" fontId="4" fillId="2" borderId="8" xfId="2" applyNumberFormat="1" applyFont="1" applyFill="1" applyBorder="1" applyAlignment="1" applyProtection="1">
      <alignment vertical="center"/>
    </xf>
    <xf numFmtId="49" fontId="4" fillId="2" borderId="9" xfId="2" applyNumberFormat="1" applyFont="1" applyFill="1" applyBorder="1" applyAlignment="1" applyProtection="1">
      <alignment vertical="center"/>
      <protection locked="0"/>
    </xf>
    <xf numFmtId="49" fontId="4" fillId="2" borderId="10" xfId="2" applyNumberFormat="1" applyFont="1" applyFill="1" applyBorder="1" applyAlignment="1" applyProtection="1">
      <alignment vertical="center"/>
      <protection locked="0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textRotation="90"/>
    </xf>
    <xf numFmtId="1" fontId="8" fillId="0" borderId="25" xfId="2" applyNumberFormat="1" applyFont="1" applyFill="1" applyBorder="1" applyAlignment="1" applyProtection="1">
      <alignment horizontal="center" vertical="center"/>
    </xf>
    <xf numFmtId="1" fontId="8" fillId="0" borderId="26" xfId="2" applyNumberFormat="1" applyFont="1" applyFill="1" applyBorder="1" applyAlignment="1" applyProtection="1">
      <alignment horizontal="center" vertical="center"/>
    </xf>
    <xf numFmtId="1" fontId="8" fillId="0" borderId="27" xfId="2" applyNumberFormat="1" applyFont="1" applyFill="1" applyBorder="1" applyAlignment="1" applyProtection="1">
      <alignment horizontal="center" vertical="center"/>
    </xf>
    <xf numFmtId="1" fontId="8" fillId="0" borderId="28" xfId="2" applyNumberFormat="1" applyFont="1" applyFill="1" applyBorder="1" applyAlignment="1" applyProtection="1">
      <alignment horizontal="center" vertical="center"/>
    </xf>
    <xf numFmtId="1" fontId="8" fillId="0" borderId="29" xfId="2" applyNumberFormat="1" applyFont="1" applyFill="1" applyBorder="1" applyAlignment="1" applyProtection="1">
      <alignment horizontal="center" vertical="center"/>
    </xf>
    <xf numFmtId="0" fontId="3" fillId="0" borderId="16" xfId="2" applyFont="1" applyFill="1" applyBorder="1" applyAlignment="1" applyProtection="1">
      <alignment vertical="center" wrapText="1"/>
    </xf>
    <xf numFmtId="0" fontId="3" fillId="0" borderId="16" xfId="2" applyFont="1" applyFill="1" applyBorder="1" applyAlignment="1" applyProtection="1">
      <alignment horizontal="left" vertical="center" wrapText="1"/>
    </xf>
    <xf numFmtId="0" fontId="3" fillId="0" borderId="4" xfId="2" applyFont="1" applyFill="1" applyBorder="1" applyAlignment="1" applyProtection="1">
      <alignment vertical="center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18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</xf>
    <xf numFmtId="0" fontId="3" fillId="0" borderId="30" xfId="2" applyFont="1" applyFill="1" applyBorder="1" applyAlignment="1" applyProtection="1">
      <alignment vertical="center" wrapText="1"/>
    </xf>
    <xf numFmtId="0" fontId="3" fillId="0" borderId="30" xfId="2" applyFont="1" applyFill="1" applyBorder="1" applyAlignment="1" applyProtection="1">
      <alignment horizontal="left" vertical="center" wrapText="1"/>
    </xf>
    <xf numFmtId="3" fontId="3" fillId="0" borderId="31" xfId="2" applyNumberFormat="1" applyFont="1" applyFill="1" applyBorder="1" applyAlignment="1" applyProtection="1">
      <alignment horizontal="right" vertical="center"/>
    </xf>
    <xf numFmtId="3" fontId="3" fillId="0" borderId="32" xfId="2" applyNumberFormat="1" applyFont="1" applyFill="1" applyBorder="1" applyAlignment="1" applyProtection="1">
      <alignment horizontal="right" vertical="center"/>
    </xf>
    <xf numFmtId="3" fontId="3" fillId="0" borderId="33" xfId="2" applyNumberFormat="1" applyFont="1" applyFill="1" applyBorder="1" applyAlignment="1" applyProtection="1">
      <alignment horizontal="right" vertical="center"/>
    </xf>
    <xf numFmtId="3" fontId="3" fillId="0" borderId="34" xfId="2" applyNumberFormat="1" applyFont="1" applyFill="1" applyBorder="1" applyAlignment="1" applyProtection="1">
      <alignment horizontal="right" vertical="center"/>
    </xf>
    <xf numFmtId="0" fontId="4" fillId="0" borderId="25" xfId="2" applyFont="1" applyFill="1" applyBorder="1" applyAlignment="1" applyProtection="1">
      <alignment vertical="center" wrapText="1"/>
    </xf>
    <xf numFmtId="0" fontId="4" fillId="0" borderId="25" xfId="2" applyFont="1" applyFill="1" applyBorder="1" applyAlignment="1" applyProtection="1">
      <alignment horizontal="left" vertical="center" wrapText="1"/>
    </xf>
    <xf numFmtId="3" fontId="4" fillId="0" borderId="26" xfId="2" applyNumberFormat="1" applyFont="1" applyFill="1" applyBorder="1" applyAlignment="1" applyProtection="1">
      <alignment horizontal="right" vertical="center"/>
    </xf>
    <xf numFmtId="3" fontId="4" fillId="0" borderId="27" xfId="2" applyNumberFormat="1" applyFont="1" applyFill="1" applyBorder="1" applyAlignment="1" applyProtection="1">
      <alignment horizontal="right" vertical="center"/>
    </xf>
    <xf numFmtId="3" fontId="4" fillId="0" borderId="28" xfId="2" applyNumberFormat="1" applyFont="1" applyFill="1" applyBorder="1" applyAlignment="1" applyProtection="1">
      <alignment horizontal="right" vertical="center"/>
    </xf>
    <xf numFmtId="3" fontId="4" fillId="0" borderId="29" xfId="2" applyNumberFormat="1" applyFont="1" applyFill="1" applyBorder="1" applyAlignment="1" applyProtection="1">
      <alignment horizontal="right" vertical="center"/>
    </xf>
    <xf numFmtId="0" fontId="4" fillId="0" borderId="16" xfId="2" applyFont="1" applyFill="1" applyBorder="1" applyAlignment="1" applyProtection="1">
      <alignment vertical="center" wrapText="1"/>
    </xf>
    <xf numFmtId="0" fontId="4" fillId="0" borderId="16" xfId="2" applyFont="1" applyFill="1" applyBorder="1" applyAlignment="1" applyProtection="1">
      <alignment horizontal="right" vertical="center" wrapText="1"/>
    </xf>
    <xf numFmtId="3" fontId="4" fillId="0" borderId="4" xfId="2" applyNumberFormat="1" applyFont="1" applyFill="1" applyBorder="1" applyAlignment="1" applyProtection="1">
      <alignment horizontal="right" vertical="center"/>
    </xf>
    <xf numFmtId="3" fontId="4" fillId="0" borderId="21" xfId="2" applyNumberFormat="1" applyFont="1" applyFill="1" applyBorder="1" applyAlignment="1" applyProtection="1">
      <alignment horizontal="right" vertical="center"/>
      <protection locked="0"/>
    </xf>
    <xf numFmtId="3" fontId="4" fillId="0" borderId="18" xfId="2" applyNumberFormat="1" applyFont="1" applyFill="1" applyBorder="1" applyAlignment="1" applyProtection="1">
      <alignment horizontal="right" vertical="center"/>
      <protection locked="0"/>
    </xf>
    <xf numFmtId="3" fontId="4" fillId="0" borderId="19" xfId="2" applyNumberFormat="1" applyFont="1" applyFill="1" applyBorder="1" applyAlignment="1" applyProtection="1">
      <alignment horizontal="right" vertical="center"/>
      <protection locked="0"/>
    </xf>
    <xf numFmtId="0" fontId="4" fillId="0" borderId="35" xfId="2" applyFont="1" applyFill="1" applyBorder="1" applyAlignment="1" applyProtection="1">
      <alignment vertical="center" wrapText="1"/>
    </xf>
    <xf numFmtId="0" fontId="4" fillId="0" borderId="35" xfId="2" applyFont="1" applyFill="1" applyBorder="1" applyAlignment="1" applyProtection="1">
      <alignment horizontal="right" vertical="center" wrapText="1"/>
    </xf>
    <xf numFmtId="3" fontId="4" fillId="0" borderId="36" xfId="2" applyNumberFormat="1" applyFont="1" applyFill="1" applyBorder="1" applyAlignment="1" applyProtection="1">
      <alignment horizontal="right" vertical="center"/>
    </xf>
    <xf numFmtId="3" fontId="4" fillId="0" borderId="37" xfId="2" applyNumberFormat="1" applyFont="1" applyFill="1" applyBorder="1" applyAlignment="1" applyProtection="1">
      <alignment horizontal="right" vertical="center"/>
      <protection locked="0"/>
    </xf>
    <xf numFmtId="3" fontId="4" fillId="0" borderId="5" xfId="2" applyNumberFormat="1" applyFont="1" applyFill="1" applyBorder="1" applyAlignment="1" applyProtection="1">
      <alignment horizontal="right" vertical="center"/>
      <protection locked="0"/>
    </xf>
    <xf numFmtId="3" fontId="4" fillId="0" borderId="38" xfId="2" applyNumberFormat="1" applyFont="1" applyFill="1" applyBorder="1" applyAlignment="1" applyProtection="1">
      <alignment horizontal="right" vertical="center"/>
    </xf>
    <xf numFmtId="0" fontId="3" fillId="0" borderId="20" xfId="2" applyFont="1" applyFill="1" applyBorder="1" applyAlignment="1" applyProtection="1">
      <alignment horizontal="left" vertical="center" wrapText="1"/>
    </xf>
    <xf numFmtId="3" fontId="4" fillId="0" borderId="23" xfId="2" applyNumberFormat="1" applyFont="1" applyFill="1" applyBorder="1" applyAlignment="1" applyProtection="1">
      <alignment vertical="center"/>
    </xf>
    <xf numFmtId="3" fontId="4" fillId="0" borderId="22" xfId="2" applyNumberFormat="1" applyFont="1" applyFill="1" applyBorder="1" applyAlignment="1" applyProtection="1">
      <alignment vertical="center"/>
      <protection locked="0"/>
    </xf>
    <xf numFmtId="3" fontId="4" fillId="0" borderId="22" xfId="2" applyNumberFormat="1" applyFont="1" applyFill="1" applyBorder="1" applyAlignment="1" applyProtection="1">
      <alignment horizontal="center" vertical="center"/>
    </xf>
    <xf numFmtId="3" fontId="4" fillId="0" borderId="39" xfId="2" applyNumberFormat="1" applyFont="1" applyFill="1" applyBorder="1" applyAlignment="1" applyProtection="1">
      <alignment horizontal="center" vertical="center"/>
    </xf>
    <xf numFmtId="3" fontId="4" fillId="0" borderId="24" xfId="2" applyNumberFormat="1" applyFont="1" applyFill="1" applyBorder="1" applyAlignment="1" applyProtection="1">
      <alignment horizontal="center" vertical="center"/>
    </xf>
    <xf numFmtId="0" fontId="3" fillId="0" borderId="40" xfId="2" applyFont="1" applyFill="1" applyBorder="1" applyAlignment="1" applyProtection="1">
      <alignment horizontal="left" vertical="center" wrapText="1"/>
      <protection locked="0"/>
    </xf>
    <xf numFmtId="0" fontId="3" fillId="0" borderId="40" xfId="2" applyFont="1" applyFill="1" applyBorder="1" applyAlignment="1" applyProtection="1">
      <alignment horizontal="left" vertical="center" wrapText="1"/>
    </xf>
    <xf numFmtId="3" fontId="4" fillId="0" borderId="7" xfId="2" applyNumberFormat="1" applyFont="1" applyFill="1" applyBorder="1" applyAlignment="1" applyProtection="1">
      <alignment vertical="center"/>
    </xf>
    <xf numFmtId="3" fontId="4" fillId="0" borderId="41" xfId="2" applyNumberFormat="1" applyFont="1" applyFill="1" applyBorder="1" applyAlignment="1" applyProtection="1">
      <alignment horizontal="right" vertical="center"/>
      <protection locked="0"/>
    </xf>
    <xf numFmtId="3" fontId="4" fillId="0" borderId="41" xfId="2" applyNumberFormat="1" applyFont="1" applyFill="1" applyBorder="1" applyAlignment="1" applyProtection="1">
      <alignment horizontal="center" vertical="center"/>
    </xf>
    <xf numFmtId="3" fontId="4" fillId="0" borderId="42" xfId="2" applyNumberFormat="1" applyFont="1" applyFill="1" applyBorder="1" applyAlignment="1" applyProtection="1">
      <alignment horizontal="center" vertical="center"/>
    </xf>
    <xf numFmtId="3" fontId="4" fillId="0" borderId="43" xfId="2" applyNumberFormat="1" applyFont="1" applyFill="1" applyBorder="1" applyAlignment="1" applyProtection="1">
      <alignment horizontal="center" vertical="center"/>
    </xf>
    <xf numFmtId="3" fontId="4" fillId="0" borderId="41" xfId="2" applyNumberFormat="1" applyFont="1" applyFill="1" applyBorder="1" applyAlignment="1" applyProtection="1">
      <alignment vertical="center"/>
    </xf>
    <xf numFmtId="0" fontId="3" fillId="0" borderId="40" xfId="2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left" vertical="center" wrapText="1"/>
    </xf>
    <xf numFmtId="3" fontId="4" fillId="0" borderId="4" xfId="2" applyNumberFormat="1" applyFont="1" applyFill="1" applyBorder="1" applyAlignment="1" applyProtection="1">
      <alignment vertical="center"/>
    </xf>
    <xf numFmtId="3" fontId="4" fillId="0" borderId="21" xfId="2" applyNumberFormat="1" applyFont="1" applyFill="1" applyBorder="1" applyAlignment="1" applyProtection="1">
      <alignment horizontal="center" vertical="center"/>
    </xf>
    <xf numFmtId="3" fontId="4" fillId="0" borderId="21" xfId="2" applyNumberFormat="1" applyFont="1" applyFill="1" applyBorder="1" applyAlignment="1" applyProtection="1">
      <alignment vertical="center"/>
      <protection locked="0"/>
    </xf>
    <xf numFmtId="3" fontId="4" fillId="0" borderId="18" xfId="2" applyNumberFormat="1" applyFont="1" applyFill="1" applyBorder="1" applyAlignment="1" applyProtection="1">
      <alignment horizontal="center" vertical="center"/>
    </xf>
    <xf numFmtId="3" fontId="4" fillId="0" borderId="19" xfId="2" applyNumberFormat="1" applyFont="1" applyFill="1" applyBorder="1" applyAlignment="1" applyProtection="1">
      <alignment horizontal="center" vertical="center"/>
    </xf>
    <xf numFmtId="0" fontId="4" fillId="0" borderId="35" xfId="2" applyFont="1" applyFill="1" applyBorder="1" applyAlignment="1" applyProtection="1">
      <alignment horizontal="left" vertical="center" wrapText="1"/>
    </xf>
    <xf numFmtId="3" fontId="4" fillId="0" borderId="36" xfId="2" applyNumberFormat="1" applyFont="1" applyFill="1" applyBorder="1" applyAlignment="1" applyProtection="1">
      <alignment vertical="center"/>
    </xf>
    <xf numFmtId="3" fontId="4" fillId="0" borderId="37" xfId="2" applyNumberFormat="1" applyFont="1" applyFill="1" applyBorder="1" applyAlignment="1" applyProtection="1">
      <alignment horizontal="center" vertical="center"/>
    </xf>
    <xf numFmtId="3" fontId="4" fillId="0" borderId="37" xfId="2" applyNumberFormat="1" applyFont="1" applyFill="1" applyBorder="1" applyAlignment="1" applyProtection="1">
      <alignment vertical="center"/>
      <protection locked="0"/>
    </xf>
    <xf numFmtId="3" fontId="4" fillId="0" borderId="5" xfId="2" applyNumberFormat="1" applyFont="1" applyFill="1" applyBorder="1" applyAlignment="1" applyProtection="1">
      <alignment horizontal="center" vertical="center"/>
    </xf>
    <xf numFmtId="3" fontId="4" fillId="0" borderId="38" xfId="2" applyNumberFormat="1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right" vertical="center" wrapText="1"/>
    </xf>
    <xf numFmtId="0" fontId="4" fillId="0" borderId="44" xfId="2" applyFont="1" applyFill="1" applyBorder="1" applyAlignment="1" applyProtection="1">
      <alignment horizontal="left" vertical="center" wrapText="1"/>
    </xf>
    <xf numFmtId="3" fontId="4" fillId="0" borderId="12" xfId="2" applyNumberFormat="1" applyFont="1" applyFill="1" applyBorder="1" applyAlignment="1" applyProtection="1">
      <alignment vertical="center"/>
    </xf>
    <xf numFmtId="3" fontId="4" fillId="0" borderId="45" xfId="2" applyNumberFormat="1" applyFont="1" applyFill="1" applyBorder="1" applyAlignment="1" applyProtection="1">
      <alignment horizontal="center" vertical="center"/>
    </xf>
    <xf numFmtId="3" fontId="4" fillId="0" borderId="45" xfId="2" applyNumberFormat="1" applyFont="1" applyFill="1" applyBorder="1" applyAlignment="1" applyProtection="1">
      <alignment vertical="center"/>
      <protection locked="0"/>
    </xf>
    <xf numFmtId="3" fontId="4" fillId="0" borderId="14" xfId="2" applyNumberFormat="1" applyFont="1" applyFill="1" applyBorder="1" applyAlignment="1" applyProtection="1">
      <alignment horizontal="center" vertical="center"/>
    </xf>
    <xf numFmtId="3" fontId="4" fillId="0" borderId="15" xfId="2" applyNumberFormat="1" applyFont="1" applyFill="1" applyBorder="1" applyAlignment="1" applyProtection="1">
      <alignment horizontal="center" vertical="center"/>
    </xf>
    <xf numFmtId="3" fontId="4" fillId="0" borderId="7" xfId="2" applyNumberFormat="1" applyFont="1" applyFill="1" applyBorder="1" applyAlignment="1" applyProtection="1">
      <alignment horizontal="right" vertical="center"/>
    </xf>
    <xf numFmtId="0" fontId="3" fillId="0" borderId="46" xfId="2" applyFont="1" applyFill="1" applyBorder="1" applyAlignment="1" applyProtection="1">
      <alignment horizontal="center" vertical="center" wrapText="1"/>
    </xf>
    <xf numFmtId="0" fontId="3" fillId="0" borderId="46" xfId="2" applyFont="1" applyFill="1" applyBorder="1" applyAlignment="1" applyProtection="1">
      <alignment horizontal="left" vertical="center" wrapText="1"/>
    </xf>
    <xf numFmtId="3" fontId="4" fillId="0" borderId="47" xfId="2" applyNumberFormat="1" applyFont="1" applyFill="1" applyBorder="1" applyAlignment="1" applyProtection="1">
      <alignment horizontal="right" vertical="center"/>
    </xf>
    <xf numFmtId="3" fontId="4" fillId="0" borderId="45" xfId="2" applyNumberFormat="1" applyFont="1" applyFill="1" applyBorder="1" applyAlignment="1" applyProtection="1">
      <alignment horizontal="right" vertical="center"/>
      <protection locked="0"/>
    </xf>
    <xf numFmtId="3" fontId="4" fillId="0" borderId="45" xfId="2" applyNumberFormat="1" applyFont="1" applyFill="1" applyBorder="1" applyAlignment="1" applyProtection="1">
      <alignment horizontal="center" vertical="center"/>
      <protection locked="0"/>
    </xf>
    <xf numFmtId="3" fontId="4" fillId="0" borderId="48" xfId="2" applyNumberFormat="1" applyFont="1" applyFill="1" applyBorder="1" applyAlignment="1" applyProtection="1">
      <alignment horizontal="center" vertical="center"/>
    </xf>
    <xf numFmtId="3" fontId="4" fillId="0" borderId="49" xfId="2" applyNumberFormat="1" applyFont="1" applyFill="1" applyBorder="1" applyAlignment="1" applyProtection="1">
      <alignment horizontal="right" vertical="center"/>
    </xf>
    <xf numFmtId="3" fontId="4" fillId="0" borderId="21" xfId="2" applyNumberFormat="1" applyFont="1" applyFill="1" applyBorder="1" applyAlignment="1" applyProtection="1">
      <alignment horizontal="center" vertical="center"/>
      <protection locked="0"/>
    </xf>
    <xf numFmtId="3" fontId="4" fillId="0" borderId="50" xfId="2" applyNumberFormat="1" applyFont="1" applyFill="1" applyBorder="1" applyAlignment="1" applyProtection="1">
      <alignment horizontal="center" vertical="center"/>
    </xf>
    <xf numFmtId="0" fontId="3" fillId="0" borderId="51" xfId="2" applyFont="1" applyFill="1" applyBorder="1" applyAlignment="1" applyProtection="1">
      <alignment horizontal="center" vertical="center" wrapText="1"/>
    </xf>
    <xf numFmtId="0" fontId="3" fillId="0" borderId="51" xfId="2" applyFont="1" applyFill="1" applyBorder="1" applyAlignment="1" applyProtection="1">
      <alignment horizontal="left" vertical="center" wrapText="1"/>
    </xf>
    <xf numFmtId="3" fontId="4" fillId="0" borderId="52" xfId="2" applyNumberFormat="1" applyFont="1" applyFill="1" applyBorder="1" applyAlignment="1" applyProtection="1">
      <alignment horizontal="right" vertical="center"/>
    </xf>
    <xf numFmtId="3" fontId="4" fillId="0" borderId="41" xfId="2" applyNumberFormat="1" applyFont="1" applyFill="1" applyBorder="1" applyAlignment="1" applyProtection="1">
      <alignment horizontal="right" vertical="center"/>
    </xf>
    <xf numFmtId="3" fontId="4" fillId="0" borderId="53" xfId="2" applyNumberFormat="1" applyFont="1" applyFill="1" applyBorder="1" applyAlignment="1" applyProtection="1">
      <alignment horizontal="center" vertical="center"/>
    </xf>
    <xf numFmtId="3" fontId="4" fillId="0" borderId="54" xfId="2" applyNumberFormat="1" applyFont="1" applyFill="1" applyBorder="1" applyAlignment="1" applyProtection="1">
      <alignment horizontal="right" vertical="center"/>
    </xf>
    <xf numFmtId="0" fontId="4" fillId="0" borderId="55" xfId="2" applyFont="1" applyFill="1" applyBorder="1" applyAlignment="1" applyProtection="1">
      <alignment horizontal="right" vertical="center" wrapText="1"/>
    </xf>
    <xf numFmtId="0" fontId="4" fillId="0" borderId="55" xfId="2" applyFont="1" applyFill="1" applyBorder="1" applyAlignment="1" applyProtection="1">
      <alignment horizontal="left" vertical="center" wrapText="1"/>
    </xf>
    <xf numFmtId="3" fontId="4" fillId="0" borderId="56" xfId="2" applyNumberFormat="1" applyFont="1" applyFill="1" applyBorder="1" applyAlignment="1" applyProtection="1">
      <alignment horizontal="right" vertical="center"/>
    </xf>
    <xf numFmtId="3" fontId="4" fillId="0" borderId="57" xfId="2" applyNumberFormat="1" applyFont="1" applyFill="1" applyBorder="1" applyAlignment="1" applyProtection="1">
      <alignment horizontal="center" vertical="center"/>
    </xf>
    <xf numFmtId="3" fontId="4" fillId="0" borderId="58" xfId="2" applyNumberFormat="1" applyFont="1" applyFill="1" applyBorder="1" applyAlignment="1" applyProtection="1">
      <alignment horizontal="right" vertical="center"/>
      <protection locked="0"/>
    </xf>
    <xf numFmtId="3" fontId="4" fillId="0" borderId="59" xfId="2" applyNumberFormat="1" applyFont="1" applyFill="1" applyBorder="1" applyAlignment="1" applyProtection="1">
      <alignment horizontal="right" vertical="center"/>
      <protection locked="0"/>
    </xf>
    <xf numFmtId="3" fontId="4" fillId="0" borderId="60" xfId="2" applyNumberFormat="1" applyFont="1" applyFill="1" applyBorder="1" applyAlignment="1" applyProtection="1">
      <alignment horizontal="right" vertical="center"/>
    </xf>
    <xf numFmtId="0" fontId="4" fillId="0" borderId="55" xfId="2" applyFont="1" applyFill="1" applyBorder="1" applyAlignment="1" applyProtection="1">
      <alignment vertical="center" wrapText="1"/>
    </xf>
    <xf numFmtId="3" fontId="4" fillId="0" borderId="60" xfId="2" applyNumberFormat="1" applyFont="1" applyFill="1" applyBorder="1" applyAlignment="1" applyProtection="1">
      <alignment vertical="center"/>
    </xf>
    <xf numFmtId="3" fontId="4" fillId="0" borderId="57" xfId="2" applyNumberFormat="1" applyFont="1" applyFill="1" applyBorder="1" applyAlignment="1" applyProtection="1">
      <alignment horizontal="right" vertical="center"/>
    </xf>
    <xf numFmtId="3" fontId="4" fillId="0" borderId="58" xfId="2" applyNumberFormat="1" applyFont="1" applyFill="1" applyBorder="1" applyAlignment="1" applyProtection="1">
      <alignment horizontal="right" vertical="center"/>
    </xf>
    <xf numFmtId="3" fontId="4" fillId="0" borderId="59" xfId="2" applyNumberFormat="1" applyFont="1" applyFill="1" applyBorder="1" applyAlignment="1" applyProtection="1">
      <alignment horizontal="right" vertical="center"/>
    </xf>
    <xf numFmtId="0" fontId="3" fillId="0" borderId="16" xfId="2" applyFont="1" applyBorder="1" applyAlignment="1" applyProtection="1">
      <alignment vertical="center" wrapText="1"/>
    </xf>
    <xf numFmtId="0" fontId="3" fillId="0" borderId="16" xfId="2" applyFont="1" applyBorder="1" applyAlignment="1" applyProtection="1">
      <alignment horizontal="left" vertical="center" wrapText="1"/>
    </xf>
    <xf numFmtId="3" fontId="3" fillId="0" borderId="4" xfId="2" applyNumberFormat="1" applyFont="1" applyBorder="1" applyAlignment="1" applyProtection="1">
      <alignment vertical="center"/>
    </xf>
    <xf numFmtId="3" fontId="3" fillId="0" borderId="21" xfId="2" applyNumberFormat="1" applyFont="1" applyBorder="1" applyAlignment="1" applyProtection="1">
      <alignment vertical="center"/>
    </xf>
    <xf numFmtId="3" fontId="3" fillId="0" borderId="18" xfId="2" applyNumberFormat="1" applyFont="1" applyBorder="1" applyAlignment="1" applyProtection="1">
      <alignment vertical="center"/>
    </xf>
    <xf numFmtId="3" fontId="3" fillId="0" borderId="19" xfId="2" applyNumberFormat="1" applyFont="1" applyBorder="1" applyAlignment="1" applyProtection="1">
      <alignment vertical="center"/>
    </xf>
    <xf numFmtId="0" fontId="3" fillId="0" borderId="30" xfId="2" applyFont="1" applyFill="1" applyBorder="1" applyAlignment="1" applyProtection="1">
      <alignment vertical="center"/>
    </xf>
    <xf numFmtId="3" fontId="3" fillId="0" borderId="31" xfId="2" applyNumberFormat="1" applyFont="1" applyFill="1" applyBorder="1" applyAlignment="1" applyProtection="1">
      <alignment vertical="center"/>
    </xf>
    <xf numFmtId="3" fontId="3" fillId="0" borderId="32" xfId="2" applyNumberFormat="1" applyFont="1" applyFill="1" applyBorder="1" applyAlignment="1" applyProtection="1">
      <alignment vertical="center"/>
    </xf>
    <xf numFmtId="3" fontId="3" fillId="0" borderId="33" xfId="2" applyNumberFormat="1" applyFont="1" applyFill="1" applyBorder="1" applyAlignment="1" applyProtection="1">
      <alignment vertical="center"/>
    </xf>
    <xf numFmtId="3" fontId="3" fillId="0" borderId="34" xfId="2" applyNumberFormat="1" applyFont="1" applyFill="1" applyBorder="1" applyAlignment="1" applyProtection="1">
      <alignment vertical="center"/>
    </xf>
    <xf numFmtId="0" fontId="3" fillId="0" borderId="61" xfId="2" applyFont="1" applyFill="1" applyBorder="1" applyAlignment="1" applyProtection="1">
      <alignment vertical="center"/>
    </xf>
    <xf numFmtId="0" fontId="3" fillId="0" borderId="61" xfId="2" applyFont="1" applyFill="1" applyBorder="1" applyAlignment="1" applyProtection="1">
      <alignment vertical="center" wrapText="1"/>
    </xf>
    <xf numFmtId="3" fontId="3" fillId="0" borderId="62" xfId="2" applyNumberFormat="1" applyFont="1" applyFill="1" applyBorder="1" applyAlignment="1" applyProtection="1">
      <alignment vertical="center"/>
    </xf>
    <xf numFmtId="3" fontId="3" fillId="0" borderId="63" xfId="2" applyNumberFormat="1" applyFont="1" applyFill="1" applyBorder="1" applyAlignment="1" applyProtection="1">
      <alignment vertical="center"/>
    </xf>
    <xf numFmtId="3" fontId="3" fillId="0" borderId="64" xfId="2" applyNumberFormat="1" applyFont="1" applyFill="1" applyBorder="1" applyAlignment="1" applyProtection="1">
      <alignment vertical="center"/>
    </xf>
    <xf numFmtId="3" fontId="3" fillId="0" borderId="65" xfId="2" applyNumberFormat="1" applyFont="1" applyFill="1" applyBorder="1" applyAlignment="1" applyProtection="1">
      <alignment vertical="center"/>
    </xf>
    <xf numFmtId="0" fontId="3" fillId="0" borderId="16" xfId="2" applyFont="1" applyFill="1" applyBorder="1" applyAlignment="1" applyProtection="1">
      <alignment vertical="center"/>
    </xf>
    <xf numFmtId="3" fontId="3" fillId="0" borderId="4" xfId="2" applyNumberFormat="1" applyFont="1" applyFill="1" applyBorder="1" applyAlignment="1" applyProtection="1">
      <alignment vertical="center"/>
    </xf>
    <xf numFmtId="3" fontId="3" fillId="0" borderId="21" xfId="2" applyNumberFormat="1" applyFont="1" applyFill="1" applyBorder="1" applyAlignment="1" applyProtection="1">
      <alignment vertical="center"/>
    </xf>
    <xf numFmtId="3" fontId="3" fillId="0" borderId="18" xfId="2" applyNumberFormat="1" applyFont="1" applyFill="1" applyBorder="1" applyAlignment="1" applyProtection="1">
      <alignment vertical="center"/>
    </xf>
    <xf numFmtId="3" fontId="3" fillId="0" borderId="19" xfId="2" applyNumberFormat="1" applyFont="1" applyFill="1" applyBorder="1" applyAlignment="1" applyProtection="1">
      <alignment vertical="center"/>
    </xf>
    <xf numFmtId="0" fontId="3" fillId="4" borderId="46" xfId="2" applyFont="1" applyFill="1" applyBorder="1" applyAlignment="1" applyProtection="1">
      <alignment horizontal="left" vertical="center" wrapText="1"/>
    </xf>
    <xf numFmtId="3" fontId="3" fillId="4" borderId="66" xfId="2" applyNumberFormat="1" applyFont="1" applyFill="1" applyBorder="1" applyAlignment="1" applyProtection="1">
      <alignment vertical="center"/>
    </xf>
    <xf numFmtId="3" fontId="3" fillId="4" borderId="47" xfId="2" applyNumberFormat="1" applyFont="1" applyFill="1" applyBorder="1" applyAlignment="1" applyProtection="1">
      <alignment vertical="center"/>
    </xf>
    <xf numFmtId="3" fontId="3" fillId="4" borderId="67" xfId="2" applyNumberFormat="1" applyFont="1" applyFill="1" applyBorder="1" applyAlignment="1" applyProtection="1">
      <alignment vertical="center"/>
    </xf>
    <xf numFmtId="3" fontId="3" fillId="4" borderId="68" xfId="2" applyNumberFormat="1" applyFont="1" applyFill="1" applyBorder="1" applyAlignment="1" applyProtection="1">
      <alignment vertical="center"/>
    </xf>
    <xf numFmtId="0" fontId="4" fillId="0" borderId="40" xfId="2" applyFont="1" applyFill="1" applyBorder="1" applyAlignment="1" applyProtection="1">
      <alignment horizontal="left" vertical="center" wrapText="1"/>
    </xf>
    <xf numFmtId="3" fontId="4" fillId="0" borderId="69" xfId="2" applyNumberFormat="1" applyFont="1" applyFill="1" applyBorder="1" applyAlignment="1" applyProtection="1">
      <alignment vertical="center"/>
    </xf>
    <xf numFmtId="3" fontId="4" fillId="0" borderId="70" xfId="2" applyNumberFormat="1" applyFont="1" applyFill="1" applyBorder="1" applyAlignment="1" applyProtection="1">
      <alignment vertical="center"/>
    </xf>
    <xf numFmtId="0" fontId="4" fillId="0" borderId="55" xfId="2" applyFont="1" applyFill="1" applyBorder="1" applyAlignment="1" applyProtection="1">
      <alignment horizontal="center" vertical="center" wrapText="1"/>
    </xf>
    <xf numFmtId="3" fontId="4" fillId="0" borderId="57" xfId="2" applyNumberFormat="1" applyFont="1" applyFill="1" applyBorder="1" applyAlignment="1" applyProtection="1">
      <alignment vertical="center"/>
    </xf>
    <xf numFmtId="3" fontId="4" fillId="0" borderId="58" xfId="2" applyNumberFormat="1" applyFont="1" applyFill="1" applyBorder="1" applyAlignment="1" applyProtection="1">
      <alignment vertical="center"/>
    </xf>
    <xf numFmtId="3" fontId="4" fillId="0" borderId="59" xfId="2" applyNumberFormat="1" applyFont="1" applyFill="1" applyBorder="1" applyAlignment="1" applyProtection="1">
      <alignment vertical="center"/>
    </xf>
    <xf numFmtId="3" fontId="4" fillId="0" borderId="18" xfId="2" applyNumberFormat="1" applyFont="1" applyFill="1" applyBorder="1" applyAlignment="1" applyProtection="1">
      <alignment vertical="center"/>
      <protection locked="0"/>
    </xf>
    <xf numFmtId="3" fontId="4" fillId="0" borderId="19" xfId="2" applyNumberFormat="1" applyFont="1" applyFill="1" applyBorder="1" applyAlignment="1" applyProtection="1">
      <alignment vertical="center"/>
      <protection locked="0"/>
    </xf>
    <xf numFmtId="3" fontId="4" fillId="0" borderId="5" xfId="2" applyNumberFormat="1" applyFont="1" applyFill="1" applyBorder="1" applyAlignment="1" applyProtection="1">
      <alignment vertical="center"/>
      <protection locked="0"/>
    </xf>
    <xf numFmtId="3" fontId="4" fillId="0" borderId="38" xfId="2" applyNumberFormat="1" applyFont="1" applyFill="1" applyBorder="1" applyAlignment="1" applyProtection="1">
      <alignment vertical="center"/>
      <protection locked="0"/>
    </xf>
    <xf numFmtId="0" fontId="4" fillId="0" borderId="35" xfId="2" applyFont="1" applyFill="1" applyBorder="1" applyAlignment="1" applyProtection="1">
      <alignment horizontal="center" vertical="center" wrapText="1"/>
    </xf>
    <xf numFmtId="3" fontId="4" fillId="0" borderId="37" xfId="2" applyNumberFormat="1" applyFont="1" applyFill="1" applyBorder="1" applyAlignment="1" applyProtection="1">
      <alignment vertical="center"/>
    </xf>
    <xf numFmtId="3" fontId="4" fillId="0" borderId="5" xfId="2" applyNumberFormat="1" applyFont="1" applyFill="1" applyBorder="1" applyAlignment="1" applyProtection="1">
      <alignment vertical="center"/>
    </xf>
    <xf numFmtId="3" fontId="4" fillId="0" borderId="38" xfId="2" applyNumberFormat="1" applyFont="1" applyFill="1" applyBorder="1" applyAlignment="1" applyProtection="1">
      <alignment vertical="center"/>
    </xf>
    <xf numFmtId="3" fontId="4" fillId="0" borderId="57" xfId="2" applyNumberFormat="1" applyFont="1" applyFill="1" applyBorder="1" applyAlignment="1" applyProtection="1">
      <alignment vertical="center"/>
      <protection locked="0"/>
    </xf>
    <xf numFmtId="3" fontId="4" fillId="0" borderId="58" xfId="2" applyNumberFormat="1" applyFont="1" applyFill="1" applyBorder="1" applyAlignment="1" applyProtection="1">
      <alignment vertical="center"/>
      <protection locked="0"/>
    </xf>
    <xf numFmtId="3" fontId="4" fillId="0" borderId="59" xfId="2" applyNumberFormat="1" applyFont="1" applyFill="1" applyBorder="1" applyAlignment="1" applyProtection="1">
      <alignment vertical="center"/>
      <protection locked="0"/>
    </xf>
    <xf numFmtId="3" fontId="4" fillId="0" borderId="42" xfId="2" applyNumberFormat="1" applyFont="1" applyFill="1" applyBorder="1" applyAlignment="1" applyProtection="1">
      <alignment vertical="center"/>
    </xf>
    <xf numFmtId="3" fontId="4" fillId="0" borderId="43" xfId="2" applyNumberFormat="1" applyFont="1" applyFill="1" applyBorder="1" applyAlignment="1" applyProtection="1">
      <alignment vertical="center"/>
    </xf>
    <xf numFmtId="0" fontId="4" fillId="0" borderId="16" xfId="2" applyFont="1" applyFill="1" applyBorder="1" applyAlignment="1" applyProtection="1">
      <alignment horizontal="center" vertical="center" wrapText="1"/>
    </xf>
    <xf numFmtId="3" fontId="4" fillId="0" borderId="21" xfId="2" applyNumberFormat="1" applyFont="1" applyFill="1" applyBorder="1" applyAlignment="1" applyProtection="1">
      <alignment vertical="center"/>
    </xf>
    <xf numFmtId="3" fontId="4" fillId="0" borderId="18" xfId="2" applyNumberFormat="1" applyFont="1" applyFill="1" applyBorder="1" applyAlignment="1" applyProtection="1">
      <alignment vertical="center"/>
    </xf>
    <xf numFmtId="3" fontId="4" fillId="0" borderId="19" xfId="2" applyNumberFormat="1" applyFont="1" applyFill="1" applyBorder="1" applyAlignment="1" applyProtection="1">
      <alignment vertical="center"/>
    </xf>
    <xf numFmtId="3" fontId="4" fillId="0" borderId="71" xfId="2" applyNumberFormat="1" applyFont="1" applyFill="1" applyBorder="1" applyAlignment="1" applyProtection="1">
      <alignment vertical="center"/>
    </xf>
    <xf numFmtId="3" fontId="4" fillId="0" borderId="72" xfId="2" applyNumberFormat="1" applyFont="1" applyFill="1" applyBorder="1" applyAlignment="1" applyProtection="1">
      <alignment vertical="center"/>
    </xf>
    <xf numFmtId="0" fontId="4" fillId="0" borderId="35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 wrapText="1"/>
    </xf>
    <xf numFmtId="3" fontId="4" fillId="0" borderId="73" xfId="2" applyNumberFormat="1" applyFont="1" applyFill="1" applyBorder="1" applyAlignment="1" applyProtection="1">
      <alignment vertical="center"/>
    </xf>
    <xf numFmtId="3" fontId="4" fillId="0" borderId="41" xfId="2" applyNumberFormat="1" applyFont="1" applyFill="1" applyBorder="1" applyAlignment="1" applyProtection="1">
      <alignment vertical="center"/>
      <protection locked="0"/>
    </xf>
    <xf numFmtId="3" fontId="4" fillId="0" borderId="42" xfId="2" applyNumberFormat="1" applyFont="1" applyFill="1" applyBorder="1" applyAlignment="1" applyProtection="1">
      <alignment vertical="center"/>
      <protection locked="0"/>
    </xf>
    <xf numFmtId="3" fontId="4" fillId="0" borderId="43" xfId="2" applyNumberFormat="1" applyFont="1" applyFill="1" applyBorder="1" applyAlignment="1" applyProtection="1">
      <alignment vertical="center"/>
      <protection locked="0"/>
    </xf>
    <xf numFmtId="3" fontId="4" fillId="0" borderId="50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left" vertical="center"/>
    </xf>
    <xf numFmtId="0" fontId="4" fillId="0" borderId="46" xfId="2" applyFont="1" applyFill="1" applyBorder="1" applyAlignment="1" applyProtection="1">
      <alignment horizontal="left" vertical="center" wrapText="1"/>
    </xf>
    <xf numFmtId="3" fontId="4" fillId="0" borderId="8" xfId="2" applyNumberFormat="1" applyFont="1" applyFill="1" applyBorder="1" applyAlignment="1" applyProtection="1">
      <alignment vertical="center"/>
    </xf>
    <xf numFmtId="3" fontId="4" fillId="0" borderId="74" xfId="2" applyNumberFormat="1" applyFont="1" applyFill="1" applyBorder="1" applyAlignment="1" applyProtection="1">
      <alignment vertical="center"/>
    </xf>
    <xf numFmtId="3" fontId="4" fillId="0" borderId="75" xfId="2" applyNumberFormat="1" applyFont="1" applyFill="1" applyBorder="1" applyAlignment="1" applyProtection="1">
      <alignment vertical="center"/>
    </xf>
    <xf numFmtId="3" fontId="4" fillId="0" borderId="6" xfId="2" applyNumberFormat="1" applyFont="1" applyFill="1" applyBorder="1" applyAlignment="1" applyProtection="1">
      <alignment vertical="center"/>
      <protection locked="0"/>
    </xf>
    <xf numFmtId="0" fontId="4" fillId="0" borderId="76" xfId="2" applyFont="1" applyFill="1" applyBorder="1" applyAlignment="1" applyProtection="1">
      <alignment horizontal="right" vertical="center" wrapText="1"/>
    </xf>
    <xf numFmtId="3" fontId="4" fillId="0" borderId="17" xfId="2" applyNumberFormat="1" applyFont="1" applyFill="1" applyBorder="1" applyAlignment="1" applyProtection="1">
      <alignment vertical="center"/>
      <protection locked="0"/>
    </xf>
    <xf numFmtId="3" fontId="4" fillId="0" borderId="77" xfId="2" applyNumberFormat="1" applyFont="1" applyFill="1" applyBorder="1" applyAlignment="1" applyProtection="1">
      <alignment vertical="center"/>
      <protection locked="0"/>
    </xf>
    <xf numFmtId="3" fontId="4" fillId="0" borderId="78" xfId="2" applyNumberFormat="1" applyFont="1" applyFill="1" applyBorder="1" applyAlignment="1" applyProtection="1">
      <alignment vertical="center"/>
      <protection locked="0"/>
    </xf>
    <xf numFmtId="3" fontId="4" fillId="0" borderId="66" xfId="2" applyNumberFormat="1" applyFont="1" applyFill="1" applyBorder="1" applyAlignment="1" applyProtection="1">
      <alignment vertical="center"/>
    </xf>
    <xf numFmtId="3" fontId="4" fillId="0" borderId="47" xfId="2" applyNumberFormat="1" applyFont="1" applyFill="1" applyBorder="1" applyAlignment="1" applyProtection="1">
      <alignment vertical="center"/>
    </xf>
    <xf numFmtId="3" fontId="4" fillId="0" borderId="56" xfId="2" applyNumberFormat="1" applyFont="1" applyFill="1" applyBorder="1" applyAlignment="1" applyProtection="1">
      <alignment vertical="center"/>
    </xf>
    <xf numFmtId="1" fontId="3" fillId="4" borderId="46" xfId="2" applyNumberFormat="1" applyFont="1" applyFill="1" applyBorder="1" applyAlignment="1" applyProtection="1">
      <alignment horizontal="left" vertical="center" wrapText="1"/>
    </xf>
    <xf numFmtId="1" fontId="3" fillId="0" borderId="40" xfId="2" applyNumberFormat="1" applyFont="1" applyFill="1" applyBorder="1" applyAlignment="1" applyProtection="1">
      <alignment horizontal="left" vertical="center" wrapText="1"/>
    </xf>
    <xf numFmtId="0" fontId="3" fillId="0" borderId="16" xfId="2" applyFont="1" applyFill="1" applyBorder="1" applyAlignment="1" applyProtection="1">
      <alignment horizontal="center" vertical="center" wrapText="1"/>
    </xf>
    <xf numFmtId="3" fontId="3" fillId="0" borderId="71" xfId="2" applyNumberFormat="1" applyFont="1" applyFill="1" applyBorder="1" applyAlignment="1" applyProtection="1">
      <alignment vertical="center"/>
    </xf>
    <xf numFmtId="3" fontId="3" fillId="4" borderId="70" xfId="2" applyNumberFormat="1" applyFont="1" applyFill="1" applyBorder="1" applyAlignment="1" applyProtection="1">
      <alignment vertical="center"/>
    </xf>
    <xf numFmtId="3" fontId="4" fillId="0" borderId="6" xfId="2" applyNumberFormat="1" applyFont="1" applyFill="1" applyBorder="1" applyAlignment="1" applyProtection="1">
      <alignment vertical="center"/>
    </xf>
    <xf numFmtId="3" fontId="4" fillId="0" borderId="79" xfId="2" applyNumberFormat="1" applyFont="1" applyFill="1" applyBorder="1" applyAlignment="1" applyProtection="1">
      <alignment vertical="center"/>
    </xf>
    <xf numFmtId="3" fontId="3" fillId="4" borderId="80" xfId="2" applyNumberFormat="1" applyFont="1" applyFill="1" applyBorder="1" applyAlignment="1" applyProtection="1">
      <alignment vertical="center"/>
    </xf>
    <xf numFmtId="3" fontId="4" fillId="0" borderId="80" xfId="2" applyNumberFormat="1" applyFont="1" applyFill="1" applyBorder="1" applyAlignment="1" applyProtection="1">
      <alignment vertical="center"/>
    </xf>
    <xf numFmtId="3" fontId="4" fillId="0" borderId="0" xfId="2" applyNumberFormat="1" applyFont="1" applyFill="1" applyBorder="1" applyAlignment="1" applyProtection="1">
      <alignment vertical="center"/>
    </xf>
    <xf numFmtId="3" fontId="4" fillId="0" borderId="3" xfId="2" applyNumberFormat="1" applyFont="1" applyFill="1" applyBorder="1" applyAlignment="1" applyProtection="1">
      <alignment vertical="center"/>
      <protection locked="0"/>
    </xf>
    <xf numFmtId="3" fontId="4" fillId="0" borderId="81" xfId="2" applyNumberFormat="1" applyFont="1" applyFill="1" applyBorder="1" applyAlignment="1" applyProtection="1">
      <alignment vertical="center"/>
    </xf>
    <xf numFmtId="3" fontId="4" fillId="0" borderId="82" xfId="2" applyNumberFormat="1" applyFont="1" applyFill="1" applyBorder="1" applyAlignment="1" applyProtection="1">
      <alignment vertical="center"/>
    </xf>
    <xf numFmtId="3" fontId="4" fillId="0" borderId="77" xfId="2" applyNumberFormat="1" applyFont="1" applyFill="1" applyBorder="1" applyAlignment="1" applyProtection="1">
      <alignment vertical="center"/>
    </xf>
    <xf numFmtId="3" fontId="4" fillId="0" borderId="83" xfId="2" applyNumberFormat="1" applyFont="1" applyFill="1" applyBorder="1" applyAlignment="1" applyProtection="1">
      <alignment vertical="center"/>
    </xf>
    <xf numFmtId="3" fontId="4" fillId="0" borderId="84" xfId="2" applyNumberFormat="1" applyFont="1" applyFill="1" applyBorder="1" applyAlignment="1" applyProtection="1">
      <alignment vertical="center"/>
      <protection locked="0"/>
    </xf>
    <xf numFmtId="3" fontId="4" fillId="0" borderId="85" xfId="2" applyNumberFormat="1" applyFont="1" applyFill="1" applyBorder="1" applyAlignment="1" applyProtection="1">
      <alignment vertical="center"/>
    </xf>
    <xf numFmtId="3" fontId="4" fillId="0" borderId="86" xfId="2" applyNumberFormat="1" applyFont="1" applyFill="1" applyBorder="1" applyAlignment="1" applyProtection="1">
      <alignment vertical="center"/>
    </xf>
    <xf numFmtId="3" fontId="4" fillId="0" borderId="87" xfId="2" applyNumberFormat="1" applyFont="1" applyFill="1" applyBorder="1" applyAlignment="1" applyProtection="1">
      <alignment vertical="center"/>
      <protection locked="0"/>
    </xf>
    <xf numFmtId="0" fontId="4" fillId="0" borderId="76" xfId="2" applyFont="1" applyFill="1" applyBorder="1" applyAlignment="1" applyProtection="1">
      <alignment horizontal="center" vertical="center" wrapText="1"/>
    </xf>
    <xf numFmtId="0" fontId="4" fillId="0" borderId="76" xfId="2" applyFont="1" applyFill="1" applyBorder="1" applyAlignment="1" applyProtection="1">
      <alignment horizontal="left" vertical="center" wrapText="1"/>
    </xf>
    <xf numFmtId="3" fontId="4" fillId="0" borderId="48" xfId="2" applyNumberFormat="1" applyFont="1" applyFill="1" applyBorder="1" applyAlignment="1" applyProtection="1">
      <alignment vertical="center"/>
    </xf>
    <xf numFmtId="3" fontId="4" fillId="0" borderId="84" xfId="2" applyNumberFormat="1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/>
    </xf>
    <xf numFmtId="0" fontId="3" fillId="4" borderId="40" xfId="2" applyFont="1" applyFill="1" applyBorder="1" applyAlignment="1" applyProtection="1">
      <alignment horizontal="left" vertical="center" wrapText="1"/>
    </xf>
    <xf numFmtId="3" fontId="3" fillId="4" borderId="8" xfId="2" applyNumberFormat="1" applyFont="1" applyFill="1" applyBorder="1" applyAlignment="1" applyProtection="1">
      <alignment vertical="center"/>
    </xf>
    <xf numFmtId="3" fontId="3" fillId="4" borderId="41" xfId="2" applyNumberFormat="1" applyFont="1" applyFill="1" applyBorder="1" applyAlignment="1" applyProtection="1">
      <alignment vertical="center"/>
    </xf>
    <xf numFmtId="3" fontId="3" fillId="4" borderId="7" xfId="2" applyNumberFormat="1" applyFont="1" applyFill="1" applyBorder="1" applyAlignment="1" applyProtection="1">
      <alignment vertical="center"/>
    </xf>
    <xf numFmtId="3" fontId="3" fillId="4" borderId="71" xfId="2" applyNumberFormat="1" applyFont="1" applyFill="1" applyBorder="1" applyAlignment="1" applyProtection="1">
      <alignment vertical="center"/>
    </xf>
    <xf numFmtId="0" fontId="4" fillId="0" borderId="51" xfId="2" applyFont="1" applyFill="1" applyBorder="1" applyAlignment="1" applyProtection="1">
      <alignment horizontal="left" vertical="center" wrapText="1"/>
    </xf>
    <xf numFmtId="3" fontId="4" fillId="0" borderId="88" xfId="2" applyNumberFormat="1" applyFont="1" applyFill="1" applyBorder="1" applyAlignment="1" applyProtection="1">
      <alignment vertical="center"/>
    </xf>
    <xf numFmtId="3" fontId="4" fillId="0" borderId="53" xfId="2" applyNumberFormat="1" applyFont="1" applyFill="1" applyBorder="1" applyAlignment="1" applyProtection="1">
      <alignment vertical="center"/>
    </xf>
    <xf numFmtId="3" fontId="4" fillId="0" borderId="10" xfId="2" applyNumberFormat="1" applyFont="1" applyFill="1" applyBorder="1" applyAlignment="1" applyProtection="1">
      <alignment vertical="center"/>
    </xf>
    <xf numFmtId="3" fontId="4" fillId="0" borderId="89" xfId="2" applyNumberFormat="1" applyFont="1" applyFill="1" applyBorder="1" applyAlignment="1" applyProtection="1">
      <alignment vertical="center"/>
    </xf>
    <xf numFmtId="3" fontId="4" fillId="0" borderId="14" xfId="2" applyNumberFormat="1" applyFont="1" applyFill="1" applyBorder="1" applyAlignment="1" applyProtection="1">
      <alignment vertical="center"/>
      <protection locked="0"/>
    </xf>
    <xf numFmtId="3" fontId="4" fillId="0" borderId="15" xfId="2" applyNumberFormat="1" applyFont="1" applyFill="1" applyBorder="1" applyAlignment="1" applyProtection="1">
      <alignment vertical="center"/>
      <protection locked="0"/>
    </xf>
    <xf numFmtId="0" fontId="4" fillId="0" borderId="40" xfId="2" applyFont="1" applyFill="1" applyBorder="1" applyAlignment="1" applyProtection="1">
      <alignment horizontal="right" vertical="center" wrapText="1"/>
    </xf>
    <xf numFmtId="0" fontId="4" fillId="0" borderId="30" xfId="2" applyFont="1" applyFill="1" applyBorder="1" applyAlignment="1" applyProtection="1">
      <alignment vertical="center"/>
    </xf>
    <xf numFmtId="3" fontId="4" fillId="0" borderId="32" xfId="2" applyNumberFormat="1" applyFont="1" applyFill="1" applyBorder="1" applyAlignment="1" applyProtection="1">
      <alignment vertical="center"/>
    </xf>
    <xf numFmtId="3" fontId="4" fillId="0" borderId="90" xfId="2" applyNumberFormat="1" applyFont="1" applyFill="1" applyBorder="1" applyAlignment="1" applyProtection="1">
      <alignment vertical="center"/>
    </xf>
    <xf numFmtId="3" fontId="4" fillId="0" borderId="91" xfId="2" applyNumberFormat="1" applyFont="1" applyFill="1" applyBorder="1" applyAlignment="1" applyProtection="1">
      <alignment vertical="center"/>
    </xf>
    <xf numFmtId="3" fontId="4" fillId="0" borderId="92" xfId="2" applyNumberFormat="1" applyFont="1" applyFill="1" applyBorder="1" applyAlignment="1" applyProtection="1">
      <alignment vertical="center"/>
    </xf>
    <xf numFmtId="3" fontId="3" fillId="0" borderId="95" xfId="2" applyNumberFormat="1" applyFont="1" applyFill="1" applyBorder="1" applyAlignment="1" applyProtection="1">
      <alignment vertical="center"/>
    </xf>
    <xf numFmtId="3" fontId="3" fillId="0" borderId="96" xfId="2" applyNumberFormat="1" applyFont="1" applyFill="1" applyBorder="1" applyAlignment="1" applyProtection="1">
      <alignment vertical="center"/>
    </xf>
    <xf numFmtId="3" fontId="3" fillId="0" borderId="94" xfId="2" applyNumberFormat="1" applyFont="1" applyFill="1" applyBorder="1" applyAlignment="1" applyProtection="1">
      <alignment vertical="center"/>
    </xf>
    <xf numFmtId="3" fontId="3" fillId="0" borderId="97" xfId="2" applyNumberFormat="1" applyFont="1" applyFill="1" applyBorder="1" applyAlignment="1" applyProtection="1">
      <alignment vertical="center"/>
    </xf>
    <xf numFmtId="3" fontId="3" fillId="0" borderId="8" xfId="2" applyNumberFormat="1" applyFont="1" applyFill="1" applyBorder="1" applyAlignment="1" applyProtection="1">
      <alignment vertical="center"/>
    </xf>
    <xf numFmtId="3" fontId="3" fillId="0" borderId="41" xfId="2" applyNumberFormat="1" applyFont="1" applyFill="1" applyBorder="1" applyAlignment="1" applyProtection="1">
      <alignment vertical="center"/>
    </xf>
    <xf numFmtId="3" fontId="3" fillId="0" borderId="98" xfId="2" applyNumberFormat="1" applyFont="1" applyFill="1" applyBorder="1" applyAlignment="1" applyProtection="1">
      <alignment vertical="center"/>
    </xf>
    <xf numFmtId="3" fontId="3" fillId="0" borderId="99" xfId="2" applyNumberFormat="1" applyFont="1" applyFill="1" applyBorder="1" applyAlignment="1" applyProtection="1">
      <alignment vertical="center"/>
    </xf>
    <xf numFmtId="3" fontId="3" fillId="0" borderId="43" xfId="2" applyNumberFormat="1" applyFont="1" applyFill="1" applyBorder="1" applyAlignment="1" applyProtection="1">
      <alignment vertical="center"/>
    </xf>
    <xf numFmtId="3" fontId="3" fillId="0" borderId="100" xfId="2" applyNumberFormat="1" applyFont="1" applyFill="1" applyBorder="1" applyAlignment="1" applyProtection="1">
      <alignment vertical="center"/>
    </xf>
    <xf numFmtId="3" fontId="3" fillId="0" borderId="101" xfId="2" applyNumberFormat="1" applyFont="1" applyFill="1" applyBorder="1" applyAlignment="1" applyProtection="1">
      <alignment vertical="center"/>
    </xf>
    <xf numFmtId="0" fontId="3" fillId="0" borderId="40" xfId="2" applyFont="1" applyFill="1" applyBorder="1" applyAlignment="1" applyProtection="1">
      <alignment vertical="center"/>
    </xf>
    <xf numFmtId="3" fontId="3" fillId="0" borderId="42" xfId="2" applyNumberFormat="1" applyFont="1" applyFill="1" applyBorder="1" applyAlignment="1" applyProtection="1">
      <alignment vertical="center"/>
    </xf>
    <xf numFmtId="0" fontId="4" fillId="0" borderId="55" xfId="2" applyFont="1" applyFill="1" applyBorder="1" applyAlignment="1" applyProtection="1">
      <alignment vertical="center"/>
    </xf>
    <xf numFmtId="0" fontId="4" fillId="0" borderId="76" xfId="2" applyFont="1" applyFill="1" applyBorder="1" applyAlignment="1" applyProtection="1">
      <alignment vertical="center"/>
    </xf>
    <xf numFmtId="0" fontId="4" fillId="0" borderId="76" xfId="2" applyFont="1" applyFill="1" applyBorder="1" applyAlignment="1" applyProtection="1">
      <alignment vertical="center" wrapText="1"/>
    </xf>
    <xf numFmtId="3" fontId="4" fillId="0" borderId="102" xfId="2" applyNumberFormat="1" applyFont="1" applyFill="1" applyBorder="1" applyAlignment="1" applyProtection="1">
      <alignment vertical="center"/>
      <protection locked="0"/>
    </xf>
    <xf numFmtId="0" fontId="3" fillId="0" borderId="103" xfId="2" applyFont="1" applyFill="1" applyBorder="1" applyAlignment="1" applyProtection="1">
      <alignment vertical="center"/>
    </xf>
    <xf numFmtId="3" fontId="3" fillId="0" borderId="104" xfId="2" applyNumberFormat="1" applyFont="1" applyFill="1" applyBorder="1" applyAlignment="1" applyProtection="1">
      <alignment vertical="center"/>
    </xf>
    <xf numFmtId="3" fontId="3" fillId="0" borderId="96" xfId="2" applyNumberFormat="1" applyFont="1" applyFill="1" applyBorder="1" applyAlignment="1" applyProtection="1">
      <alignment vertical="center"/>
      <protection locked="0"/>
    </xf>
    <xf numFmtId="3" fontId="3" fillId="0" borderId="105" xfId="2" applyNumberFormat="1" applyFont="1" applyFill="1" applyBorder="1" applyAlignment="1" applyProtection="1">
      <alignment vertical="center"/>
      <protection locked="0"/>
    </xf>
    <xf numFmtId="3" fontId="3" fillId="0" borderId="106" xfId="2" applyNumberFormat="1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 wrapText="1"/>
    </xf>
    <xf numFmtId="3" fontId="3" fillId="0" borderId="7" xfId="2" applyNumberFormat="1" applyFont="1" applyFill="1" applyBorder="1" applyAlignment="1" applyProtection="1">
      <alignment vertical="center"/>
    </xf>
    <xf numFmtId="0" fontId="4" fillId="2" borderId="4" xfId="2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 applyProtection="1">
      <alignment vertical="center"/>
      <protection locked="0"/>
    </xf>
    <xf numFmtId="0" fontId="4" fillId="2" borderId="19" xfId="2" applyFont="1" applyFill="1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4" fillId="2" borderId="107" xfId="2" applyFont="1" applyFill="1" applyBorder="1" applyAlignment="1" applyProtection="1">
      <alignment vertical="center"/>
    </xf>
    <xf numFmtId="0" fontId="4" fillId="2" borderId="108" xfId="2" applyFont="1" applyFill="1" applyBorder="1" applyAlignment="1" applyProtection="1">
      <alignment vertical="center"/>
    </xf>
    <xf numFmtId="0" fontId="4" fillId="2" borderId="109" xfId="2" applyFont="1" applyFill="1" applyBorder="1" applyAlignment="1" applyProtection="1">
      <alignment vertical="center"/>
    </xf>
    <xf numFmtId="0" fontId="4" fillId="0" borderId="0" xfId="0" applyFont="1" applyBorder="1" applyAlignment="1">
      <alignment wrapText="1"/>
    </xf>
    <xf numFmtId="0" fontId="4" fillId="0" borderId="0" xfId="2" applyFont="1" applyBorder="1" applyAlignment="1" applyProtection="1">
      <alignment vertical="center"/>
    </xf>
    <xf numFmtId="0" fontId="4" fillId="0" borderId="16" xfId="2" applyFont="1" applyFill="1" applyBorder="1" applyAlignment="1" applyProtection="1">
      <alignment horizontal="center" vertical="center" wrapText="1"/>
    </xf>
    <xf numFmtId="3" fontId="4" fillId="0" borderId="41" xfId="2" applyNumberFormat="1" applyFont="1" applyFill="1" applyBorder="1" applyAlignment="1" applyProtection="1">
      <alignment horizontal="center" vertical="center"/>
      <protection locked="0"/>
    </xf>
    <xf numFmtId="0" fontId="4" fillId="5" borderId="0" xfId="2" applyFont="1" applyFill="1" applyBorder="1" applyAlignment="1" applyProtection="1">
      <alignment vertical="center"/>
    </xf>
    <xf numFmtId="0" fontId="9" fillId="5" borderId="0" xfId="2" applyFont="1" applyFill="1" applyBorder="1" applyAlignment="1" applyProtection="1">
      <alignment vertical="center"/>
    </xf>
    <xf numFmtId="0" fontId="3" fillId="5" borderId="0" xfId="2" applyFont="1" applyFill="1" applyBorder="1" applyAlignment="1" applyProtection="1">
      <alignment horizontal="left" vertical="center"/>
    </xf>
    <xf numFmtId="49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3" fontId="4" fillId="5" borderId="37" xfId="2" applyNumberFormat="1" applyFont="1" applyFill="1" applyBorder="1" applyAlignment="1" applyProtection="1">
      <alignment vertical="center"/>
      <protection locked="0"/>
    </xf>
    <xf numFmtId="0" fontId="4" fillId="0" borderId="58" xfId="2" applyFont="1" applyBorder="1" applyAlignment="1" applyProtection="1">
      <alignment vertical="center"/>
      <protection locked="0"/>
    </xf>
    <xf numFmtId="0" fontId="4" fillId="0" borderId="79" xfId="2" applyFont="1" applyBorder="1" applyAlignment="1" applyProtection="1">
      <alignment vertical="center"/>
      <protection locked="0"/>
    </xf>
    <xf numFmtId="3" fontId="4" fillId="0" borderId="24" xfId="2" applyNumberFormat="1" applyFont="1" applyFill="1" applyBorder="1" applyAlignment="1" applyProtection="1">
      <alignment horizontal="right" vertical="center"/>
      <protection locked="0"/>
    </xf>
    <xf numFmtId="3" fontId="4" fillId="0" borderId="39" xfId="2" applyNumberFormat="1" applyFont="1" applyFill="1" applyBorder="1" applyAlignment="1" applyProtection="1">
      <alignment horizontal="right" vertical="center"/>
      <protection locked="0"/>
    </xf>
    <xf numFmtId="0" fontId="4" fillId="0" borderId="16" xfId="2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vertical="center"/>
    </xf>
    <xf numFmtId="49" fontId="4" fillId="2" borderId="6" xfId="2" applyNumberFormat="1" applyFont="1" applyFill="1" applyBorder="1" applyAlignment="1" applyProtection="1">
      <alignment horizontal="center" vertical="center"/>
      <protection locked="0"/>
    </xf>
    <xf numFmtId="49" fontId="4" fillId="2" borderId="5" xfId="2" applyNumberFormat="1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Border="1" applyAlignment="1" applyProtection="1">
      <alignment horizontal="right" vertical="center"/>
    </xf>
    <xf numFmtId="49" fontId="5" fillId="2" borderId="1" xfId="2" applyNumberFormat="1" applyFont="1" applyFill="1" applyBorder="1" applyAlignment="1" applyProtection="1">
      <alignment horizontal="center" vertical="center"/>
    </xf>
    <xf numFmtId="49" fontId="5" fillId="2" borderId="2" xfId="2" applyNumberFormat="1" applyFont="1" applyFill="1" applyBorder="1" applyAlignment="1" applyProtection="1">
      <alignment horizontal="center" vertical="center"/>
    </xf>
    <xf numFmtId="49" fontId="5" fillId="2" borderId="3" xfId="2" applyNumberFormat="1" applyFont="1" applyFill="1" applyBorder="1" applyAlignment="1" applyProtection="1">
      <alignment horizontal="center" vertical="center"/>
    </xf>
    <xf numFmtId="49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19" xfId="2" applyFont="1" applyFill="1" applyBorder="1" applyAlignment="1" applyProtection="1">
      <alignment horizontal="center" vertical="center" textRotation="90" wrapText="1"/>
    </xf>
    <xf numFmtId="0" fontId="4" fillId="0" borderId="24" xfId="2" applyFont="1" applyFill="1" applyBorder="1" applyAlignment="1" applyProtection="1">
      <alignment horizontal="center" vertical="center" textRotation="90" wrapText="1"/>
    </xf>
    <xf numFmtId="0" fontId="3" fillId="0" borderId="93" xfId="2" applyFont="1" applyFill="1" applyBorder="1" applyAlignment="1" applyProtection="1">
      <alignment horizontal="left" vertical="center"/>
    </xf>
    <xf numFmtId="0" fontId="3" fillId="0" borderId="94" xfId="2" applyFont="1" applyFill="1" applyBorder="1" applyAlignment="1" applyProtection="1">
      <alignment horizontal="left" vertical="center"/>
    </xf>
    <xf numFmtId="49" fontId="4" fillId="0" borderId="11" xfId="2" applyNumberFormat="1" applyFont="1" applyFill="1" applyBorder="1" applyAlignment="1" applyProtection="1">
      <alignment horizontal="center" vertical="center" textRotation="90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49" fontId="4" fillId="0" borderId="11" xfId="2" applyNumberFormat="1" applyFont="1" applyFill="1" applyBorder="1" applyAlignment="1" applyProtection="1">
      <alignment horizontal="center" vertical="center" wrapText="1"/>
    </xf>
    <xf numFmtId="49" fontId="4" fillId="0" borderId="16" xfId="2" applyNumberFormat="1" applyFont="1" applyFill="1" applyBorder="1" applyAlignment="1" applyProtection="1">
      <alignment horizontal="center" vertical="center" wrapText="1"/>
    </xf>
    <xf numFmtId="49" fontId="4" fillId="0" borderId="12" xfId="2" applyNumberFormat="1" applyFont="1" applyFill="1" applyBorder="1" applyAlignment="1" applyProtection="1">
      <alignment horizontal="center" vertical="center"/>
    </xf>
    <xf numFmtId="49" fontId="4" fillId="0" borderId="13" xfId="2" applyNumberFormat="1" applyFont="1" applyFill="1" applyBorder="1" applyAlignment="1" applyProtection="1">
      <alignment horizontal="center" vertical="center"/>
    </xf>
    <xf numFmtId="49" fontId="4" fillId="0" borderId="14" xfId="2" applyNumberFormat="1" applyFont="1" applyFill="1" applyBorder="1" applyAlignment="1" applyProtection="1">
      <alignment horizontal="center" vertical="center"/>
    </xf>
    <xf numFmtId="49" fontId="4" fillId="0" borderId="15" xfId="2" applyNumberFormat="1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 textRotation="90"/>
    </xf>
    <xf numFmtId="0" fontId="4" fillId="0" borderId="17" xfId="2" applyFont="1" applyFill="1" applyBorder="1" applyAlignment="1" applyProtection="1">
      <alignment horizontal="center" vertical="center" textRotation="90"/>
    </xf>
    <xf numFmtId="0" fontId="4" fillId="0" borderId="21" xfId="2" applyFont="1" applyFill="1" applyBorder="1" applyAlignment="1" applyProtection="1">
      <alignment horizontal="center" vertical="center" textRotation="90"/>
    </xf>
    <xf numFmtId="0" fontId="4" fillId="0" borderId="17" xfId="2" applyNumberFormat="1" applyFont="1" applyFill="1" applyBorder="1" applyAlignment="1" applyProtection="1">
      <alignment horizontal="center" vertical="center" textRotation="90" wrapText="1"/>
    </xf>
    <xf numFmtId="0" fontId="4" fillId="0" borderId="21" xfId="2" applyNumberFormat="1" applyFont="1" applyFill="1" applyBorder="1" applyAlignment="1" applyProtection="1">
      <alignment horizontal="center" vertical="center" textRotation="90" wrapText="1"/>
    </xf>
    <xf numFmtId="0" fontId="4" fillId="0" borderId="17" xfId="2" applyFont="1" applyFill="1" applyBorder="1" applyAlignment="1" applyProtection="1">
      <alignment horizontal="center" vertical="center" textRotation="90" wrapText="1"/>
    </xf>
    <xf numFmtId="0" fontId="4" fillId="0" borderId="22" xfId="2" applyFont="1" applyFill="1" applyBorder="1" applyAlignment="1" applyProtection="1">
      <alignment horizontal="center" vertical="center" textRotation="90" wrapText="1"/>
    </xf>
    <xf numFmtId="0" fontId="4" fillId="0" borderId="18" xfId="2" applyFont="1" applyFill="1" applyBorder="1" applyAlignment="1" applyProtection="1">
      <alignment horizontal="center" vertical="center" textRotation="90" wrapText="1"/>
    </xf>
    <xf numFmtId="0" fontId="3" fillId="0" borderId="52" xfId="2" applyFont="1" applyFill="1" applyBorder="1" applyAlignment="1" applyProtection="1">
      <alignment horizontal="left" vertical="center"/>
    </xf>
    <xf numFmtId="0" fontId="3" fillId="0" borderId="98" xfId="2" applyFont="1" applyFill="1" applyBorder="1" applyAlignment="1" applyProtection="1">
      <alignment horizontal="left" vertical="center"/>
    </xf>
    <xf numFmtId="0" fontId="4" fillId="0" borderId="23" xfId="2" applyFont="1" applyFill="1" applyBorder="1" applyAlignment="1" applyProtection="1">
      <alignment horizontal="center" vertical="center" textRotation="90"/>
    </xf>
    <xf numFmtId="0" fontId="4" fillId="0" borderId="22" xfId="2" applyFont="1" applyFill="1" applyBorder="1" applyAlignment="1" applyProtection="1">
      <alignment horizontal="center" vertical="center" textRotation="90"/>
    </xf>
    <xf numFmtId="0" fontId="4" fillId="0" borderId="22" xfId="2" applyNumberFormat="1" applyFont="1" applyFill="1" applyBorder="1" applyAlignment="1" applyProtection="1">
      <alignment horizontal="center" vertical="center" textRotation="90" wrapText="1"/>
    </xf>
    <xf numFmtId="49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49" fontId="3" fillId="2" borderId="82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37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84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72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37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84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Border="1" applyAlignment="1" applyProtection="1">
      <alignment horizontal="center" vertical="center" wrapText="1"/>
      <protection locked="0"/>
    </xf>
    <xf numFmtId="0" fontId="4" fillId="0" borderId="5" xfId="2" applyFont="1" applyBorder="1" applyAlignment="1" applyProtection="1">
      <alignment horizontal="center" vertical="center" wrapText="1"/>
      <protection locked="0"/>
    </xf>
    <xf numFmtId="49" fontId="4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Explanatory Text" xfId="1" builtinId="5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theme="0"/>
  </sheetPr>
  <dimension ref="A1:M315"/>
  <sheetViews>
    <sheetView showGridLines="0" tabSelected="1" view="pageLayout" zoomScaleNormal="100" workbookViewId="0">
      <selection activeCell="C11" sqref="C11:L11"/>
    </sheetView>
  </sheetViews>
  <sheetFormatPr defaultRowHeight="12" x14ac:dyDescent="0.25"/>
  <cols>
    <col min="1" max="1" width="10.85546875" style="260" customWidth="1"/>
    <col min="2" max="2" width="32.42578125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387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2.75" customHeight="1" x14ac:dyDescent="0.25">
      <c r="A3" s="2" t="s">
        <v>2</v>
      </c>
      <c r="B3" s="3"/>
      <c r="C3" s="281" t="s">
        <v>388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389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390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340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26.25" customHeight="1" x14ac:dyDescent="0.25">
      <c r="A7" s="4" t="s">
        <v>9</v>
      </c>
      <c r="B7" s="5"/>
      <c r="C7" s="281" t="s">
        <v>391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75" t="s">
        <v>392</v>
      </c>
      <c r="D9" s="275"/>
      <c r="E9" s="275"/>
      <c r="F9" s="275"/>
      <c r="G9" s="275"/>
      <c r="H9" s="275"/>
      <c r="I9" s="275"/>
      <c r="J9" s="275"/>
      <c r="K9" s="275"/>
      <c r="L9" s="276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238105</v>
      </c>
      <c r="D20" s="30">
        <f>SUM(D21,D24,D25,D41,D42)</f>
        <v>238105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>SUM(I20:L20)</f>
        <v>160421</v>
      </c>
      <c r="I20" s="30">
        <f>SUM(I21,I24,I25,I41,I42)</f>
        <v>160421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ref="H21:H46" si="1">SUM(I21:L21)</f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238105</v>
      </c>
      <c r="D24" s="53">
        <f>238105</f>
        <v>238105</v>
      </c>
      <c r="E24" s="53"/>
      <c r="F24" s="54" t="s">
        <v>34</v>
      </c>
      <c r="G24" s="55" t="s">
        <v>34</v>
      </c>
      <c r="H24" s="52">
        <f t="shared" si="1"/>
        <v>160421</v>
      </c>
      <c r="I24" s="53">
        <f>I50</f>
        <v>160421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24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12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24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24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12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12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>SUM(I41:L41)</f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 t="shared" ref="E42:F42" si="2">E43</f>
        <v>0</v>
      </c>
      <c r="F42" s="88">
        <f t="shared" si="2"/>
        <v>0</v>
      </c>
      <c r="G42" s="62" t="s">
        <v>34</v>
      </c>
      <c r="H42" s="85">
        <f t="shared" ref="H42:H43" si="3">SUM(I42:L42)</f>
        <v>0</v>
      </c>
      <c r="I42" s="88">
        <f>I43</f>
        <v>0</v>
      </c>
      <c r="J42" s="88">
        <f t="shared" ref="J42:K42" si="4">J43</f>
        <v>0</v>
      </c>
      <c r="K42" s="88">
        <f t="shared" si="4"/>
        <v>0</v>
      </c>
      <c r="L42" s="63" t="s">
        <v>34</v>
      </c>
    </row>
    <row r="43" spans="1:12" s="26" customFormat="1" ht="12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3"/>
        <v>0</v>
      </c>
      <c r="I43" s="42"/>
      <c r="J43" s="93"/>
      <c r="K43" s="93"/>
      <c r="L43" s="94" t="s">
        <v>34</v>
      </c>
    </row>
    <row r="44" spans="1:12" ht="12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58</v>
      </c>
      <c r="C49" s="120">
        <f t="shared" ref="C49:C112" si="5">SUM(D49:G49)</f>
        <v>238105</v>
      </c>
      <c r="D49" s="121">
        <f>SUM(D50,D281)</f>
        <v>238105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112" si="6">SUM(I49:L49)</f>
        <v>160421</v>
      </c>
      <c r="I49" s="121">
        <f>SUM(I50,I281)</f>
        <v>160421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59</v>
      </c>
      <c r="C50" s="126">
        <f t="shared" si="5"/>
        <v>238105</v>
      </c>
      <c r="D50" s="127">
        <f>SUM(D51,D193)</f>
        <v>238105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6"/>
        <v>160421</v>
      </c>
      <c r="I50" s="127">
        <f>SUM(I51,I193)</f>
        <v>160421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hidden="1" x14ac:dyDescent="0.25">
      <c r="A51" s="130"/>
      <c r="B51" s="20" t="s">
        <v>60</v>
      </c>
      <c r="C51" s="131">
        <f t="shared" si="5"/>
        <v>42415</v>
      </c>
      <c r="D51" s="132">
        <f>SUM(D52,D74,D172,D186)</f>
        <v>42415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6"/>
        <v>0</v>
      </c>
      <c r="I51" s="132">
        <f>SUM(I52,I74,I172,I186)</f>
        <v>0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61</v>
      </c>
      <c r="C52" s="136">
        <f t="shared" si="5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6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62</v>
      </c>
      <c r="C53" s="59">
        <f t="shared" si="5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6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63</v>
      </c>
      <c r="C54" s="109">
        <f t="shared" si="5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6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64</v>
      </c>
      <c r="C55" s="67">
        <f t="shared" si="5"/>
        <v>0</v>
      </c>
      <c r="D55" s="69"/>
      <c r="E55" s="69"/>
      <c r="F55" s="69"/>
      <c r="G55" s="147"/>
      <c r="H55" s="67">
        <f t="shared" si="6"/>
        <v>0</v>
      </c>
      <c r="I55" s="69">
        <v>0</v>
      </c>
      <c r="J55" s="69"/>
      <c r="K55" s="69"/>
      <c r="L55" s="148"/>
      <c r="M55" s="263"/>
    </row>
    <row r="56" spans="1:13" ht="24" hidden="1" customHeight="1" x14ac:dyDescent="0.25">
      <c r="A56" s="46">
        <v>1119</v>
      </c>
      <c r="B56" s="72" t="s">
        <v>65</v>
      </c>
      <c r="C56" s="73">
        <f t="shared" si="5"/>
        <v>0</v>
      </c>
      <c r="D56" s="75"/>
      <c r="E56" s="75"/>
      <c r="F56" s="75"/>
      <c r="G56" s="149"/>
      <c r="H56" s="73">
        <f t="shared" si="6"/>
        <v>0</v>
      </c>
      <c r="I56" s="75">
        <v>0</v>
      </c>
      <c r="J56" s="75"/>
      <c r="K56" s="75"/>
      <c r="L56" s="150"/>
      <c r="M56" s="263"/>
    </row>
    <row r="57" spans="1:13" ht="23.25" hidden="1" customHeight="1" x14ac:dyDescent="0.25">
      <c r="A57" s="151">
        <v>1140</v>
      </c>
      <c r="B57" s="72" t="s">
        <v>66</v>
      </c>
      <c r="C57" s="73">
        <f t="shared" si="5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6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67</v>
      </c>
      <c r="C58" s="73">
        <f t="shared" si="5"/>
        <v>0</v>
      </c>
      <c r="D58" s="75"/>
      <c r="E58" s="75"/>
      <c r="F58" s="75"/>
      <c r="G58" s="149"/>
      <c r="H58" s="73">
        <f t="shared" si="6"/>
        <v>0</v>
      </c>
      <c r="I58" s="75">
        <v>0</v>
      </c>
      <c r="J58" s="75"/>
      <c r="K58" s="75"/>
      <c r="L58" s="150"/>
      <c r="M58" s="263"/>
    </row>
    <row r="59" spans="1:13" ht="24.75" hidden="1" customHeight="1" x14ac:dyDescent="0.25">
      <c r="A59" s="46">
        <v>1142</v>
      </c>
      <c r="B59" s="72" t="s">
        <v>68</v>
      </c>
      <c r="C59" s="73">
        <f t="shared" si="5"/>
        <v>0</v>
      </c>
      <c r="D59" s="75"/>
      <c r="E59" s="75"/>
      <c r="F59" s="75"/>
      <c r="G59" s="149"/>
      <c r="H59" s="73">
        <f t="shared" si="6"/>
        <v>0</v>
      </c>
      <c r="I59" s="75">
        <v>0</v>
      </c>
      <c r="J59" s="75"/>
      <c r="K59" s="75"/>
      <c r="L59" s="150"/>
      <c r="M59" s="263"/>
    </row>
    <row r="60" spans="1:13" ht="24" hidden="1" x14ac:dyDescent="0.25">
      <c r="A60" s="46">
        <v>1145</v>
      </c>
      <c r="B60" s="72" t="s">
        <v>69</v>
      </c>
      <c r="C60" s="73">
        <f t="shared" si="5"/>
        <v>0</v>
      </c>
      <c r="D60" s="75"/>
      <c r="E60" s="75"/>
      <c r="F60" s="75"/>
      <c r="G60" s="149"/>
      <c r="H60" s="73">
        <f t="shared" si="6"/>
        <v>0</v>
      </c>
      <c r="I60" s="75">
        <v>0</v>
      </c>
      <c r="J60" s="75"/>
      <c r="K60" s="75"/>
      <c r="L60" s="150"/>
      <c r="M60" s="263"/>
    </row>
    <row r="61" spans="1:13" ht="27.75" hidden="1" customHeight="1" x14ac:dyDescent="0.25">
      <c r="A61" s="46">
        <v>1146</v>
      </c>
      <c r="B61" s="72" t="s">
        <v>70</v>
      </c>
      <c r="C61" s="73">
        <f t="shared" si="5"/>
        <v>0</v>
      </c>
      <c r="D61" s="75"/>
      <c r="E61" s="75"/>
      <c r="F61" s="75"/>
      <c r="G61" s="149"/>
      <c r="H61" s="73">
        <f t="shared" si="6"/>
        <v>0</v>
      </c>
      <c r="I61" s="75">
        <v>0</v>
      </c>
      <c r="J61" s="75"/>
      <c r="K61" s="75"/>
      <c r="L61" s="150"/>
      <c r="M61" s="263"/>
    </row>
    <row r="62" spans="1:13" hidden="1" x14ac:dyDescent="0.25">
      <c r="A62" s="46">
        <v>1147</v>
      </c>
      <c r="B62" s="72" t="s">
        <v>71</v>
      </c>
      <c r="C62" s="73">
        <f t="shared" si="5"/>
        <v>0</v>
      </c>
      <c r="D62" s="75"/>
      <c r="E62" s="75"/>
      <c r="F62" s="75"/>
      <c r="G62" s="149"/>
      <c r="H62" s="73">
        <f t="shared" si="6"/>
        <v>0</v>
      </c>
      <c r="I62" s="75">
        <v>0</v>
      </c>
      <c r="J62" s="75"/>
      <c r="K62" s="75"/>
      <c r="L62" s="150"/>
      <c r="M62" s="263"/>
    </row>
    <row r="63" spans="1:13" hidden="1" x14ac:dyDescent="0.25">
      <c r="A63" s="46">
        <v>1148</v>
      </c>
      <c r="B63" s="72" t="s">
        <v>72</v>
      </c>
      <c r="C63" s="73">
        <f t="shared" si="5"/>
        <v>0</v>
      </c>
      <c r="D63" s="75"/>
      <c r="E63" s="75"/>
      <c r="F63" s="75"/>
      <c r="G63" s="149"/>
      <c r="H63" s="73">
        <f t="shared" si="6"/>
        <v>0</v>
      </c>
      <c r="I63" s="75">
        <v>0</v>
      </c>
      <c r="J63" s="75"/>
      <c r="K63" s="75"/>
      <c r="L63" s="150"/>
      <c r="M63" s="263"/>
    </row>
    <row r="64" spans="1:13" ht="24" hidden="1" x14ac:dyDescent="0.25">
      <c r="A64" s="46">
        <v>1149</v>
      </c>
      <c r="B64" s="72" t="s">
        <v>73</v>
      </c>
      <c r="C64" s="73">
        <f t="shared" si="5"/>
        <v>0</v>
      </c>
      <c r="D64" s="75"/>
      <c r="E64" s="75"/>
      <c r="F64" s="75"/>
      <c r="G64" s="149"/>
      <c r="H64" s="73">
        <f t="shared" si="6"/>
        <v>0</v>
      </c>
      <c r="I64" s="75">
        <v>0</v>
      </c>
      <c r="J64" s="75"/>
      <c r="K64" s="75"/>
      <c r="L64" s="150"/>
      <c r="M64" s="263"/>
    </row>
    <row r="65" spans="1:13" ht="36" hidden="1" x14ac:dyDescent="0.25">
      <c r="A65" s="143">
        <v>1150</v>
      </c>
      <c r="B65" s="102" t="s">
        <v>74</v>
      </c>
      <c r="C65" s="109">
        <f t="shared" si="5"/>
        <v>0</v>
      </c>
      <c r="D65" s="155"/>
      <c r="E65" s="155"/>
      <c r="F65" s="155"/>
      <c r="G65" s="156"/>
      <c r="H65" s="109">
        <f t="shared" si="6"/>
        <v>0</v>
      </c>
      <c r="I65" s="155">
        <v>0</v>
      </c>
      <c r="J65" s="155"/>
      <c r="K65" s="155"/>
      <c r="L65" s="157"/>
      <c r="M65" s="263"/>
    </row>
    <row r="66" spans="1:13" ht="36" hidden="1" x14ac:dyDescent="0.25">
      <c r="A66" s="58">
        <v>1200</v>
      </c>
      <c r="B66" s="140" t="s">
        <v>75</v>
      </c>
      <c r="C66" s="59">
        <f t="shared" si="5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6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273">
        <v>1210</v>
      </c>
      <c r="B67" s="66" t="s">
        <v>76</v>
      </c>
      <c r="C67" s="67">
        <f t="shared" si="5"/>
        <v>0</v>
      </c>
      <c r="D67" s="69"/>
      <c r="E67" s="69"/>
      <c r="F67" s="69"/>
      <c r="G67" s="147"/>
      <c r="H67" s="67">
        <f t="shared" si="6"/>
        <v>0</v>
      </c>
      <c r="I67" s="69">
        <v>0</v>
      </c>
      <c r="J67" s="69"/>
      <c r="K67" s="69"/>
      <c r="L67" s="148"/>
      <c r="M67" s="263"/>
    </row>
    <row r="68" spans="1:13" ht="24" hidden="1" x14ac:dyDescent="0.25">
      <c r="A68" s="151">
        <v>1220</v>
      </c>
      <c r="B68" s="72" t="s">
        <v>77</v>
      </c>
      <c r="C68" s="73">
        <f t="shared" si="5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6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hidden="1" x14ac:dyDescent="0.25">
      <c r="A69" s="46">
        <v>1221</v>
      </c>
      <c r="B69" s="72" t="s">
        <v>78</v>
      </c>
      <c r="C69" s="73">
        <f t="shared" si="5"/>
        <v>0</v>
      </c>
      <c r="D69" s="75"/>
      <c r="E69" s="75"/>
      <c r="F69" s="75"/>
      <c r="G69" s="149"/>
      <c r="H69" s="73">
        <f t="shared" si="6"/>
        <v>0</v>
      </c>
      <c r="I69" s="75">
        <v>0</v>
      </c>
      <c r="J69" s="75"/>
      <c r="K69" s="75"/>
      <c r="L69" s="150"/>
      <c r="M69" s="263"/>
    </row>
    <row r="70" spans="1:13" hidden="1" x14ac:dyDescent="0.25">
      <c r="A70" s="46">
        <v>1223</v>
      </c>
      <c r="B70" s="72" t="s">
        <v>79</v>
      </c>
      <c r="C70" s="73">
        <f t="shared" si="5"/>
        <v>0</v>
      </c>
      <c r="D70" s="75"/>
      <c r="E70" s="75"/>
      <c r="F70" s="75"/>
      <c r="G70" s="149"/>
      <c r="H70" s="73">
        <f t="shared" si="6"/>
        <v>0</v>
      </c>
      <c r="I70" s="75">
        <v>0</v>
      </c>
      <c r="J70" s="75"/>
      <c r="K70" s="75"/>
      <c r="L70" s="150"/>
      <c r="M70" s="263"/>
    </row>
    <row r="71" spans="1:13" hidden="1" x14ac:dyDescent="0.25">
      <c r="A71" s="46">
        <v>1225</v>
      </c>
      <c r="B71" s="72" t="s">
        <v>80</v>
      </c>
      <c r="C71" s="73">
        <f t="shared" si="5"/>
        <v>0</v>
      </c>
      <c r="D71" s="75"/>
      <c r="E71" s="75"/>
      <c r="F71" s="75"/>
      <c r="G71" s="149"/>
      <c r="H71" s="73">
        <f t="shared" si="6"/>
        <v>0</v>
      </c>
      <c r="I71" s="75">
        <v>0</v>
      </c>
      <c r="J71" s="75"/>
      <c r="K71" s="75"/>
      <c r="L71" s="150"/>
      <c r="M71" s="263"/>
    </row>
    <row r="72" spans="1:13" ht="24" hidden="1" x14ac:dyDescent="0.25">
      <c r="A72" s="46">
        <v>1227</v>
      </c>
      <c r="B72" s="72" t="s">
        <v>81</v>
      </c>
      <c r="C72" s="73">
        <f t="shared" si="5"/>
        <v>0</v>
      </c>
      <c r="D72" s="75"/>
      <c r="E72" s="75"/>
      <c r="F72" s="75"/>
      <c r="G72" s="149"/>
      <c r="H72" s="73">
        <f t="shared" si="6"/>
        <v>0</v>
      </c>
      <c r="I72" s="75">
        <v>0</v>
      </c>
      <c r="J72" s="75"/>
      <c r="K72" s="75"/>
      <c r="L72" s="150"/>
      <c r="M72" s="263"/>
    </row>
    <row r="73" spans="1:13" ht="48" hidden="1" x14ac:dyDescent="0.25">
      <c r="A73" s="46">
        <v>1228</v>
      </c>
      <c r="B73" s="72" t="s">
        <v>82</v>
      </c>
      <c r="C73" s="73">
        <f t="shared" si="5"/>
        <v>0</v>
      </c>
      <c r="D73" s="75"/>
      <c r="E73" s="75"/>
      <c r="F73" s="75"/>
      <c r="G73" s="149"/>
      <c r="H73" s="73">
        <f t="shared" si="6"/>
        <v>0</v>
      </c>
      <c r="I73" s="75">
        <v>0</v>
      </c>
      <c r="J73" s="75"/>
      <c r="K73" s="75"/>
      <c r="L73" s="150"/>
      <c r="M73" s="263"/>
    </row>
    <row r="74" spans="1:13" hidden="1" x14ac:dyDescent="0.25">
      <c r="A74" s="135">
        <v>2000</v>
      </c>
      <c r="B74" s="135" t="s">
        <v>83</v>
      </c>
      <c r="C74" s="136">
        <f t="shared" si="5"/>
        <v>42415</v>
      </c>
      <c r="D74" s="137">
        <f>SUM(D75,D82,D129,D163,D164,D171)</f>
        <v>42415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6"/>
        <v>0</v>
      </c>
      <c r="I74" s="137">
        <f>SUM(I75,I82,I129,I163,I164,I171)</f>
        <v>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84</v>
      </c>
      <c r="C75" s="59">
        <f t="shared" si="5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6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273">
        <v>2110</v>
      </c>
      <c r="B76" s="66" t="s">
        <v>85</v>
      </c>
      <c r="C76" s="67">
        <f t="shared" si="5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6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86</v>
      </c>
      <c r="C77" s="73">
        <f t="shared" si="5"/>
        <v>0</v>
      </c>
      <c r="D77" s="75"/>
      <c r="E77" s="75"/>
      <c r="F77" s="75"/>
      <c r="G77" s="149"/>
      <c r="H77" s="73">
        <f t="shared" si="6"/>
        <v>0</v>
      </c>
      <c r="I77" s="75">
        <v>0</v>
      </c>
      <c r="J77" s="75"/>
      <c r="K77" s="75"/>
      <c r="L77" s="150"/>
      <c r="M77" s="263"/>
    </row>
    <row r="78" spans="1:13" ht="24" hidden="1" x14ac:dyDescent="0.25">
      <c r="A78" s="46">
        <v>2112</v>
      </c>
      <c r="B78" s="72" t="s">
        <v>87</v>
      </c>
      <c r="C78" s="73">
        <f t="shared" si="5"/>
        <v>0</v>
      </c>
      <c r="D78" s="75"/>
      <c r="E78" s="75"/>
      <c r="F78" s="75"/>
      <c r="G78" s="149"/>
      <c r="H78" s="73">
        <f t="shared" si="6"/>
        <v>0</v>
      </c>
      <c r="I78" s="75">
        <v>0</v>
      </c>
      <c r="J78" s="75"/>
      <c r="K78" s="75"/>
      <c r="L78" s="150"/>
      <c r="M78" s="263"/>
    </row>
    <row r="79" spans="1:13" ht="24" hidden="1" x14ac:dyDescent="0.25">
      <c r="A79" s="151">
        <v>2120</v>
      </c>
      <c r="B79" s="72" t="s">
        <v>88</v>
      </c>
      <c r="C79" s="73">
        <f t="shared" si="5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6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86</v>
      </c>
      <c r="C80" s="73">
        <f t="shared" si="5"/>
        <v>0</v>
      </c>
      <c r="D80" s="75"/>
      <c r="E80" s="75"/>
      <c r="F80" s="75"/>
      <c r="G80" s="149"/>
      <c r="H80" s="73">
        <f t="shared" si="6"/>
        <v>0</v>
      </c>
      <c r="I80" s="75">
        <v>0</v>
      </c>
      <c r="J80" s="75"/>
      <c r="K80" s="75"/>
      <c r="L80" s="150"/>
      <c r="M80" s="263"/>
    </row>
    <row r="81" spans="1:13" ht="24" hidden="1" x14ac:dyDescent="0.25">
      <c r="A81" s="46">
        <v>2122</v>
      </c>
      <c r="B81" s="72" t="s">
        <v>87</v>
      </c>
      <c r="C81" s="73">
        <f t="shared" si="5"/>
        <v>0</v>
      </c>
      <c r="D81" s="75"/>
      <c r="E81" s="75"/>
      <c r="F81" s="75"/>
      <c r="G81" s="149"/>
      <c r="H81" s="73">
        <f t="shared" si="6"/>
        <v>0</v>
      </c>
      <c r="I81" s="75">
        <v>0</v>
      </c>
      <c r="J81" s="75"/>
      <c r="K81" s="75"/>
      <c r="L81" s="150"/>
      <c r="M81" s="263"/>
    </row>
    <row r="82" spans="1:13" hidden="1" x14ac:dyDescent="0.25">
      <c r="A82" s="58">
        <v>2200</v>
      </c>
      <c r="B82" s="140" t="s">
        <v>89</v>
      </c>
      <c r="C82" s="59">
        <f t="shared" si="5"/>
        <v>42415</v>
      </c>
      <c r="D82" s="64">
        <f>SUM(D83,D88,D94,D102,D111,D115,D121,D127)</f>
        <v>42415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6"/>
        <v>0</v>
      </c>
      <c r="I82" s="64">
        <f>SUM(I83,I88,I94,I102,I111,I115,I121,I127)</f>
        <v>0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idden="1" x14ac:dyDescent="0.25">
      <c r="A83" s="143">
        <v>2210</v>
      </c>
      <c r="B83" s="102" t="s">
        <v>90</v>
      </c>
      <c r="C83" s="109">
        <f t="shared" si="5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6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91</v>
      </c>
      <c r="C84" s="67">
        <f t="shared" si="5"/>
        <v>0</v>
      </c>
      <c r="D84" s="69"/>
      <c r="E84" s="69"/>
      <c r="F84" s="69"/>
      <c r="G84" s="147"/>
      <c r="H84" s="67">
        <f t="shared" si="6"/>
        <v>0</v>
      </c>
      <c r="I84" s="69">
        <v>0</v>
      </c>
      <c r="J84" s="69"/>
      <c r="K84" s="69"/>
      <c r="L84" s="148"/>
      <c r="M84" s="263"/>
    </row>
    <row r="85" spans="1:13" ht="36" hidden="1" x14ac:dyDescent="0.25">
      <c r="A85" s="46">
        <v>2212</v>
      </c>
      <c r="B85" s="72" t="s">
        <v>92</v>
      </c>
      <c r="C85" s="73">
        <f t="shared" si="5"/>
        <v>0</v>
      </c>
      <c r="D85" s="75"/>
      <c r="E85" s="75"/>
      <c r="F85" s="75"/>
      <c r="G85" s="149"/>
      <c r="H85" s="73">
        <f t="shared" si="6"/>
        <v>0</v>
      </c>
      <c r="I85" s="75">
        <v>0</v>
      </c>
      <c r="J85" s="75"/>
      <c r="K85" s="75"/>
      <c r="L85" s="150"/>
      <c r="M85" s="263"/>
    </row>
    <row r="86" spans="1:13" ht="24" hidden="1" x14ac:dyDescent="0.25">
      <c r="A86" s="46">
        <v>2214</v>
      </c>
      <c r="B86" s="72" t="s">
        <v>93</v>
      </c>
      <c r="C86" s="73">
        <f t="shared" si="5"/>
        <v>0</v>
      </c>
      <c r="D86" s="75"/>
      <c r="E86" s="75"/>
      <c r="F86" s="75"/>
      <c r="G86" s="149"/>
      <c r="H86" s="73">
        <f t="shared" si="6"/>
        <v>0</v>
      </c>
      <c r="I86" s="75">
        <v>0</v>
      </c>
      <c r="J86" s="75"/>
      <c r="K86" s="75"/>
      <c r="L86" s="150"/>
      <c r="M86" s="263"/>
    </row>
    <row r="87" spans="1:13" hidden="1" x14ac:dyDescent="0.25">
      <c r="A87" s="46">
        <v>2219</v>
      </c>
      <c r="B87" s="72" t="s">
        <v>94</v>
      </c>
      <c r="C87" s="73">
        <f t="shared" si="5"/>
        <v>0</v>
      </c>
      <c r="D87" s="75"/>
      <c r="E87" s="75"/>
      <c r="F87" s="75"/>
      <c r="G87" s="149"/>
      <c r="H87" s="73">
        <f t="shared" si="6"/>
        <v>0</v>
      </c>
      <c r="I87" s="75">
        <v>0</v>
      </c>
      <c r="J87" s="75"/>
      <c r="K87" s="75"/>
      <c r="L87" s="150"/>
      <c r="M87" s="263"/>
    </row>
    <row r="88" spans="1:13" hidden="1" x14ac:dyDescent="0.25">
      <c r="A88" s="151">
        <v>2220</v>
      </c>
      <c r="B88" s="72" t="s">
        <v>95</v>
      </c>
      <c r="C88" s="73">
        <f t="shared" si="5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6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96</v>
      </c>
      <c r="C89" s="73">
        <f t="shared" si="5"/>
        <v>0</v>
      </c>
      <c r="D89" s="75"/>
      <c r="E89" s="75"/>
      <c r="F89" s="75"/>
      <c r="G89" s="149"/>
      <c r="H89" s="73">
        <f t="shared" si="6"/>
        <v>0</v>
      </c>
      <c r="I89" s="75">
        <v>0</v>
      </c>
      <c r="J89" s="75"/>
      <c r="K89" s="75"/>
      <c r="L89" s="150"/>
      <c r="M89" s="263"/>
    </row>
    <row r="90" spans="1:13" hidden="1" x14ac:dyDescent="0.25">
      <c r="A90" s="46">
        <v>2222</v>
      </c>
      <c r="B90" s="72" t="s">
        <v>97</v>
      </c>
      <c r="C90" s="73">
        <f t="shared" si="5"/>
        <v>0</v>
      </c>
      <c r="D90" s="75"/>
      <c r="E90" s="75"/>
      <c r="F90" s="75"/>
      <c r="G90" s="149"/>
      <c r="H90" s="73">
        <f t="shared" si="6"/>
        <v>0</v>
      </c>
      <c r="I90" s="75">
        <v>0</v>
      </c>
      <c r="J90" s="75"/>
      <c r="K90" s="75"/>
      <c r="L90" s="150"/>
      <c r="M90" s="263"/>
    </row>
    <row r="91" spans="1:13" hidden="1" x14ac:dyDescent="0.25">
      <c r="A91" s="46">
        <v>2223</v>
      </c>
      <c r="B91" s="72" t="s">
        <v>98</v>
      </c>
      <c r="C91" s="73">
        <f t="shared" si="5"/>
        <v>0</v>
      </c>
      <c r="D91" s="75"/>
      <c r="E91" s="75"/>
      <c r="F91" s="75"/>
      <c r="G91" s="149"/>
      <c r="H91" s="73">
        <f t="shared" si="6"/>
        <v>0</v>
      </c>
      <c r="I91" s="75">
        <v>0</v>
      </c>
      <c r="J91" s="75"/>
      <c r="K91" s="75"/>
      <c r="L91" s="150"/>
      <c r="M91" s="263"/>
    </row>
    <row r="92" spans="1:13" ht="36" hidden="1" x14ac:dyDescent="0.25">
      <c r="A92" s="46">
        <v>2224</v>
      </c>
      <c r="B92" s="72" t="s">
        <v>99</v>
      </c>
      <c r="C92" s="73">
        <f t="shared" si="5"/>
        <v>0</v>
      </c>
      <c r="D92" s="75"/>
      <c r="E92" s="75"/>
      <c r="F92" s="75"/>
      <c r="G92" s="149"/>
      <c r="H92" s="73">
        <f t="shared" si="6"/>
        <v>0</v>
      </c>
      <c r="I92" s="75">
        <v>0</v>
      </c>
      <c r="J92" s="75"/>
      <c r="K92" s="75"/>
      <c r="L92" s="150"/>
      <c r="M92" s="263"/>
    </row>
    <row r="93" spans="1:13" ht="24" hidden="1" x14ac:dyDescent="0.25">
      <c r="A93" s="46">
        <v>2229</v>
      </c>
      <c r="B93" s="72" t="s">
        <v>100</v>
      </c>
      <c r="C93" s="73">
        <f t="shared" si="5"/>
        <v>0</v>
      </c>
      <c r="D93" s="75"/>
      <c r="E93" s="75"/>
      <c r="F93" s="75"/>
      <c r="G93" s="149"/>
      <c r="H93" s="73">
        <f t="shared" si="6"/>
        <v>0</v>
      </c>
      <c r="I93" s="75">
        <v>0</v>
      </c>
      <c r="J93" s="75"/>
      <c r="K93" s="75"/>
      <c r="L93" s="150"/>
      <c r="M93" s="263"/>
    </row>
    <row r="94" spans="1:13" ht="36" hidden="1" x14ac:dyDescent="0.25">
      <c r="A94" s="151">
        <v>2230</v>
      </c>
      <c r="B94" s="72" t="s">
        <v>101</v>
      </c>
      <c r="C94" s="73">
        <f t="shared" si="5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6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102</v>
      </c>
      <c r="C95" s="73">
        <f t="shared" si="5"/>
        <v>0</v>
      </c>
      <c r="D95" s="75"/>
      <c r="E95" s="75"/>
      <c r="F95" s="75"/>
      <c r="G95" s="149"/>
      <c r="H95" s="73">
        <f t="shared" si="6"/>
        <v>0</v>
      </c>
      <c r="I95" s="75">
        <v>0</v>
      </c>
      <c r="J95" s="75"/>
      <c r="K95" s="75"/>
      <c r="L95" s="150"/>
      <c r="M95" s="263"/>
    </row>
    <row r="96" spans="1:13" ht="24" hidden="1" x14ac:dyDescent="0.25">
      <c r="A96" s="46">
        <v>2232</v>
      </c>
      <c r="B96" s="72" t="s">
        <v>103</v>
      </c>
      <c r="C96" s="73">
        <f t="shared" si="5"/>
        <v>0</v>
      </c>
      <c r="D96" s="75"/>
      <c r="E96" s="75"/>
      <c r="F96" s="75"/>
      <c r="G96" s="149"/>
      <c r="H96" s="73">
        <f t="shared" si="6"/>
        <v>0</v>
      </c>
      <c r="I96" s="75">
        <v>0</v>
      </c>
      <c r="J96" s="75"/>
      <c r="K96" s="75"/>
      <c r="L96" s="150"/>
      <c r="M96" s="263"/>
    </row>
    <row r="97" spans="1:13" hidden="1" x14ac:dyDescent="0.25">
      <c r="A97" s="40">
        <v>2233</v>
      </c>
      <c r="B97" s="66" t="s">
        <v>104</v>
      </c>
      <c r="C97" s="67">
        <f t="shared" si="5"/>
        <v>0</v>
      </c>
      <c r="D97" s="69"/>
      <c r="E97" s="69"/>
      <c r="F97" s="69"/>
      <c r="G97" s="147"/>
      <c r="H97" s="67">
        <f t="shared" si="6"/>
        <v>0</v>
      </c>
      <c r="I97" s="69">
        <v>0</v>
      </c>
      <c r="J97" s="69"/>
      <c r="K97" s="69"/>
      <c r="L97" s="148"/>
      <c r="M97" s="263"/>
    </row>
    <row r="98" spans="1:13" ht="24" hidden="1" x14ac:dyDescent="0.25">
      <c r="A98" s="46">
        <v>2234</v>
      </c>
      <c r="B98" s="72" t="s">
        <v>105</v>
      </c>
      <c r="C98" s="73">
        <f t="shared" si="5"/>
        <v>0</v>
      </c>
      <c r="D98" s="75"/>
      <c r="E98" s="75"/>
      <c r="F98" s="75"/>
      <c r="G98" s="149"/>
      <c r="H98" s="73">
        <f t="shared" si="6"/>
        <v>0</v>
      </c>
      <c r="I98" s="75">
        <v>0</v>
      </c>
      <c r="J98" s="75"/>
      <c r="K98" s="75"/>
      <c r="L98" s="150"/>
      <c r="M98" s="263"/>
    </row>
    <row r="99" spans="1:13" ht="24" hidden="1" x14ac:dyDescent="0.25">
      <c r="A99" s="46">
        <v>2235</v>
      </c>
      <c r="B99" s="72" t="s">
        <v>106</v>
      </c>
      <c r="C99" s="73">
        <f t="shared" si="5"/>
        <v>0</v>
      </c>
      <c r="D99" s="75"/>
      <c r="E99" s="75"/>
      <c r="F99" s="75"/>
      <c r="G99" s="149"/>
      <c r="H99" s="73">
        <f t="shared" si="6"/>
        <v>0</v>
      </c>
      <c r="I99" s="75">
        <v>0</v>
      </c>
      <c r="J99" s="75"/>
      <c r="K99" s="75"/>
      <c r="L99" s="150"/>
      <c r="M99" s="263"/>
    </row>
    <row r="100" spans="1:13" hidden="1" x14ac:dyDescent="0.25">
      <c r="A100" s="46">
        <v>2236</v>
      </c>
      <c r="B100" s="72" t="s">
        <v>107</v>
      </c>
      <c r="C100" s="73">
        <f t="shared" si="5"/>
        <v>0</v>
      </c>
      <c r="D100" s="75"/>
      <c r="E100" s="75"/>
      <c r="F100" s="75"/>
      <c r="G100" s="149"/>
      <c r="H100" s="73">
        <f t="shared" si="6"/>
        <v>0</v>
      </c>
      <c r="I100" s="75">
        <v>0</v>
      </c>
      <c r="J100" s="75"/>
      <c r="K100" s="75"/>
      <c r="L100" s="150"/>
      <c r="M100" s="263"/>
    </row>
    <row r="101" spans="1:13" hidden="1" x14ac:dyDescent="0.25">
      <c r="A101" s="46">
        <v>2239</v>
      </c>
      <c r="B101" s="72" t="s">
        <v>108</v>
      </c>
      <c r="C101" s="73">
        <f t="shared" si="5"/>
        <v>0</v>
      </c>
      <c r="D101" s="75"/>
      <c r="E101" s="75"/>
      <c r="F101" s="75"/>
      <c r="G101" s="149"/>
      <c r="H101" s="73">
        <f t="shared" si="6"/>
        <v>0</v>
      </c>
      <c r="I101" s="75">
        <v>0</v>
      </c>
      <c r="J101" s="75"/>
      <c r="K101" s="75"/>
      <c r="L101" s="150"/>
      <c r="M101" s="263"/>
    </row>
    <row r="102" spans="1:13" ht="24" hidden="1" x14ac:dyDescent="0.25">
      <c r="A102" s="151">
        <v>2240</v>
      </c>
      <c r="B102" s="72" t="s">
        <v>109</v>
      </c>
      <c r="C102" s="73">
        <f t="shared" si="5"/>
        <v>42415</v>
      </c>
      <c r="D102" s="152">
        <f>SUM(D103:D110)</f>
        <v>42415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6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110</v>
      </c>
      <c r="C103" s="73">
        <f t="shared" si="5"/>
        <v>42415</v>
      </c>
      <c r="D103" s="75">
        <f>40000+2415</f>
        <v>42415</v>
      </c>
      <c r="E103" s="75"/>
      <c r="F103" s="75"/>
      <c r="G103" s="149"/>
      <c r="H103" s="73">
        <f t="shared" si="6"/>
        <v>0</v>
      </c>
      <c r="I103" s="75">
        <v>0</v>
      </c>
      <c r="J103" s="75"/>
      <c r="K103" s="75"/>
      <c r="L103" s="150"/>
      <c r="M103" s="263"/>
    </row>
    <row r="104" spans="1:13" hidden="1" x14ac:dyDescent="0.25">
      <c r="A104" s="46">
        <v>2242</v>
      </c>
      <c r="B104" s="72" t="s">
        <v>111</v>
      </c>
      <c r="C104" s="73">
        <f t="shared" si="5"/>
        <v>0</v>
      </c>
      <c r="D104" s="75"/>
      <c r="E104" s="75"/>
      <c r="F104" s="75"/>
      <c r="G104" s="149"/>
      <c r="H104" s="73">
        <f t="shared" si="6"/>
        <v>0</v>
      </c>
      <c r="I104" s="75">
        <v>0</v>
      </c>
      <c r="J104" s="75"/>
      <c r="K104" s="75"/>
      <c r="L104" s="150"/>
      <c r="M104" s="263"/>
    </row>
    <row r="105" spans="1:13" ht="24" hidden="1" x14ac:dyDescent="0.25">
      <c r="A105" s="46">
        <v>2243</v>
      </c>
      <c r="B105" s="72" t="s">
        <v>112</v>
      </c>
      <c r="C105" s="73">
        <f t="shared" si="5"/>
        <v>0</v>
      </c>
      <c r="D105" s="75"/>
      <c r="E105" s="75"/>
      <c r="F105" s="75"/>
      <c r="G105" s="149"/>
      <c r="H105" s="73">
        <f t="shared" si="6"/>
        <v>0</v>
      </c>
      <c r="I105" s="75">
        <v>0</v>
      </c>
      <c r="J105" s="75"/>
      <c r="K105" s="75"/>
      <c r="L105" s="150"/>
      <c r="M105" s="263"/>
    </row>
    <row r="106" spans="1:13" hidden="1" x14ac:dyDescent="0.25">
      <c r="A106" s="46">
        <v>2244</v>
      </c>
      <c r="B106" s="72" t="s">
        <v>113</v>
      </c>
      <c r="C106" s="73">
        <f t="shared" si="5"/>
        <v>0</v>
      </c>
      <c r="D106" s="75"/>
      <c r="E106" s="75"/>
      <c r="F106" s="75"/>
      <c r="G106" s="149"/>
      <c r="H106" s="73">
        <f t="shared" si="6"/>
        <v>0</v>
      </c>
      <c r="I106" s="75">
        <v>0</v>
      </c>
      <c r="J106" s="75"/>
      <c r="K106" s="75"/>
      <c r="L106" s="150"/>
      <c r="M106" s="263"/>
    </row>
    <row r="107" spans="1:13" hidden="1" x14ac:dyDescent="0.25">
      <c r="A107" s="46">
        <v>2246</v>
      </c>
      <c r="B107" s="72" t="s">
        <v>114</v>
      </c>
      <c r="C107" s="73">
        <f t="shared" si="5"/>
        <v>0</v>
      </c>
      <c r="D107" s="75"/>
      <c r="E107" s="75"/>
      <c r="F107" s="75"/>
      <c r="G107" s="149"/>
      <c r="H107" s="73">
        <f t="shared" si="6"/>
        <v>0</v>
      </c>
      <c r="I107" s="75">
        <v>0</v>
      </c>
      <c r="J107" s="75"/>
      <c r="K107" s="75"/>
      <c r="L107" s="150"/>
      <c r="M107" s="263"/>
    </row>
    <row r="108" spans="1:13" hidden="1" x14ac:dyDescent="0.25">
      <c r="A108" s="46">
        <v>2247</v>
      </c>
      <c r="B108" s="72" t="s">
        <v>115</v>
      </c>
      <c r="C108" s="73">
        <f t="shared" si="5"/>
        <v>0</v>
      </c>
      <c r="D108" s="75"/>
      <c r="E108" s="75"/>
      <c r="F108" s="75"/>
      <c r="G108" s="149"/>
      <c r="H108" s="73">
        <f t="shared" si="6"/>
        <v>0</v>
      </c>
      <c r="I108" s="75">
        <v>0</v>
      </c>
      <c r="J108" s="75"/>
      <c r="K108" s="75"/>
      <c r="L108" s="150"/>
      <c r="M108" s="263"/>
    </row>
    <row r="109" spans="1:13" ht="24" hidden="1" x14ac:dyDescent="0.25">
      <c r="A109" s="46">
        <v>2248</v>
      </c>
      <c r="B109" s="72" t="s">
        <v>116</v>
      </c>
      <c r="C109" s="73">
        <f t="shared" si="5"/>
        <v>0</v>
      </c>
      <c r="D109" s="75"/>
      <c r="E109" s="75"/>
      <c r="F109" s="75"/>
      <c r="G109" s="149"/>
      <c r="H109" s="73">
        <f t="shared" si="6"/>
        <v>0</v>
      </c>
      <c r="I109" s="75">
        <v>0</v>
      </c>
      <c r="J109" s="75"/>
      <c r="K109" s="75"/>
      <c r="L109" s="150"/>
      <c r="M109" s="263"/>
    </row>
    <row r="110" spans="1:13" ht="24" hidden="1" x14ac:dyDescent="0.25">
      <c r="A110" s="46">
        <v>2249</v>
      </c>
      <c r="B110" s="72" t="s">
        <v>117</v>
      </c>
      <c r="C110" s="73">
        <f t="shared" si="5"/>
        <v>0</v>
      </c>
      <c r="D110" s="75"/>
      <c r="E110" s="75"/>
      <c r="F110" s="75"/>
      <c r="G110" s="149"/>
      <c r="H110" s="73">
        <f t="shared" si="6"/>
        <v>0</v>
      </c>
      <c r="I110" s="75">
        <v>0</v>
      </c>
      <c r="J110" s="75"/>
      <c r="K110" s="75"/>
      <c r="L110" s="150"/>
      <c r="M110" s="263"/>
    </row>
    <row r="111" spans="1:13" hidden="1" x14ac:dyDescent="0.25">
      <c r="A111" s="151">
        <v>2250</v>
      </c>
      <c r="B111" s="72" t="s">
        <v>118</v>
      </c>
      <c r="C111" s="73">
        <f t="shared" si="5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6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119</v>
      </c>
      <c r="C112" s="73">
        <f t="shared" si="5"/>
        <v>0</v>
      </c>
      <c r="D112" s="75"/>
      <c r="E112" s="75"/>
      <c r="F112" s="75"/>
      <c r="G112" s="149"/>
      <c r="H112" s="73">
        <f t="shared" si="6"/>
        <v>0</v>
      </c>
      <c r="I112" s="75">
        <v>0</v>
      </c>
      <c r="J112" s="75"/>
      <c r="K112" s="75"/>
      <c r="L112" s="150"/>
      <c r="M112" s="263"/>
    </row>
    <row r="113" spans="1:13" ht="24" hidden="1" x14ac:dyDescent="0.25">
      <c r="A113" s="46">
        <v>2252</v>
      </c>
      <c r="B113" s="72" t="s">
        <v>120</v>
      </c>
      <c r="C113" s="73">
        <f>SUM(D113:G113)</f>
        <v>0</v>
      </c>
      <c r="D113" s="75"/>
      <c r="E113" s="75"/>
      <c r="F113" s="75"/>
      <c r="G113" s="149"/>
      <c r="H113" s="73">
        <f>SUM(I113:L113)</f>
        <v>0</v>
      </c>
      <c r="I113" s="75">
        <v>0</v>
      </c>
      <c r="J113" s="75"/>
      <c r="K113" s="75"/>
      <c r="L113" s="150"/>
      <c r="M113" s="263"/>
    </row>
    <row r="114" spans="1:13" hidden="1" x14ac:dyDescent="0.25">
      <c r="A114" s="46">
        <v>2259</v>
      </c>
      <c r="B114" s="72" t="s">
        <v>121</v>
      </c>
      <c r="C114" s="73">
        <f>SUM(D114:G114)</f>
        <v>0</v>
      </c>
      <c r="D114" s="75"/>
      <c r="E114" s="75"/>
      <c r="F114" s="75"/>
      <c r="G114" s="149"/>
      <c r="H114" s="73">
        <f>SUM(I114:L114)</f>
        <v>0</v>
      </c>
      <c r="I114" s="75">
        <v>0</v>
      </c>
      <c r="J114" s="75"/>
      <c r="K114" s="75"/>
      <c r="L114" s="150"/>
      <c r="M114" s="263"/>
    </row>
    <row r="115" spans="1:13" hidden="1" x14ac:dyDescent="0.25">
      <c r="A115" s="151">
        <v>2260</v>
      </c>
      <c r="B115" s="72" t="s">
        <v>122</v>
      </c>
      <c r="C115" s="73">
        <f t="shared" ref="C115:C186" si="7">SUM(D115:G115)</f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ref="H115:H187" si="8">SUM(I115:L115)</f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123</v>
      </c>
      <c r="C116" s="73">
        <f t="shared" si="7"/>
        <v>0</v>
      </c>
      <c r="D116" s="75"/>
      <c r="E116" s="75"/>
      <c r="F116" s="75"/>
      <c r="G116" s="149"/>
      <c r="H116" s="73">
        <f t="shared" si="8"/>
        <v>0</v>
      </c>
      <c r="I116" s="75">
        <v>0</v>
      </c>
      <c r="J116" s="75"/>
      <c r="K116" s="75"/>
      <c r="L116" s="150"/>
      <c r="M116" s="263"/>
    </row>
    <row r="117" spans="1:13" hidden="1" x14ac:dyDescent="0.25">
      <c r="A117" s="46">
        <v>2262</v>
      </c>
      <c r="B117" s="72" t="s">
        <v>124</v>
      </c>
      <c r="C117" s="73">
        <f t="shared" si="7"/>
        <v>0</v>
      </c>
      <c r="D117" s="75"/>
      <c r="E117" s="75"/>
      <c r="F117" s="75"/>
      <c r="G117" s="149"/>
      <c r="H117" s="73">
        <f t="shared" si="8"/>
        <v>0</v>
      </c>
      <c r="I117" s="75">
        <v>0</v>
      </c>
      <c r="J117" s="75"/>
      <c r="K117" s="75"/>
      <c r="L117" s="150"/>
      <c r="M117" s="263"/>
    </row>
    <row r="118" spans="1:13" hidden="1" x14ac:dyDescent="0.25">
      <c r="A118" s="46">
        <v>2263</v>
      </c>
      <c r="B118" s="72" t="s">
        <v>125</v>
      </c>
      <c r="C118" s="73">
        <f t="shared" si="7"/>
        <v>0</v>
      </c>
      <c r="D118" s="75"/>
      <c r="E118" s="75"/>
      <c r="F118" s="75"/>
      <c r="G118" s="149"/>
      <c r="H118" s="73">
        <f t="shared" si="8"/>
        <v>0</v>
      </c>
      <c r="I118" s="75">
        <v>0</v>
      </c>
      <c r="J118" s="75"/>
      <c r="K118" s="75"/>
      <c r="L118" s="150"/>
      <c r="M118" s="263"/>
    </row>
    <row r="119" spans="1:13" hidden="1" x14ac:dyDescent="0.25">
      <c r="A119" s="46">
        <v>2264</v>
      </c>
      <c r="B119" s="72" t="s">
        <v>126</v>
      </c>
      <c r="C119" s="73">
        <f t="shared" si="7"/>
        <v>0</v>
      </c>
      <c r="D119" s="75"/>
      <c r="E119" s="75"/>
      <c r="F119" s="75"/>
      <c r="G119" s="149"/>
      <c r="H119" s="73">
        <f t="shared" si="8"/>
        <v>0</v>
      </c>
      <c r="I119" s="75">
        <v>0</v>
      </c>
      <c r="J119" s="75"/>
      <c r="K119" s="75"/>
      <c r="L119" s="150"/>
      <c r="M119" s="263"/>
    </row>
    <row r="120" spans="1:13" hidden="1" x14ac:dyDescent="0.25">
      <c r="A120" s="46">
        <v>2269</v>
      </c>
      <c r="B120" s="72" t="s">
        <v>127</v>
      </c>
      <c r="C120" s="73">
        <f t="shared" si="7"/>
        <v>0</v>
      </c>
      <c r="D120" s="75"/>
      <c r="E120" s="75"/>
      <c r="F120" s="75"/>
      <c r="G120" s="149"/>
      <c r="H120" s="73">
        <f t="shared" si="8"/>
        <v>0</v>
      </c>
      <c r="I120" s="75">
        <v>0</v>
      </c>
      <c r="J120" s="75"/>
      <c r="K120" s="75"/>
      <c r="L120" s="150"/>
      <c r="M120" s="263"/>
    </row>
    <row r="121" spans="1:13" hidden="1" x14ac:dyDescent="0.25">
      <c r="A121" s="151">
        <v>2270</v>
      </c>
      <c r="B121" s="72" t="s">
        <v>128</v>
      </c>
      <c r="C121" s="73">
        <f t="shared" si="7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8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129</v>
      </c>
      <c r="C122" s="73">
        <f t="shared" si="7"/>
        <v>0</v>
      </c>
      <c r="D122" s="75"/>
      <c r="E122" s="75"/>
      <c r="F122" s="75"/>
      <c r="G122" s="149"/>
      <c r="H122" s="73">
        <f t="shared" si="8"/>
        <v>0</v>
      </c>
      <c r="I122" s="75">
        <v>0</v>
      </c>
      <c r="J122" s="75"/>
      <c r="K122" s="75"/>
      <c r="L122" s="150"/>
      <c r="M122" s="263"/>
    </row>
    <row r="123" spans="1:13" ht="24" hidden="1" x14ac:dyDescent="0.25">
      <c r="A123" s="46">
        <v>2274</v>
      </c>
      <c r="B123" s="167" t="s">
        <v>130</v>
      </c>
      <c r="C123" s="73">
        <f t="shared" si="7"/>
        <v>0</v>
      </c>
      <c r="D123" s="75"/>
      <c r="E123" s="75"/>
      <c r="F123" s="75"/>
      <c r="G123" s="149"/>
      <c r="H123" s="73">
        <f t="shared" si="8"/>
        <v>0</v>
      </c>
      <c r="I123" s="75">
        <v>0</v>
      </c>
      <c r="J123" s="75"/>
      <c r="K123" s="75"/>
      <c r="L123" s="150"/>
      <c r="M123" s="263"/>
    </row>
    <row r="124" spans="1:13" ht="24" hidden="1" x14ac:dyDescent="0.25">
      <c r="A124" s="46">
        <v>2275</v>
      </c>
      <c r="B124" s="72" t="s">
        <v>131</v>
      </c>
      <c r="C124" s="73">
        <f t="shared" si="7"/>
        <v>0</v>
      </c>
      <c r="D124" s="75"/>
      <c r="E124" s="75"/>
      <c r="F124" s="75"/>
      <c r="G124" s="149"/>
      <c r="H124" s="73">
        <f t="shared" si="8"/>
        <v>0</v>
      </c>
      <c r="I124" s="75">
        <v>0</v>
      </c>
      <c r="J124" s="75"/>
      <c r="K124" s="75"/>
      <c r="L124" s="150"/>
      <c r="M124" s="263"/>
    </row>
    <row r="125" spans="1:13" ht="24" hidden="1" x14ac:dyDescent="0.25">
      <c r="A125" s="46">
        <v>2276</v>
      </c>
      <c r="B125" s="72" t="s">
        <v>132</v>
      </c>
      <c r="C125" s="73">
        <f t="shared" si="7"/>
        <v>0</v>
      </c>
      <c r="D125" s="75"/>
      <c r="E125" s="75"/>
      <c r="F125" s="75"/>
      <c r="G125" s="149"/>
      <c r="H125" s="73">
        <f t="shared" si="8"/>
        <v>0</v>
      </c>
      <c r="I125" s="75">
        <v>0</v>
      </c>
      <c r="J125" s="75"/>
      <c r="K125" s="75"/>
      <c r="L125" s="150"/>
      <c r="M125" s="263"/>
    </row>
    <row r="126" spans="1:13" ht="24" hidden="1" x14ac:dyDescent="0.25">
      <c r="A126" s="46">
        <v>2279</v>
      </c>
      <c r="B126" s="72" t="s">
        <v>133</v>
      </c>
      <c r="C126" s="73">
        <f t="shared" si="7"/>
        <v>0</v>
      </c>
      <c r="D126" s="75"/>
      <c r="E126" s="75"/>
      <c r="F126" s="75"/>
      <c r="G126" s="149"/>
      <c r="H126" s="73">
        <f t="shared" si="8"/>
        <v>0</v>
      </c>
      <c r="I126" s="75">
        <v>0</v>
      </c>
      <c r="J126" s="75"/>
      <c r="K126" s="75"/>
      <c r="L126" s="150"/>
      <c r="M126" s="263"/>
    </row>
    <row r="127" spans="1:13" ht="24" hidden="1" x14ac:dyDescent="0.25">
      <c r="A127" s="273">
        <v>2280</v>
      </c>
      <c r="B127" s="66" t="s">
        <v>134</v>
      </c>
      <c r="C127" s="67">
        <f t="shared" ref="C127:L127" si="9">SUM(C128)</f>
        <v>0</v>
      </c>
      <c r="D127" s="161">
        <f t="shared" si="9"/>
        <v>0</v>
      </c>
      <c r="E127" s="161">
        <f t="shared" si="9"/>
        <v>0</v>
      </c>
      <c r="F127" s="161">
        <f t="shared" si="9"/>
        <v>0</v>
      </c>
      <c r="G127" s="161">
        <f t="shared" si="9"/>
        <v>0</v>
      </c>
      <c r="H127" s="67">
        <f t="shared" si="9"/>
        <v>0</v>
      </c>
      <c r="I127" s="161">
        <f t="shared" si="9"/>
        <v>0</v>
      </c>
      <c r="J127" s="161">
        <f t="shared" si="9"/>
        <v>0</v>
      </c>
      <c r="K127" s="161">
        <f t="shared" si="9"/>
        <v>0</v>
      </c>
      <c r="L127" s="168">
        <f t="shared" si="9"/>
        <v>0</v>
      </c>
    </row>
    <row r="128" spans="1:13" ht="24" hidden="1" x14ac:dyDescent="0.25">
      <c r="A128" s="46">
        <v>2283</v>
      </c>
      <c r="B128" s="72" t="s">
        <v>135</v>
      </c>
      <c r="C128" s="73">
        <f>SUM(D128:G128)</f>
        <v>0</v>
      </c>
      <c r="D128" s="75"/>
      <c r="E128" s="75"/>
      <c r="F128" s="75"/>
      <c r="G128" s="149"/>
      <c r="H128" s="73">
        <f>SUM(I128:L128)</f>
        <v>0</v>
      </c>
      <c r="I128" s="75">
        <v>0</v>
      </c>
      <c r="J128" s="75"/>
      <c r="K128" s="75"/>
      <c r="L128" s="150"/>
      <c r="M128" s="263"/>
    </row>
    <row r="129" spans="1:13" ht="38.25" hidden="1" customHeight="1" x14ac:dyDescent="0.25">
      <c r="A129" s="58">
        <v>2300</v>
      </c>
      <c r="B129" s="140" t="s">
        <v>136</v>
      </c>
      <c r="C129" s="59">
        <f t="shared" si="7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273">
        <v>2310</v>
      </c>
      <c r="B130" s="66" t="s">
        <v>137</v>
      </c>
      <c r="C130" s="67">
        <f t="shared" si="7"/>
        <v>0</v>
      </c>
      <c r="D130" s="161">
        <f>SUM(D131:D134)</f>
        <v>0</v>
      </c>
      <c r="E130" s="161">
        <f t="shared" ref="E130:L130" si="10">SUM(E131:E134)</f>
        <v>0</v>
      </c>
      <c r="F130" s="161">
        <f t="shared" si="10"/>
        <v>0</v>
      </c>
      <c r="G130" s="162">
        <f t="shared" si="10"/>
        <v>0</v>
      </c>
      <c r="H130" s="67">
        <f t="shared" si="8"/>
        <v>0</v>
      </c>
      <c r="I130" s="161">
        <f t="shared" si="10"/>
        <v>0</v>
      </c>
      <c r="J130" s="161">
        <f t="shared" si="10"/>
        <v>0</v>
      </c>
      <c r="K130" s="161">
        <f t="shared" si="10"/>
        <v>0</v>
      </c>
      <c r="L130" s="163">
        <f t="shared" si="10"/>
        <v>0</v>
      </c>
    </row>
    <row r="131" spans="1:13" hidden="1" x14ac:dyDescent="0.25">
      <c r="A131" s="46">
        <v>2311</v>
      </c>
      <c r="B131" s="72" t="s">
        <v>138</v>
      </c>
      <c r="C131" s="73">
        <f t="shared" si="7"/>
        <v>0</v>
      </c>
      <c r="D131" s="75"/>
      <c r="E131" s="75"/>
      <c r="F131" s="75"/>
      <c r="G131" s="149"/>
      <c r="H131" s="73">
        <f t="shared" si="8"/>
        <v>0</v>
      </c>
      <c r="I131" s="75">
        <v>0</v>
      </c>
      <c r="J131" s="75"/>
      <c r="K131" s="75"/>
      <c r="L131" s="150"/>
      <c r="M131" s="263"/>
    </row>
    <row r="132" spans="1:13" hidden="1" x14ac:dyDescent="0.25">
      <c r="A132" s="46">
        <v>2312</v>
      </c>
      <c r="B132" s="72" t="s">
        <v>139</v>
      </c>
      <c r="C132" s="73">
        <f t="shared" si="7"/>
        <v>0</v>
      </c>
      <c r="D132" s="75"/>
      <c r="E132" s="75"/>
      <c r="F132" s="75"/>
      <c r="G132" s="149"/>
      <c r="H132" s="73">
        <f t="shared" si="8"/>
        <v>0</v>
      </c>
      <c r="I132" s="75">
        <v>0</v>
      </c>
      <c r="J132" s="75"/>
      <c r="K132" s="75"/>
      <c r="L132" s="150"/>
      <c r="M132" s="263"/>
    </row>
    <row r="133" spans="1:13" hidden="1" x14ac:dyDescent="0.25">
      <c r="A133" s="46">
        <v>2313</v>
      </c>
      <c r="B133" s="72" t="s">
        <v>140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>
        <v>0</v>
      </c>
      <c r="J133" s="75"/>
      <c r="K133" s="75"/>
      <c r="L133" s="150"/>
      <c r="M133" s="263"/>
    </row>
    <row r="134" spans="1:13" ht="47.25" hidden="1" customHeight="1" x14ac:dyDescent="0.25">
      <c r="A134" s="46">
        <v>2314</v>
      </c>
      <c r="B134" s="72" t="s">
        <v>141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>
        <v>0</v>
      </c>
      <c r="J134" s="75"/>
      <c r="K134" s="75"/>
      <c r="L134" s="150"/>
      <c r="M134" s="263"/>
    </row>
    <row r="135" spans="1:13" hidden="1" x14ac:dyDescent="0.25">
      <c r="A135" s="151">
        <v>2320</v>
      </c>
      <c r="B135" s="72" t="s">
        <v>142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143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>
        <v>0</v>
      </c>
      <c r="J136" s="75"/>
      <c r="K136" s="75"/>
      <c r="L136" s="150"/>
      <c r="M136" s="263"/>
    </row>
    <row r="137" spans="1:13" hidden="1" x14ac:dyDescent="0.25">
      <c r="A137" s="46">
        <v>2322</v>
      </c>
      <c r="B137" s="72" t="s">
        <v>144</v>
      </c>
      <c r="C137" s="73">
        <f t="shared" si="7"/>
        <v>0</v>
      </c>
      <c r="D137" s="75"/>
      <c r="E137" s="75"/>
      <c r="F137" s="75"/>
      <c r="G137" s="149"/>
      <c r="H137" s="73">
        <f t="shared" si="8"/>
        <v>0</v>
      </c>
      <c r="I137" s="75">
        <v>0</v>
      </c>
      <c r="J137" s="75"/>
      <c r="K137" s="75"/>
      <c r="L137" s="150"/>
      <c r="M137" s="263"/>
    </row>
    <row r="138" spans="1:13" ht="10.5" hidden="1" customHeight="1" x14ac:dyDescent="0.25">
      <c r="A138" s="46">
        <v>2329</v>
      </c>
      <c r="B138" s="72" t="s">
        <v>145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>
        <v>0</v>
      </c>
      <c r="J138" s="75"/>
      <c r="K138" s="75"/>
      <c r="L138" s="150"/>
      <c r="M138" s="263"/>
    </row>
    <row r="139" spans="1:13" hidden="1" x14ac:dyDescent="0.25">
      <c r="A139" s="151">
        <v>2330</v>
      </c>
      <c r="B139" s="72" t="s">
        <v>146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>
        <v>0</v>
      </c>
      <c r="J139" s="75"/>
      <c r="K139" s="75"/>
      <c r="L139" s="150"/>
      <c r="M139" s="263"/>
    </row>
    <row r="140" spans="1:13" ht="36" hidden="1" x14ac:dyDescent="0.25">
      <c r="A140" s="151">
        <v>2340</v>
      </c>
      <c r="B140" s="72" t="s">
        <v>147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148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>
        <v>0</v>
      </c>
      <c r="J141" s="75"/>
      <c r="K141" s="75"/>
      <c r="L141" s="150"/>
      <c r="M141" s="263"/>
    </row>
    <row r="142" spans="1:13" ht="24" hidden="1" x14ac:dyDescent="0.25">
      <c r="A142" s="46">
        <v>2344</v>
      </c>
      <c r="B142" s="72" t="s">
        <v>149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>
        <v>0</v>
      </c>
      <c r="J142" s="75"/>
      <c r="K142" s="75"/>
      <c r="L142" s="150"/>
      <c r="M142" s="263"/>
    </row>
    <row r="143" spans="1:13" ht="24" hidden="1" x14ac:dyDescent="0.25">
      <c r="A143" s="143">
        <v>2350</v>
      </c>
      <c r="B143" s="102" t="s">
        <v>150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151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>
        <v>0</v>
      </c>
      <c r="J144" s="69"/>
      <c r="K144" s="69"/>
      <c r="L144" s="148"/>
      <c r="M144" s="263"/>
    </row>
    <row r="145" spans="1:13" hidden="1" x14ac:dyDescent="0.25">
      <c r="A145" s="46">
        <v>2352</v>
      </c>
      <c r="B145" s="72" t="s">
        <v>152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>
        <v>0</v>
      </c>
      <c r="J145" s="75"/>
      <c r="K145" s="75"/>
      <c r="L145" s="150"/>
      <c r="M145" s="263"/>
    </row>
    <row r="146" spans="1:13" ht="24" hidden="1" x14ac:dyDescent="0.25">
      <c r="A146" s="46">
        <v>2353</v>
      </c>
      <c r="B146" s="72" t="s">
        <v>153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>
        <v>0</v>
      </c>
      <c r="J146" s="75"/>
      <c r="K146" s="75"/>
      <c r="L146" s="150"/>
      <c r="M146" s="263"/>
    </row>
    <row r="147" spans="1:13" ht="24" hidden="1" x14ac:dyDescent="0.25">
      <c r="A147" s="46">
        <v>2354</v>
      </c>
      <c r="B147" s="72" t="s">
        <v>154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>
        <v>0</v>
      </c>
      <c r="J147" s="75"/>
      <c r="K147" s="75"/>
      <c r="L147" s="150"/>
      <c r="M147" s="263"/>
    </row>
    <row r="148" spans="1:13" ht="24" hidden="1" x14ac:dyDescent="0.25">
      <c r="A148" s="46">
        <v>2355</v>
      </c>
      <c r="B148" s="72" t="s">
        <v>155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>
        <v>0</v>
      </c>
      <c r="J148" s="75"/>
      <c r="K148" s="75"/>
      <c r="L148" s="150"/>
      <c r="M148" s="263"/>
    </row>
    <row r="149" spans="1:13" hidden="1" x14ac:dyDescent="0.25">
      <c r="A149" s="46">
        <v>2359</v>
      </c>
      <c r="B149" s="72" t="s">
        <v>156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>
        <v>0</v>
      </c>
      <c r="J149" s="75"/>
      <c r="K149" s="75"/>
      <c r="L149" s="150"/>
      <c r="M149" s="263"/>
    </row>
    <row r="150" spans="1:13" ht="24.75" hidden="1" customHeight="1" x14ac:dyDescent="0.25">
      <c r="A150" s="151">
        <v>2360</v>
      </c>
      <c r="B150" s="72" t="s">
        <v>157</v>
      </c>
      <c r="C150" s="73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158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>
        <v>0</v>
      </c>
      <c r="J151" s="75"/>
      <c r="K151" s="75"/>
      <c r="L151" s="150"/>
      <c r="M151" s="263"/>
    </row>
    <row r="152" spans="1:13" hidden="1" x14ac:dyDescent="0.25">
      <c r="A152" s="45">
        <v>2362</v>
      </c>
      <c r="B152" s="72" t="s">
        <v>159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>
        <v>0</v>
      </c>
      <c r="J152" s="75"/>
      <c r="K152" s="75"/>
      <c r="L152" s="150"/>
      <c r="M152" s="263"/>
    </row>
    <row r="153" spans="1:13" hidden="1" x14ac:dyDescent="0.25">
      <c r="A153" s="45">
        <v>2363</v>
      </c>
      <c r="B153" s="72" t="s">
        <v>160</v>
      </c>
      <c r="C153" s="73">
        <f t="shared" si="7"/>
        <v>0</v>
      </c>
      <c r="D153" s="75"/>
      <c r="E153" s="75"/>
      <c r="F153" s="75"/>
      <c r="G153" s="149"/>
      <c r="H153" s="73">
        <f t="shared" si="8"/>
        <v>0</v>
      </c>
      <c r="I153" s="75">
        <v>0</v>
      </c>
      <c r="J153" s="75"/>
      <c r="K153" s="75"/>
      <c r="L153" s="150"/>
      <c r="M153" s="263"/>
    </row>
    <row r="154" spans="1:13" hidden="1" x14ac:dyDescent="0.25">
      <c r="A154" s="45">
        <v>2364</v>
      </c>
      <c r="B154" s="72" t="s">
        <v>161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>
        <v>0</v>
      </c>
      <c r="J154" s="75"/>
      <c r="K154" s="75"/>
      <c r="L154" s="150"/>
      <c r="M154" s="263"/>
    </row>
    <row r="155" spans="1:13" ht="12.75" hidden="1" customHeight="1" x14ac:dyDescent="0.25">
      <c r="A155" s="45">
        <v>2365</v>
      </c>
      <c r="B155" s="72" t="s">
        <v>162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>
        <v>0</v>
      </c>
      <c r="J155" s="75"/>
      <c r="K155" s="75"/>
      <c r="L155" s="150"/>
      <c r="M155" s="263"/>
    </row>
    <row r="156" spans="1:13" ht="36" hidden="1" x14ac:dyDescent="0.25">
      <c r="A156" s="45">
        <v>2366</v>
      </c>
      <c r="B156" s="72" t="s">
        <v>163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>
        <v>0</v>
      </c>
      <c r="J156" s="75"/>
      <c r="K156" s="75"/>
      <c r="L156" s="150"/>
      <c r="M156" s="263"/>
    </row>
    <row r="157" spans="1:13" ht="36" hidden="1" x14ac:dyDescent="0.25">
      <c r="A157" s="45">
        <v>2369</v>
      </c>
      <c r="B157" s="72" t="s">
        <v>164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>
        <v>0</v>
      </c>
      <c r="J157" s="75"/>
      <c r="K157" s="75"/>
      <c r="L157" s="150"/>
      <c r="M157" s="263"/>
    </row>
    <row r="158" spans="1:13" hidden="1" x14ac:dyDescent="0.25">
      <c r="A158" s="143">
        <v>2370</v>
      </c>
      <c r="B158" s="102" t="s">
        <v>165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>
        <v>0</v>
      </c>
      <c r="J158" s="155"/>
      <c r="K158" s="155"/>
      <c r="L158" s="157"/>
      <c r="M158" s="263"/>
    </row>
    <row r="159" spans="1:13" hidden="1" x14ac:dyDescent="0.25">
      <c r="A159" s="143">
        <v>2380</v>
      </c>
      <c r="B159" s="102" t="s">
        <v>166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167</v>
      </c>
      <c r="C160" s="67">
        <f t="shared" si="7"/>
        <v>0</v>
      </c>
      <c r="D160" s="69"/>
      <c r="E160" s="69"/>
      <c r="F160" s="69"/>
      <c r="G160" s="147"/>
      <c r="H160" s="67">
        <f t="shared" si="8"/>
        <v>0</v>
      </c>
      <c r="I160" s="69">
        <v>0</v>
      </c>
      <c r="J160" s="69"/>
      <c r="K160" s="69"/>
      <c r="L160" s="148"/>
      <c r="M160" s="263"/>
    </row>
    <row r="161" spans="1:13" ht="24" hidden="1" x14ac:dyDescent="0.25">
      <c r="A161" s="45">
        <v>2389</v>
      </c>
      <c r="B161" s="72" t="s">
        <v>168</v>
      </c>
      <c r="C161" s="73">
        <f t="shared" si="7"/>
        <v>0</v>
      </c>
      <c r="D161" s="75"/>
      <c r="E161" s="75"/>
      <c r="F161" s="75"/>
      <c r="G161" s="149"/>
      <c r="H161" s="73">
        <f t="shared" si="8"/>
        <v>0</v>
      </c>
      <c r="I161" s="75">
        <v>0</v>
      </c>
      <c r="J161" s="75"/>
      <c r="K161" s="75"/>
      <c r="L161" s="150"/>
      <c r="M161" s="263"/>
    </row>
    <row r="162" spans="1:13" hidden="1" x14ac:dyDescent="0.25">
      <c r="A162" s="143">
        <v>2390</v>
      </c>
      <c r="B162" s="102" t="s">
        <v>169</v>
      </c>
      <c r="C162" s="109">
        <f t="shared" si="7"/>
        <v>0</v>
      </c>
      <c r="D162" s="155"/>
      <c r="E162" s="155"/>
      <c r="F162" s="155"/>
      <c r="G162" s="156"/>
      <c r="H162" s="109">
        <f t="shared" si="8"/>
        <v>0</v>
      </c>
      <c r="I162" s="155">
        <v>0</v>
      </c>
      <c r="J162" s="155"/>
      <c r="K162" s="155"/>
      <c r="L162" s="157"/>
      <c r="M162" s="263"/>
    </row>
    <row r="163" spans="1:13" hidden="1" x14ac:dyDescent="0.25">
      <c r="A163" s="58">
        <v>2400</v>
      </c>
      <c r="B163" s="140" t="s">
        <v>170</v>
      </c>
      <c r="C163" s="59">
        <f t="shared" si="7"/>
        <v>0</v>
      </c>
      <c r="D163" s="169"/>
      <c r="E163" s="169"/>
      <c r="F163" s="169"/>
      <c r="G163" s="170"/>
      <c r="H163" s="59">
        <f t="shared" si="8"/>
        <v>0</v>
      </c>
      <c r="I163" s="169">
        <v>0</v>
      </c>
      <c r="J163" s="169"/>
      <c r="K163" s="169"/>
      <c r="L163" s="171"/>
      <c r="M163" s="263"/>
    </row>
    <row r="164" spans="1:13" ht="24" hidden="1" x14ac:dyDescent="0.25">
      <c r="A164" s="58">
        <v>2500</v>
      </c>
      <c r="B164" s="140" t="s">
        <v>171</v>
      </c>
      <c r="C164" s="59">
        <f t="shared" si="7"/>
        <v>0</v>
      </c>
      <c r="D164" s="64">
        <f>SUM(D165,D170)</f>
        <v>0</v>
      </c>
      <c r="E164" s="64">
        <f t="shared" ref="E164:G164" si="11">SUM(E165,E170)</f>
        <v>0</v>
      </c>
      <c r="F164" s="64">
        <f t="shared" si="11"/>
        <v>0</v>
      </c>
      <c r="G164" s="64">
        <f t="shared" si="11"/>
        <v>0</v>
      </c>
      <c r="H164" s="59">
        <f t="shared" si="8"/>
        <v>0</v>
      </c>
      <c r="I164" s="64">
        <f>SUM(I165,I170)</f>
        <v>0</v>
      </c>
      <c r="J164" s="64">
        <f t="shared" ref="J164:L164" si="12">SUM(J165,J170)</f>
        <v>0</v>
      </c>
      <c r="K164" s="64">
        <f t="shared" si="12"/>
        <v>0</v>
      </c>
      <c r="L164" s="142">
        <f t="shared" si="12"/>
        <v>0</v>
      </c>
    </row>
    <row r="165" spans="1:13" ht="16.5" hidden="1" customHeight="1" x14ac:dyDescent="0.25">
      <c r="A165" s="273">
        <v>2510</v>
      </c>
      <c r="B165" s="66" t="s">
        <v>172</v>
      </c>
      <c r="C165" s="67">
        <f t="shared" si="7"/>
        <v>0</v>
      </c>
      <c r="D165" s="161">
        <f>SUM(D166:D169)</f>
        <v>0</v>
      </c>
      <c r="E165" s="161">
        <f t="shared" ref="E165:G165" si="13">SUM(E166:E169)</f>
        <v>0</v>
      </c>
      <c r="F165" s="161">
        <f t="shared" si="13"/>
        <v>0</v>
      </c>
      <c r="G165" s="161">
        <f t="shared" si="13"/>
        <v>0</v>
      </c>
      <c r="H165" s="67">
        <f t="shared" si="8"/>
        <v>0</v>
      </c>
      <c r="I165" s="161">
        <f>SUM(I166:I169)</f>
        <v>0</v>
      </c>
      <c r="J165" s="161">
        <f t="shared" ref="J165:L165" si="14">SUM(J166:J169)</f>
        <v>0</v>
      </c>
      <c r="K165" s="161">
        <f t="shared" si="14"/>
        <v>0</v>
      </c>
      <c r="L165" s="172">
        <f t="shared" si="14"/>
        <v>0</v>
      </c>
    </row>
    <row r="166" spans="1:13" ht="24" hidden="1" x14ac:dyDescent="0.25">
      <c r="A166" s="46">
        <v>2512</v>
      </c>
      <c r="B166" s="72" t="s">
        <v>173</v>
      </c>
      <c r="C166" s="73">
        <f t="shared" si="7"/>
        <v>0</v>
      </c>
      <c r="D166" s="75"/>
      <c r="E166" s="75"/>
      <c r="F166" s="75"/>
      <c r="G166" s="149"/>
      <c r="H166" s="73">
        <f t="shared" si="8"/>
        <v>0</v>
      </c>
      <c r="I166" s="75">
        <v>0</v>
      </c>
      <c r="J166" s="75"/>
      <c r="K166" s="75"/>
      <c r="L166" s="150"/>
      <c r="M166" s="263"/>
    </row>
    <row r="167" spans="1:13" ht="36" hidden="1" x14ac:dyDescent="0.25">
      <c r="A167" s="46">
        <v>2513</v>
      </c>
      <c r="B167" s="72" t="s">
        <v>174</v>
      </c>
      <c r="C167" s="73">
        <f t="shared" si="7"/>
        <v>0</v>
      </c>
      <c r="D167" s="75"/>
      <c r="E167" s="75"/>
      <c r="F167" s="75"/>
      <c r="G167" s="149"/>
      <c r="H167" s="73">
        <f t="shared" si="8"/>
        <v>0</v>
      </c>
      <c r="I167" s="75">
        <v>0</v>
      </c>
      <c r="J167" s="75"/>
      <c r="K167" s="75"/>
      <c r="L167" s="150"/>
      <c r="M167" s="263"/>
    </row>
    <row r="168" spans="1:13" ht="24" hidden="1" x14ac:dyDescent="0.25">
      <c r="A168" s="46">
        <v>2515</v>
      </c>
      <c r="B168" s="72" t="s">
        <v>175</v>
      </c>
      <c r="C168" s="73">
        <f t="shared" si="7"/>
        <v>0</v>
      </c>
      <c r="D168" s="75"/>
      <c r="E168" s="75"/>
      <c r="F168" s="75"/>
      <c r="G168" s="149"/>
      <c r="H168" s="73">
        <f t="shared" si="8"/>
        <v>0</v>
      </c>
      <c r="I168" s="75">
        <v>0</v>
      </c>
      <c r="J168" s="75"/>
      <c r="K168" s="75"/>
      <c r="L168" s="150"/>
      <c r="M168" s="263"/>
    </row>
    <row r="169" spans="1:13" ht="24" hidden="1" x14ac:dyDescent="0.25">
      <c r="A169" s="46">
        <v>2519</v>
      </c>
      <c r="B169" s="72" t="s">
        <v>176</v>
      </c>
      <c r="C169" s="73">
        <f t="shared" si="7"/>
        <v>0</v>
      </c>
      <c r="D169" s="75"/>
      <c r="E169" s="75"/>
      <c r="F169" s="75"/>
      <c r="G169" s="149"/>
      <c r="H169" s="73">
        <f t="shared" si="8"/>
        <v>0</v>
      </c>
      <c r="I169" s="75">
        <v>0</v>
      </c>
      <c r="J169" s="75"/>
      <c r="K169" s="75"/>
      <c r="L169" s="150"/>
      <c r="M169" s="263"/>
    </row>
    <row r="170" spans="1:13" hidden="1" x14ac:dyDescent="0.25">
      <c r="A170" s="151">
        <v>2520</v>
      </c>
      <c r="B170" s="72" t="s">
        <v>177</v>
      </c>
      <c r="C170" s="73">
        <f t="shared" si="7"/>
        <v>0</v>
      </c>
      <c r="D170" s="75"/>
      <c r="E170" s="75"/>
      <c r="F170" s="75"/>
      <c r="G170" s="149"/>
      <c r="H170" s="73">
        <f t="shared" si="8"/>
        <v>0</v>
      </c>
      <c r="I170" s="75">
        <v>0</v>
      </c>
      <c r="J170" s="75"/>
      <c r="K170" s="75"/>
      <c r="L170" s="150"/>
      <c r="M170" s="263"/>
    </row>
    <row r="171" spans="1:13" s="173" customFormat="1" ht="36" hidden="1" x14ac:dyDescent="0.25">
      <c r="A171" s="21">
        <v>2800</v>
      </c>
      <c r="B171" s="66" t="s">
        <v>178</v>
      </c>
      <c r="C171" s="67">
        <f t="shared" si="7"/>
        <v>0</v>
      </c>
      <c r="D171" s="42"/>
      <c r="E171" s="42"/>
      <c r="F171" s="42"/>
      <c r="G171" s="43"/>
      <c r="H171" s="67">
        <f t="shared" si="8"/>
        <v>0</v>
      </c>
      <c r="I171" s="42">
        <v>0</v>
      </c>
      <c r="J171" s="42"/>
      <c r="K171" s="42"/>
      <c r="L171" s="44"/>
      <c r="M171" s="265"/>
    </row>
    <row r="172" spans="1:13" hidden="1" x14ac:dyDescent="0.25">
      <c r="A172" s="135">
        <v>3000</v>
      </c>
      <c r="B172" s="135" t="s">
        <v>179</v>
      </c>
      <c r="C172" s="136">
        <f t="shared" si="7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180</v>
      </c>
      <c r="C173" s="175">
        <f t="shared" si="7"/>
        <v>0</v>
      </c>
      <c r="D173" s="64">
        <f>SUM(D174,D178)</f>
        <v>0</v>
      </c>
      <c r="E173" s="64">
        <f t="shared" ref="E173:G173" si="15">SUM(E174,E178)</f>
        <v>0</v>
      </c>
      <c r="F173" s="64">
        <f t="shared" si="15"/>
        <v>0</v>
      </c>
      <c r="G173" s="64">
        <f t="shared" si="15"/>
        <v>0</v>
      </c>
      <c r="H173" s="59">
        <f t="shared" si="8"/>
        <v>0</v>
      </c>
      <c r="I173" s="64">
        <f>SUM(I174,I178)</f>
        <v>0</v>
      </c>
      <c r="J173" s="64">
        <f t="shared" ref="J173:L173" si="16">SUM(J174,J178)</f>
        <v>0</v>
      </c>
      <c r="K173" s="64">
        <f t="shared" si="16"/>
        <v>0</v>
      </c>
      <c r="L173" s="142">
        <f t="shared" si="16"/>
        <v>0</v>
      </c>
    </row>
    <row r="174" spans="1:13" ht="36" hidden="1" x14ac:dyDescent="0.25">
      <c r="A174" s="273">
        <v>3260</v>
      </c>
      <c r="B174" s="66" t="s">
        <v>181</v>
      </c>
      <c r="C174" s="67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182</v>
      </c>
      <c r="C175" s="73">
        <f>SUM(D175:G175)</f>
        <v>0</v>
      </c>
      <c r="D175" s="75"/>
      <c r="E175" s="75"/>
      <c r="F175" s="75"/>
      <c r="G175" s="149"/>
      <c r="H175" s="73">
        <f>SUM(I175:L175)</f>
        <v>0</v>
      </c>
      <c r="I175" s="75">
        <v>0</v>
      </c>
      <c r="J175" s="75"/>
      <c r="K175" s="75"/>
      <c r="L175" s="150"/>
      <c r="M175" s="263"/>
    </row>
    <row r="176" spans="1:13" ht="36" hidden="1" x14ac:dyDescent="0.25">
      <c r="A176" s="46">
        <v>3262</v>
      </c>
      <c r="B176" s="72" t="s">
        <v>183</v>
      </c>
      <c r="C176" s="73">
        <f>SUM(D176:G176)</f>
        <v>0</v>
      </c>
      <c r="D176" s="75"/>
      <c r="E176" s="75"/>
      <c r="F176" s="75"/>
      <c r="G176" s="149"/>
      <c r="H176" s="73">
        <f>SUM(I176:L176)</f>
        <v>0</v>
      </c>
      <c r="I176" s="75">
        <v>0</v>
      </c>
      <c r="J176" s="75"/>
      <c r="K176" s="75"/>
      <c r="L176" s="150"/>
      <c r="M176" s="263"/>
    </row>
    <row r="177" spans="1:13" ht="24" hidden="1" x14ac:dyDescent="0.25">
      <c r="A177" s="46">
        <v>3263</v>
      </c>
      <c r="B177" s="72" t="s">
        <v>184</v>
      </c>
      <c r="C177" s="73">
        <f>SUM(D177:G177)</f>
        <v>0</v>
      </c>
      <c r="D177" s="75"/>
      <c r="E177" s="75"/>
      <c r="F177" s="75"/>
      <c r="G177" s="149"/>
      <c r="H177" s="73">
        <f>SUM(I177:L177)</f>
        <v>0</v>
      </c>
      <c r="I177" s="75">
        <v>0</v>
      </c>
      <c r="J177" s="75"/>
      <c r="K177" s="75"/>
      <c r="L177" s="150"/>
      <c r="M177" s="263"/>
    </row>
    <row r="178" spans="1:13" ht="72" hidden="1" x14ac:dyDescent="0.25">
      <c r="A178" s="273">
        <v>3290</v>
      </c>
      <c r="B178" s="66" t="s">
        <v>185</v>
      </c>
      <c r="C178" s="176">
        <f t="shared" ref="C178:C182" si="17">SUM(D178:G178)</f>
        <v>0</v>
      </c>
      <c r="D178" s="161">
        <f>SUM(D179:D182)</f>
        <v>0</v>
      </c>
      <c r="E178" s="161">
        <f t="shared" ref="E178:G178" si="18">SUM(E179:E182)</f>
        <v>0</v>
      </c>
      <c r="F178" s="161">
        <f t="shared" si="18"/>
        <v>0</v>
      </c>
      <c r="G178" s="161">
        <f t="shared" si="18"/>
        <v>0</v>
      </c>
      <c r="H178" s="176">
        <f t="shared" ref="H178:H182" si="19">SUM(I178:L178)</f>
        <v>0</v>
      </c>
      <c r="I178" s="161">
        <f>SUM(I179:I182)</f>
        <v>0</v>
      </c>
      <c r="J178" s="161">
        <f t="shared" ref="J178:L178" si="20">SUM(J179:J182)</f>
        <v>0</v>
      </c>
      <c r="K178" s="161">
        <f t="shared" si="20"/>
        <v>0</v>
      </c>
      <c r="L178" s="177">
        <f t="shared" si="20"/>
        <v>0</v>
      </c>
    </row>
    <row r="179" spans="1:13" ht="60" hidden="1" x14ac:dyDescent="0.25">
      <c r="A179" s="46">
        <v>3291</v>
      </c>
      <c r="B179" s="72" t="s">
        <v>186</v>
      </c>
      <c r="C179" s="73">
        <f t="shared" si="17"/>
        <v>0</v>
      </c>
      <c r="D179" s="75"/>
      <c r="E179" s="75"/>
      <c r="F179" s="75"/>
      <c r="G179" s="178"/>
      <c r="H179" s="73">
        <f t="shared" si="19"/>
        <v>0</v>
      </c>
      <c r="I179" s="75">
        <v>0</v>
      </c>
      <c r="J179" s="75"/>
      <c r="K179" s="75"/>
      <c r="L179" s="150"/>
      <c r="M179" s="263"/>
    </row>
    <row r="180" spans="1:13" ht="60" hidden="1" x14ac:dyDescent="0.25">
      <c r="A180" s="46">
        <v>3292</v>
      </c>
      <c r="B180" s="72" t="s">
        <v>187</v>
      </c>
      <c r="C180" s="73">
        <f t="shared" si="17"/>
        <v>0</v>
      </c>
      <c r="D180" s="75"/>
      <c r="E180" s="75"/>
      <c r="F180" s="75"/>
      <c r="G180" s="178"/>
      <c r="H180" s="73">
        <f t="shared" si="19"/>
        <v>0</v>
      </c>
      <c r="I180" s="75">
        <v>0</v>
      </c>
      <c r="J180" s="75"/>
      <c r="K180" s="75"/>
      <c r="L180" s="150"/>
      <c r="M180" s="263"/>
    </row>
    <row r="181" spans="1:13" ht="60" hidden="1" x14ac:dyDescent="0.25">
      <c r="A181" s="46">
        <v>3293</v>
      </c>
      <c r="B181" s="72" t="s">
        <v>188</v>
      </c>
      <c r="C181" s="73">
        <f t="shared" si="17"/>
        <v>0</v>
      </c>
      <c r="D181" s="75"/>
      <c r="E181" s="75"/>
      <c r="F181" s="75"/>
      <c r="G181" s="178"/>
      <c r="H181" s="73">
        <f t="shared" si="19"/>
        <v>0</v>
      </c>
      <c r="I181" s="75">
        <v>0</v>
      </c>
      <c r="J181" s="75"/>
      <c r="K181" s="75"/>
      <c r="L181" s="150"/>
      <c r="M181" s="263"/>
    </row>
    <row r="182" spans="1:13" ht="48" hidden="1" x14ac:dyDescent="0.25">
      <c r="A182" s="179">
        <v>3294</v>
      </c>
      <c r="B182" s="72" t="s">
        <v>189</v>
      </c>
      <c r="C182" s="176">
        <f t="shared" si="17"/>
        <v>0</v>
      </c>
      <c r="D182" s="180"/>
      <c r="E182" s="180"/>
      <c r="F182" s="180"/>
      <c r="G182" s="181"/>
      <c r="H182" s="176">
        <f t="shared" si="19"/>
        <v>0</v>
      </c>
      <c r="I182" s="180">
        <v>0</v>
      </c>
      <c r="J182" s="180"/>
      <c r="K182" s="180"/>
      <c r="L182" s="182"/>
      <c r="M182" s="263"/>
    </row>
    <row r="183" spans="1:13" ht="36" hidden="1" x14ac:dyDescent="0.25">
      <c r="A183" s="87">
        <v>3300</v>
      </c>
      <c r="B183" s="174" t="s">
        <v>190</v>
      </c>
      <c r="C183" s="183">
        <f t="shared" si="7"/>
        <v>0</v>
      </c>
      <c r="D183" s="184">
        <f>SUM(D184:D185)</f>
        <v>0</v>
      </c>
      <c r="E183" s="184">
        <f t="shared" ref="E183:G183" si="21">SUM(E184:E185)</f>
        <v>0</v>
      </c>
      <c r="F183" s="184">
        <f t="shared" si="21"/>
        <v>0</v>
      </c>
      <c r="G183" s="184">
        <f t="shared" si="21"/>
        <v>0</v>
      </c>
      <c r="H183" s="183">
        <f t="shared" si="8"/>
        <v>0</v>
      </c>
      <c r="I183" s="184">
        <f>SUM(I184:I185)</f>
        <v>0</v>
      </c>
      <c r="J183" s="184">
        <f t="shared" ref="J183:L183" si="22">SUM(J184:J185)</f>
        <v>0</v>
      </c>
      <c r="K183" s="184">
        <f t="shared" si="22"/>
        <v>0</v>
      </c>
      <c r="L183" s="142">
        <f t="shared" si="22"/>
        <v>0</v>
      </c>
    </row>
    <row r="184" spans="1:13" ht="48" hidden="1" x14ac:dyDescent="0.25">
      <c r="A184" s="101">
        <v>3310</v>
      </c>
      <c r="B184" s="102" t="s">
        <v>191</v>
      </c>
      <c r="C184" s="185">
        <f t="shared" si="7"/>
        <v>0</v>
      </c>
      <c r="D184" s="155"/>
      <c r="E184" s="155"/>
      <c r="F184" s="155"/>
      <c r="G184" s="156"/>
      <c r="H184" s="185">
        <f t="shared" si="8"/>
        <v>0</v>
      </c>
      <c r="I184" s="155">
        <v>0</v>
      </c>
      <c r="J184" s="155"/>
      <c r="K184" s="155"/>
      <c r="L184" s="157"/>
      <c r="M184" s="263"/>
    </row>
    <row r="185" spans="1:13" ht="48" hidden="1" x14ac:dyDescent="0.25">
      <c r="A185" s="40">
        <v>3320</v>
      </c>
      <c r="B185" s="66" t="s">
        <v>192</v>
      </c>
      <c r="C185" s="67">
        <f t="shared" si="7"/>
        <v>0</v>
      </c>
      <c r="D185" s="69"/>
      <c r="E185" s="69"/>
      <c r="F185" s="69"/>
      <c r="G185" s="147"/>
      <c r="H185" s="67">
        <f t="shared" si="8"/>
        <v>0</v>
      </c>
      <c r="I185" s="69">
        <v>0</v>
      </c>
      <c r="J185" s="69"/>
      <c r="K185" s="69"/>
      <c r="L185" s="148"/>
      <c r="M185" s="263"/>
    </row>
    <row r="186" spans="1:13" hidden="1" x14ac:dyDescent="0.25">
      <c r="A186" s="186">
        <v>4000</v>
      </c>
      <c r="B186" s="135" t="s">
        <v>193</v>
      </c>
      <c r="C186" s="136">
        <f t="shared" si="7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194</v>
      </c>
      <c r="C187" s="59">
        <f>SUM(D187:G187)</f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273">
        <v>4240</v>
      </c>
      <c r="B188" s="66" t="s">
        <v>195</v>
      </c>
      <c r="C188" s="67">
        <f t="shared" ref="C188:C263" si="23">SUM(D188:G188)</f>
        <v>0</v>
      </c>
      <c r="D188" s="69"/>
      <c r="E188" s="69"/>
      <c r="F188" s="69"/>
      <c r="G188" s="147"/>
      <c r="H188" s="67">
        <f t="shared" ref="H188:H262" si="24">SUM(I188:L188)</f>
        <v>0</v>
      </c>
      <c r="I188" s="69">
        <v>0</v>
      </c>
      <c r="J188" s="69"/>
      <c r="K188" s="69"/>
      <c r="L188" s="148"/>
      <c r="M188" s="263"/>
    </row>
    <row r="189" spans="1:13" hidden="1" x14ac:dyDescent="0.25">
      <c r="A189" s="151">
        <v>4250</v>
      </c>
      <c r="B189" s="72" t="s">
        <v>196</v>
      </c>
      <c r="C189" s="73">
        <f t="shared" si="23"/>
        <v>0</v>
      </c>
      <c r="D189" s="75"/>
      <c r="E189" s="75"/>
      <c r="F189" s="75"/>
      <c r="G189" s="149"/>
      <c r="H189" s="73">
        <f t="shared" si="24"/>
        <v>0</v>
      </c>
      <c r="I189" s="75">
        <v>0</v>
      </c>
      <c r="J189" s="75"/>
      <c r="K189" s="75"/>
      <c r="L189" s="150"/>
      <c r="M189" s="263"/>
    </row>
    <row r="190" spans="1:13" hidden="1" x14ac:dyDescent="0.25">
      <c r="A190" s="58">
        <v>4300</v>
      </c>
      <c r="B190" s="140" t="s">
        <v>197</v>
      </c>
      <c r="C190" s="59">
        <f t="shared" si="23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24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273">
        <v>4310</v>
      </c>
      <c r="B191" s="66" t="s">
        <v>198</v>
      </c>
      <c r="C191" s="67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24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199</v>
      </c>
      <c r="C192" s="73">
        <f t="shared" si="23"/>
        <v>0</v>
      </c>
      <c r="D192" s="75"/>
      <c r="E192" s="75"/>
      <c r="F192" s="75"/>
      <c r="G192" s="149"/>
      <c r="H192" s="73">
        <f t="shared" si="24"/>
        <v>0</v>
      </c>
      <c r="I192" s="75">
        <v>0</v>
      </c>
      <c r="J192" s="75"/>
      <c r="K192" s="75"/>
      <c r="L192" s="150"/>
      <c r="M192" s="263"/>
    </row>
    <row r="193" spans="1:13" s="26" customFormat="1" x14ac:dyDescent="0.25">
      <c r="A193" s="188"/>
      <c r="B193" s="21" t="s">
        <v>200</v>
      </c>
      <c r="C193" s="131">
        <f t="shared" si="23"/>
        <v>195690</v>
      </c>
      <c r="D193" s="132">
        <f>SUM(D194,D229,D268)</f>
        <v>195690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24"/>
        <v>160421</v>
      </c>
      <c r="I193" s="132">
        <f>SUM(I194,I229,I268)</f>
        <v>160421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x14ac:dyDescent="0.25">
      <c r="A194" s="135">
        <v>5000</v>
      </c>
      <c r="B194" s="135" t="s">
        <v>201</v>
      </c>
      <c r="C194" s="136">
        <f t="shared" si="23"/>
        <v>195690</v>
      </c>
      <c r="D194" s="137">
        <f>D195+D203</f>
        <v>195690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24"/>
        <v>160421</v>
      </c>
      <c r="I194" s="137">
        <f>I195+I203</f>
        <v>160421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202</v>
      </c>
      <c r="C195" s="59">
        <f t="shared" si="2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2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273">
        <v>5110</v>
      </c>
      <c r="B196" s="66" t="s">
        <v>203</v>
      </c>
      <c r="C196" s="67">
        <f t="shared" si="23"/>
        <v>0</v>
      </c>
      <c r="D196" s="69"/>
      <c r="E196" s="69"/>
      <c r="F196" s="69"/>
      <c r="G196" s="147"/>
      <c r="H196" s="67">
        <f t="shared" si="24"/>
        <v>0</v>
      </c>
      <c r="I196" s="69">
        <v>0</v>
      </c>
      <c r="J196" s="69"/>
      <c r="K196" s="69"/>
      <c r="L196" s="148"/>
      <c r="M196" s="263"/>
    </row>
    <row r="197" spans="1:13" ht="24" hidden="1" x14ac:dyDescent="0.25">
      <c r="A197" s="151">
        <v>5120</v>
      </c>
      <c r="B197" s="72" t="s">
        <v>204</v>
      </c>
      <c r="C197" s="73">
        <f t="shared" si="2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2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205</v>
      </c>
      <c r="C198" s="73">
        <f t="shared" si="23"/>
        <v>0</v>
      </c>
      <c r="D198" s="75"/>
      <c r="E198" s="75"/>
      <c r="F198" s="75"/>
      <c r="G198" s="149"/>
      <c r="H198" s="73">
        <f t="shared" si="24"/>
        <v>0</v>
      </c>
      <c r="I198" s="75">
        <v>0</v>
      </c>
      <c r="J198" s="75"/>
      <c r="K198" s="75"/>
      <c r="L198" s="150"/>
      <c r="M198" s="263"/>
    </row>
    <row r="199" spans="1:13" ht="24" hidden="1" x14ac:dyDescent="0.25">
      <c r="A199" s="46">
        <v>5129</v>
      </c>
      <c r="B199" s="72" t="s">
        <v>206</v>
      </c>
      <c r="C199" s="73">
        <f t="shared" si="23"/>
        <v>0</v>
      </c>
      <c r="D199" s="75"/>
      <c r="E199" s="75"/>
      <c r="F199" s="75"/>
      <c r="G199" s="149"/>
      <c r="H199" s="73">
        <f t="shared" si="24"/>
        <v>0</v>
      </c>
      <c r="I199" s="75">
        <v>0</v>
      </c>
      <c r="J199" s="75"/>
      <c r="K199" s="75"/>
      <c r="L199" s="150"/>
      <c r="M199" s="263"/>
    </row>
    <row r="200" spans="1:13" hidden="1" x14ac:dyDescent="0.25">
      <c r="A200" s="151">
        <v>5130</v>
      </c>
      <c r="B200" s="72" t="s">
        <v>207</v>
      </c>
      <c r="C200" s="73">
        <f t="shared" si="23"/>
        <v>0</v>
      </c>
      <c r="D200" s="75"/>
      <c r="E200" s="75"/>
      <c r="F200" s="75"/>
      <c r="G200" s="149"/>
      <c r="H200" s="73">
        <f t="shared" si="24"/>
        <v>0</v>
      </c>
      <c r="I200" s="75">
        <v>0</v>
      </c>
      <c r="J200" s="75"/>
      <c r="K200" s="75"/>
      <c r="L200" s="150"/>
      <c r="M200" s="263"/>
    </row>
    <row r="201" spans="1:13" hidden="1" x14ac:dyDescent="0.25">
      <c r="A201" s="151">
        <v>5140</v>
      </c>
      <c r="B201" s="72" t="s">
        <v>208</v>
      </c>
      <c r="C201" s="73">
        <f t="shared" si="23"/>
        <v>0</v>
      </c>
      <c r="D201" s="75"/>
      <c r="E201" s="75"/>
      <c r="F201" s="75"/>
      <c r="G201" s="149"/>
      <c r="H201" s="73">
        <f t="shared" si="24"/>
        <v>0</v>
      </c>
      <c r="I201" s="75">
        <v>0</v>
      </c>
      <c r="J201" s="75"/>
      <c r="K201" s="75"/>
      <c r="L201" s="150"/>
      <c r="M201" s="263"/>
    </row>
    <row r="202" spans="1:13" ht="24" hidden="1" x14ac:dyDescent="0.25">
      <c r="A202" s="151">
        <v>5170</v>
      </c>
      <c r="B202" s="72" t="s">
        <v>209</v>
      </c>
      <c r="C202" s="73">
        <f t="shared" si="23"/>
        <v>0</v>
      </c>
      <c r="D202" s="75"/>
      <c r="E202" s="75"/>
      <c r="F202" s="75"/>
      <c r="G202" s="149"/>
      <c r="H202" s="73">
        <f t="shared" si="24"/>
        <v>0</v>
      </c>
      <c r="I202" s="75">
        <v>0</v>
      </c>
      <c r="J202" s="75"/>
      <c r="K202" s="75"/>
      <c r="L202" s="150"/>
      <c r="M202" s="263"/>
    </row>
    <row r="203" spans="1:13" x14ac:dyDescent="0.25">
      <c r="A203" s="58">
        <v>5200</v>
      </c>
      <c r="B203" s="140" t="s">
        <v>210</v>
      </c>
      <c r="C203" s="59">
        <f t="shared" si="23"/>
        <v>195690</v>
      </c>
      <c r="D203" s="64">
        <f>D204+D214+D215+D224+D225+D226+D228</f>
        <v>195690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24"/>
        <v>160421</v>
      </c>
      <c r="I203" s="64">
        <f>I204+I214+I215+I224+I225+I226+I228</f>
        <v>160421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211</v>
      </c>
      <c r="C204" s="109">
        <f t="shared" si="2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2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212</v>
      </c>
      <c r="C205" s="67">
        <f t="shared" si="23"/>
        <v>0</v>
      </c>
      <c r="D205" s="69"/>
      <c r="E205" s="69"/>
      <c r="F205" s="69"/>
      <c r="G205" s="147"/>
      <c r="H205" s="67">
        <f t="shared" si="24"/>
        <v>0</v>
      </c>
      <c r="I205" s="69">
        <v>0</v>
      </c>
      <c r="J205" s="69"/>
      <c r="K205" s="69"/>
      <c r="L205" s="148"/>
      <c r="M205" s="263"/>
    </row>
    <row r="206" spans="1:13" hidden="1" x14ac:dyDescent="0.25">
      <c r="A206" s="46">
        <v>5212</v>
      </c>
      <c r="B206" s="72" t="s">
        <v>213</v>
      </c>
      <c r="C206" s="73">
        <f t="shared" si="23"/>
        <v>0</v>
      </c>
      <c r="D206" s="75"/>
      <c r="E206" s="75"/>
      <c r="F206" s="75"/>
      <c r="G206" s="149"/>
      <c r="H206" s="73">
        <f t="shared" si="24"/>
        <v>0</v>
      </c>
      <c r="I206" s="75">
        <v>0</v>
      </c>
      <c r="J206" s="75"/>
      <c r="K206" s="75"/>
      <c r="L206" s="150"/>
      <c r="M206" s="263"/>
    </row>
    <row r="207" spans="1:13" hidden="1" x14ac:dyDescent="0.25">
      <c r="A207" s="46">
        <v>5213</v>
      </c>
      <c r="B207" s="72" t="s">
        <v>214</v>
      </c>
      <c r="C207" s="73">
        <f t="shared" si="23"/>
        <v>0</v>
      </c>
      <c r="D207" s="75"/>
      <c r="E207" s="75"/>
      <c r="F207" s="75"/>
      <c r="G207" s="149"/>
      <c r="H207" s="73">
        <f t="shared" si="24"/>
        <v>0</v>
      </c>
      <c r="I207" s="75">
        <v>0</v>
      </c>
      <c r="J207" s="75"/>
      <c r="K207" s="75"/>
      <c r="L207" s="150"/>
      <c r="M207" s="263"/>
    </row>
    <row r="208" spans="1:13" hidden="1" x14ac:dyDescent="0.25">
      <c r="A208" s="46">
        <v>5214</v>
      </c>
      <c r="B208" s="72" t="s">
        <v>215</v>
      </c>
      <c r="C208" s="73">
        <f t="shared" si="23"/>
        <v>0</v>
      </c>
      <c r="D208" s="75"/>
      <c r="E208" s="75"/>
      <c r="F208" s="75"/>
      <c r="G208" s="149"/>
      <c r="H208" s="73">
        <f t="shared" si="24"/>
        <v>0</v>
      </c>
      <c r="I208" s="75">
        <v>0</v>
      </c>
      <c r="J208" s="75"/>
      <c r="K208" s="75"/>
      <c r="L208" s="150"/>
      <c r="M208" s="263"/>
    </row>
    <row r="209" spans="1:13" hidden="1" x14ac:dyDescent="0.25">
      <c r="A209" s="46">
        <v>5215</v>
      </c>
      <c r="B209" s="72" t="s">
        <v>216</v>
      </c>
      <c r="C209" s="73">
        <f>SUM(D209:G209)</f>
        <v>0</v>
      </c>
      <c r="D209" s="75"/>
      <c r="E209" s="75"/>
      <c r="F209" s="75"/>
      <c r="G209" s="149"/>
      <c r="H209" s="73">
        <f>SUM(I209:L209)</f>
        <v>0</v>
      </c>
      <c r="I209" s="75">
        <v>0</v>
      </c>
      <c r="J209" s="75"/>
      <c r="K209" s="75"/>
      <c r="L209" s="150"/>
      <c r="M209" s="263"/>
    </row>
    <row r="210" spans="1:13" hidden="1" x14ac:dyDescent="0.25">
      <c r="A210" s="46">
        <v>5216</v>
      </c>
      <c r="B210" s="72" t="s">
        <v>217</v>
      </c>
      <c r="C210" s="73">
        <f t="shared" si="23"/>
        <v>0</v>
      </c>
      <c r="D210" s="75"/>
      <c r="E210" s="75"/>
      <c r="F210" s="75"/>
      <c r="G210" s="149"/>
      <c r="H210" s="73">
        <f t="shared" si="24"/>
        <v>0</v>
      </c>
      <c r="I210" s="75">
        <v>0</v>
      </c>
      <c r="J210" s="75"/>
      <c r="K210" s="75"/>
      <c r="L210" s="150"/>
      <c r="M210" s="263"/>
    </row>
    <row r="211" spans="1:13" hidden="1" x14ac:dyDescent="0.25">
      <c r="A211" s="46">
        <v>5217</v>
      </c>
      <c r="B211" s="72" t="s">
        <v>218</v>
      </c>
      <c r="C211" s="73">
        <f t="shared" si="23"/>
        <v>0</v>
      </c>
      <c r="D211" s="75"/>
      <c r="E211" s="75"/>
      <c r="F211" s="75"/>
      <c r="G211" s="149"/>
      <c r="H211" s="73">
        <f t="shared" si="24"/>
        <v>0</v>
      </c>
      <c r="I211" s="75">
        <v>0</v>
      </c>
      <c r="J211" s="75"/>
      <c r="K211" s="75"/>
      <c r="L211" s="150"/>
      <c r="M211" s="263"/>
    </row>
    <row r="212" spans="1:13" hidden="1" x14ac:dyDescent="0.25">
      <c r="A212" s="46">
        <v>5218</v>
      </c>
      <c r="B212" s="72" t="s">
        <v>219</v>
      </c>
      <c r="C212" s="73">
        <f t="shared" si="23"/>
        <v>0</v>
      </c>
      <c r="D212" s="75"/>
      <c r="E212" s="75"/>
      <c r="F212" s="75"/>
      <c r="G212" s="149"/>
      <c r="H212" s="73">
        <f t="shared" si="24"/>
        <v>0</v>
      </c>
      <c r="I212" s="75">
        <v>0</v>
      </c>
      <c r="J212" s="75"/>
      <c r="K212" s="75"/>
      <c r="L212" s="150"/>
      <c r="M212" s="263"/>
    </row>
    <row r="213" spans="1:13" hidden="1" x14ac:dyDescent="0.25">
      <c r="A213" s="46">
        <v>5219</v>
      </c>
      <c r="B213" s="72" t="s">
        <v>220</v>
      </c>
      <c r="C213" s="73">
        <f t="shared" si="23"/>
        <v>0</v>
      </c>
      <c r="D213" s="75"/>
      <c r="E213" s="75"/>
      <c r="F213" s="75"/>
      <c r="G213" s="149"/>
      <c r="H213" s="73">
        <f t="shared" si="24"/>
        <v>0</v>
      </c>
      <c r="I213" s="75">
        <v>0</v>
      </c>
      <c r="J213" s="75"/>
      <c r="K213" s="75"/>
      <c r="L213" s="150"/>
      <c r="M213" s="263"/>
    </row>
    <row r="214" spans="1:13" ht="13.5" hidden="1" customHeight="1" x14ac:dyDescent="0.25">
      <c r="A214" s="151">
        <v>5220</v>
      </c>
      <c r="B214" s="72" t="s">
        <v>221</v>
      </c>
      <c r="C214" s="73">
        <f t="shared" si="23"/>
        <v>0</v>
      </c>
      <c r="D214" s="75"/>
      <c r="E214" s="75"/>
      <c r="F214" s="75"/>
      <c r="G214" s="149"/>
      <c r="H214" s="73">
        <f t="shared" si="24"/>
        <v>0</v>
      </c>
      <c r="I214" s="75">
        <v>0</v>
      </c>
      <c r="J214" s="75"/>
      <c r="K214" s="75"/>
      <c r="L214" s="150"/>
      <c r="M214" s="263"/>
    </row>
    <row r="215" spans="1:13" hidden="1" x14ac:dyDescent="0.25">
      <c r="A215" s="151">
        <v>5230</v>
      </c>
      <c r="B215" s="72" t="s">
        <v>222</v>
      </c>
      <c r="C215" s="73">
        <f t="shared" si="2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2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223</v>
      </c>
      <c r="C216" s="73">
        <f t="shared" si="23"/>
        <v>0</v>
      </c>
      <c r="D216" s="75"/>
      <c r="E216" s="75"/>
      <c r="F216" s="75"/>
      <c r="G216" s="149"/>
      <c r="H216" s="73">
        <f t="shared" si="24"/>
        <v>0</v>
      </c>
      <c r="I216" s="75">
        <v>0</v>
      </c>
      <c r="J216" s="75"/>
      <c r="K216" s="75"/>
      <c r="L216" s="150"/>
      <c r="M216" s="263"/>
    </row>
    <row r="217" spans="1:13" hidden="1" x14ac:dyDescent="0.25">
      <c r="A217" s="46">
        <v>5232</v>
      </c>
      <c r="B217" s="72" t="s">
        <v>224</v>
      </c>
      <c r="C217" s="73">
        <f t="shared" si="23"/>
        <v>0</v>
      </c>
      <c r="D217" s="75"/>
      <c r="E217" s="75"/>
      <c r="F217" s="75"/>
      <c r="G217" s="149"/>
      <c r="H217" s="73">
        <f t="shared" si="24"/>
        <v>0</v>
      </c>
      <c r="I217" s="75">
        <v>0</v>
      </c>
      <c r="J217" s="75"/>
      <c r="K217" s="75"/>
      <c r="L217" s="150"/>
      <c r="M217" s="263"/>
    </row>
    <row r="218" spans="1:13" hidden="1" x14ac:dyDescent="0.25">
      <c r="A218" s="46">
        <v>5233</v>
      </c>
      <c r="B218" s="72" t="s">
        <v>225</v>
      </c>
      <c r="C218" s="191">
        <f t="shared" si="23"/>
        <v>0</v>
      </c>
      <c r="D218" s="75"/>
      <c r="E218" s="75"/>
      <c r="F218" s="75"/>
      <c r="G218" s="149"/>
      <c r="H218" s="73">
        <f t="shared" si="24"/>
        <v>0</v>
      </c>
      <c r="I218" s="75">
        <v>0</v>
      </c>
      <c r="J218" s="75"/>
      <c r="K218" s="75"/>
      <c r="L218" s="150"/>
      <c r="M218" s="263"/>
    </row>
    <row r="219" spans="1:13" hidden="1" x14ac:dyDescent="0.25">
      <c r="A219" s="46">
        <v>5234</v>
      </c>
      <c r="B219" s="72" t="s">
        <v>226</v>
      </c>
      <c r="C219" s="191">
        <f t="shared" si="23"/>
        <v>0</v>
      </c>
      <c r="D219" s="75"/>
      <c r="E219" s="75"/>
      <c r="F219" s="75"/>
      <c r="G219" s="149"/>
      <c r="H219" s="73">
        <f t="shared" si="24"/>
        <v>0</v>
      </c>
      <c r="I219" s="75">
        <v>0</v>
      </c>
      <c r="J219" s="75"/>
      <c r="K219" s="75"/>
      <c r="L219" s="150"/>
      <c r="M219" s="263"/>
    </row>
    <row r="220" spans="1:13" ht="14.25" hidden="1" customHeight="1" x14ac:dyDescent="0.25">
      <c r="A220" s="46">
        <v>5236</v>
      </c>
      <c r="B220" s="72" t="s">
        <v>227</v>
      </c>
      <c r="C220" s="191">
        <f t="shared" si="23"/>
        <v>0</v>
      </c>
      <c r="D220" s="75"/>
      <c r="E220" s="75"/>
      <c r="F220" s="75"/>
      <c r="G220" s="149"/>
      <c r="H220" s="73">
        <f t="shared" si="24"/>
        <v>0</v>
      </c>
      <c r="I220" s="75">
        <v>0</v>
      </c>
      <c r="J220" s="75"/>
      <c r="K220" s="75"/>
      <c r="L220" s="150"/>
      <c r="M220" s="263"/>
    </row>
    <row r="221" spans="1:13" ht="14.25" hidden="1" customHeight="1" x14ac:dyDescent="0.25">
      <c r="A221" s="46">
        <v>5237</v>
      </c>
      <c r="B221" s="72" t="s">
        <v>228</v>
      </c>
      <c r="C221" s="191">
        <f t="shared" si="23"/>
        <v>0</v>
      </c>
      <c r="D221" s="75"/>
      <c r="E221" s="75"/>
      <c r="F221" s="75"/>
      <c r="G221" s="149"/>
      <c r="H221" s="73">
        <f t="shared" si="24"/>
        <v>0</v>
      </c>
      <c r="I221" s="75">
        <v>0</v>
      </c>
      <c r="J221" s="75"/>
      <c r="K221" s="75"/>
      <c r="L221" s="150"/>
      <c r="M221" s="263"/>
    </row>
    <row r="222" spans="1:13" hidden="1" x14ac:dyDescent="0.25">
      <c r="A222" s="46">
        <v>5238</v>
      </c>
      <c r="B222" s="72" t="s">
        <v>229</v>
      </c>
      <c r="C222" s="191">
        <f t="shared" si="23"/>
        <v>0</v>
      </c>
      <c r="D222" s="75"/>
      <c r="E222" s="75"/>
      <c r="F222" s="75"/>
      <c r="G222" s="149"/>
      <c r="H222" s="73">
        <f t="shared" si="24"/>
        <v>0</v>
      </c>
      <c r="I222" s="75">
        <v>0</v>
      </c>
      <c r="J222" s="75"/>
      <c r="K222" s="75"/>
      <c r="L222" s="150"/>
      <c r="M222" s="263"/>
    </row>
    <row r="223" spans="1:13" hidden="1" x14ac:dyDescent="0.25">
      <c r="A223" s="46">
        <v>5239</v>
      </c>
      <c r="B223" s="72" t="s">
        <v>230</v>
      </c>
      <c r="C223" s="191">
        <f t="shared" si="23"/>
        <v>0</v>
      </c>
      <c r="D223" s="75"/>
      <c r="E223" s="75"/>
      <c r="F223" s="75"/>
      <c r="G223" s="149"/>
      <c r="H223" s="73">
        <f t="shared" si="24"/>
        <v>0</v>
      </c>
      <c r="I223" s="75">
        <v>0</v>
      </c>
      <c r="J223" s="75"/>
      <c r="K223" s="75"/>
      <c r="L223" s="150"/>
      <c r="M223" s="263"/>
    </row>
    <row r="224" spans="1:13" ht="24" hidden="1" x14ac:dyDescent="0.25">
      <c r="A224" s="151">
        <v>5240</v>
      </c>
      <c r="B224" s="72" t="s">
        <v>231</v>
      </c>
      <c r="C224" s="191">
        <f t="shared" si="23"/>
        <v>83190</v>
      </c>
      <c r="D224" s="75">
        <f>83190</f>
        <v>83190</v>
      </c>
      <c r="E224" s="75"/>
      <c r="F224" s="75"/>
      <c r="G224" s="149"/>
      <c r="H224" s="73">
        <f t="shared" si="24"/>
        <v>0</v>
      </c>
      <c r="I224" s="75">
        <v>0</v>
      </c>
      <c r="J224" s="75"/>
      <c r="K224" s="75"/>
      <c r="L224" s="150"/>
      <c r="M224" s="263"/>
    </row>
    <row r="225" spans="1:13" x14ac:dyDescent="0.25">
      <c r="A225" s="151">
        <v>5250</v>
      </c>
      <c r="B225" s="72" t="s">
        <v>232</v>
      </c>
      <c r="C225" s="191">
        <f t="shared" si="23"/>
        <v>112500</v>
      </c>
      <c r="D225" s="75">
        <f>16500+80500+15500</f>
        <v>112500</v>
      </c>
      <c r="E225" s="75"/>
      <c r="F225" s="75"/>
      <c r="G225" s="149"/>
      <c r="H225" s="73">
        <f t="shared" si="24"/>
        <v>160421</v>
      </c>
      <c r="I225" s="75">
        <v>160421</v>
      </c>
      <c r="J225" s="75"/>
      <c r="K225" s="75"/>
      <c r="L225" s="150"/>
      <c r="M225" s="263"/>
    </row>
    <row r="226" spans="1:13" hidden="1" x14ac:dyDescent="0.25">
      <c r="A226" s="151">
        <v>5260</v>
      </c>
      <c r="B226" s="72" t="s">
        <v>233</v>
      </c>
      <c r="C226" s="191">
        <f t="shared" si="23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24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234</v>
      </c>
      <c r="C227" s="191">
        <f t="shared" si="23"/>
        <v>0</v>
      </c>
      <c r="D227" s="75"/>
      <c r="E227" s="75"/>
      <c r="F227" s="75"/>
      <c r="G227" s="149"/>
      <c r="H227" s="73">
        <f t="shared" si="24"/>
        <v>0</v>
      </c>
      <c r="I227" s="75">
        <v>0</v>
      </c>
      <c r="J227" s="75"/>
      <c r="K227" s="75"/>
      <c r="L227" s="150"/>
      <c r="M227" s="263"/>
    </row>
    <row r="228" spans="1:13" ht="24" hidden="1" x14ac:dyDescent="0.25">
      <c r="A228" s="143">
        <v>5270</v>
      </c>
      <c r="B228" s="102" t="s">
        <v>235</v>
      </c>
      <c r="C228" s="192">
        <f t="shared" si="23"/>
        <v>0</v>
      </c>
      <c r="D228" s="155"/>
      <c r="E228" s="155"/>
      <c r="F228" s="155"/>
      <c r="G228" s="156"/>
      <c r="H228" s="109">
        <f t="shared" si="24"/>
        <v>0</v>
      </c>
      <c r="I228" s="155">
        <v>0</v>
      </c>
      <c r="J228" s="155"/>
      <c r="K228" s="155"/>
      <c r="L228" s="157"/>
      <c r="M228" s="263"/>
    </row>
    <row r="229" spans="1:13" hidden="1" x14ac:dyDescent="0.25">
      <c r="A229" s="135">
        <v>6000</v>
      </c>
      <c r="B229" s="135" t="s">
        <v>236</v>
      </c>
      <c r="C229" s="193">
        <f t="shared" si="23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24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237</v>
      </c>
      <c r="C230" s="194">
        <f>SUM(D230:G230)</f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24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273">
        <v>6220</v>
      </c>
      <c r="B231" s="66" t="s">
        <v>238</v>
      </c>
      <c r="C231" s="195">
        <f t="shared" si="23"/>
        <v>0</v>
      </c>
      <c r="D231" s="69"/>
      <c r="E231" s="69"/>
      <c r="F231" s="69"/>
      <c r="G231" s="196"/>
      <c r="H231" s="197">
        <f t="shared" si="24"/>
        <v>0</v>
      </c>
      <c r="I231" s="69">
        <v>0</v>
      </c>
      <c r="J231" s="69"/>
      <c r="K231" s="69"/>
      <c r="L231" s="148"/>
      <c r="M231" s="263"/>
    </row>
    <row r="232" spans="1:13" hidden="1" x14ac:dyDescent="0.25">
      <c r="A232" s="151">
        <v>6230</v>
      </c>
      <c r="B232" s="72" t="s">
        <v>239</v>
      </c>
      <c r="C232" s="191">
        <f t="shared" si="23"/>
        <v>0</v>
      </c>
      <c r="D232" s="152">
        <f>SUM(D233)</f>
        <v>0</v>
      </c>
      <c r="E232" s="152">
        <f t="shared" ref="E232:L232" si="25">SUM(E233)</f>
        <v>0</v>
      </c>
      <c r="F232" s="152">
        <f t="shared" si="25"/>
        <v>0</v>
      </c>
      <c r="G232" s="153">
        <f t="shared" si="25"/>
        <v>0</v>
      </c>
      <c r="H232" s="198">
        <f t="shared" si="24"/>
        <v>0</v>
      </c>
      <c r="I232" s="152">
        <f t="shared" si="25"/>
        <v>0</v>
      </c>
      <c r="J232" s="152">
        <f t="shared" si="25"/>
        <v>0</v>
      </c>
      <c r="K232" s="152">
        <f t="shared" si="25"/>
        <v>0</v>
      </c>
      <c r="L232" s="154">
        <f t="shared" si="25"/>
        <v>0</v>
      </c>
    </row>
    <row r="233" spans="1:13" hidden="1" x14ac:dyDescent="0.25">
      <c r="A233" s="46">
        <v>6239</v>
      </c>
      <c r="B233" s="66" t="s">
        <v>240</v>
      </c>
      <c r="C233" s="191">
        <f t="shared" si="23"/>
        <v>0</v>
      </c>
      <c r="D233" s="69"/>
      <c r="E233" s="69"/>
      <c r="F233" s="69"/>
      <c r="G233" s="147"/>
      <c r="H233" s="198">
        <f t="shared" si="24"/>
        <v>0</v>
      </c>
      <c r="I233" s="69">
        <v>0</v>
      </c>
      <c r="J233" s="69"/>
      <c r="K233" s="69"/>
      <c r="L233" s="148"/>
      <c r="M233" s="263"/>
    </row>
    <row r="234" spans="1:13" ht="24" hidden="1" x14ac:dyDescent="0.25">
      <c r="A234" s="151">
        <v>6240</v>
      </c>
      <c r="B234" s="72" t="s">
        <v>241</v>
      </c>
      <c r="C234" s="191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24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242</v>
      </c>
      <c r="C235" s="191">
        <f>SUM(D235:G235)</f>
        <v>0</v>
      </c>
      <c r="D235" s="75"/>
      <c r="E235" s="75"/>
      <c r="F235" s="75"/>
      <c r="G235" s="149"/>
      <c r="H235" s="198">
        <f>SUM(I235:L235)</f>
        <v>0</v>
      </c>
      <c r="I235" s="75">
        <v>0</v>
      </c>
      <c r="J235" s="75"/>
      <c r="K235" s="75"/>
      <c r="L235" s="150"/>
      <c r="M235" s="263"/>
    </row>
    <row r="236" spans="1:13" hidden="1" x14ac:dyDescent="0.25">
      <c r="A236" s="46">
        <v>6242</v>
      </c>
      <c r="B236" s="72" t="s">
        <v>243</v>
      </c>
      <c r="C236" s="191">
        <f>SUM(D236:G236)</f>
        <v>0</v>
      </c>
      <c r="D236" s="75"/>
      <c r="E236" s="75"/>
      <c r="F236" s="75"/>
      <c r="G236" s="149"/>
      <c r="H236" s="198">
        <f t="shared" si="24"/>
        <v>0</v>
      </c>
      <c r="I236" s="75">
        <v>0</v>
      </c>
      <c r="J236" s="75"/>
      <c r="K236" s="75"/>
      <c r="L236" s="150"/>
      <c r="M236" s="263"/>
    </row>
    <row r="237" spans="1:13" ht="25.5" hidden="1" customHeight="1" x14ac:dyDescent="0.25">
      <c r="A237" s="151">
        <v>6250</v>
      </c>
      <c r="B237" s="72" t="s">
        <v>244</v>
      </c>
      <c r="C237" s="191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24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245</v>
      </c>
      <c r="C238" s="191">
        <f>SUM(D238:G238)</f>
        <v>0</v>
      </c>
      <c r="D238" s="75"/>
      <c r="E238" s="75"/>
      <c r="F238" s="75"/>
      <c r="G238" s="149"/>
      <c r="H238" s="198">
        <f t="shared" si="24"/>
        <v>0</v>
      </c>
      <c r="I238" s="75">
        <v>0</v>
      </c>
      <c r="J238" s="75"/>
      <c r="K238" s="75"/>
      <c r="L238" s="150"/>
      <c r="M238" s="263"/>
    </row>
    <row r="239" spans="1:13" ht="14.25" hidden="1" customHeight="1" x14ac:dyDescent="0.25">
      <c r="A239" s="46">
        <v>6253</v>
      </c>
      <c r="B239" s="72" t="s">
        <v>246</v>
      </c>
      <c r="C239" s="191">
        <f t="shared" si="23"/>
        <v>0</v>
      </c>
      <c r="D239" s="75"/>
      <c r="E239" s="75"/>
      <c r="F239" s="75"/>
      <c r="G239" s="149"/>
      <c r="H239" s="198">
        <f t="shared" si="24"/>
        <v>0</v>
      </c>
      <c r="I239" s="75">
        <v>0</v>
      </c>
      <c r="J239" s="75"/>
      <c r="K239" s="75"/>
      <c r="L239" s="150"/>
      <c r="M239" s="263"/>
    </row>
    <row r="240" spans="1:13" ht="24" hidden="1" x14ac:dyDescent="0.25">
      <c r="A240" s="46">
        <v>6254</v>
      </c>
      <c r="B240" s="72" t="s">
        <v>247</v>
      </c>
      <c r="C240" s="191">
        <f t="shared" si="23"/>
        <v>0</v>
      </c>
      <c r="D240" s="75"/>
      <c r="E240" s="75"/>
      <c r="F240" s="75"/>
      <c r="G240" s="149"/>
      <c r="H240" s="198">
        <f t="shared" si="24"/>
        <v>0</v>
      </c>
      <c r="I240" s="75">
        <v>0</v>
      </c>
      <c r="J240" s="75"/>
      <c r="K240" s="75"/>
      <c r="L240" s="150"/>
      <c r="M240" s="263"/>
    </row>
    <row r="241" spans="1:13" ht="24" hidden="1" x14ac:dyDescent="0.25">
      <c r="A241" s="46">
        <v>6255</v>
      </c>
      <c r="B241" s="72" t="s">
        <v>248</v>
      </c>
      <c r="C241" s="191">
        <f t="shared" si="23"/>
        <v>0</v>
      </c>
      <c r="D241" s="75"/>
      <c r="E241" s="75"/>
      <c r="F241" s="75"/>
      <c r="G241" s="149"/>
      <c r="H241" s="198">
        <f t="shared" si="24"/>
        <v>0</v>
      </c>
      <c r="I241" s="75">
        <v>0</v>
      </c>
      <c r="J241" s="75"/>
      <c r="K241" s="75"/>
      <c r="L241" s="150"/>
      <c r="M241" s="263"/>
    </row>
    <row r="242" spans="1:13" hidden="1" x14ac:dyDescent="0.25">
      <c r="A242" s="46">
        <v>6259</v>
      </c>
      <c r="B242" s="72" t="s">
        <v>249</v>
      </c>
      <c r="C242" s="191">
        <f t="shared" si="23"/>
        <v>0</v>
      </c>
      <c r="D242" s="75"/>
      <c r="E242" s="75"/>
      <c r="F242" s="75"/>
      <c r="G242" s="149"/>
      <c r="H242" s="198">
        <f t="shared" si="24"/>
        <v>0</v>
      </c>
      <c r="I242" s="75">
        <v>0</v>
      </c>
      <c r="J242" s="75"/>
      <c r="K242" s="75"/>
      <c r="L242" s="150"/>
      <c r="M242" s="263"/>
    </row>
    <row r="243" spans="1:13" ht="24" hidden="1" x14ac:dyDescent="0.25">
      <c r="A243" s="151">
        <v>6260</v>
      </c>
      <c r="B243" s="72" t="s">
        <v>250</v>
      </c>
      <c r="C243" s="191">
        <f t="shared" si="23"/>
        <v>0</v>
      </c>
      <c r="D243" s="75"/>
      <c r="E243" s="75"/>
      <c r="F243" s="75"/>
      <c r="G243" s="149"/>
      <c r="H243" s="198">
        <f t="shared" si="24"/>
        <v>0</v>
      </c>
      <c r="I243" s="75">
        <v>0</v>
      </c>
      <c r="J243" s="75"/>
      <c r="K243" s="75"/>
      <c r="L243" s="150"/>
      <c r="M243" s="263"/>
    </row>
    <row r="244" spans="1:13" hidden="1" x14ac:dyDescent="0.25">
      <c r="A244" s="151">
        <v>6270</v>
      </c>
      <c r="B244" s="72" t="s">
        <v>251</v>
      </c>
      <c r="C244" s="191">
        <f t="shared" si="23"/>
        <v>0</v>
      </c>
      <c r="D244" s="75"/>
      <c r="E244" s="75"/>
      <c r="F244" s="75"/>
      <c r="G244" s="149"/>
      <c r="H244" s="198">
        <f t="shared" si="24"/>
        <v>0</v>
      </c>
      <c r="I244" s="75">
        <v>0</v>
      </c>
      <c r="J244" s="75"/>
      <c r="K244" s="75"/>
      <c r="L244" s="150"/>
      <c r="M244" s="263"/>
    </row>
    <row r="245" spans="1:13" hidden="1" x14ac:dyDescent="0.25">
      <c r="A245" s="273">
        <v>6290</v>
      </c>
      <c r="B245" s="66" t="s">
        <v>252</v>
      </c>
      <c r="C245" s="199">
        <f t="shared" si="23"/>
        <v>0</v>
      </c>
      <c r="D245" s="161">
        <f>SUM(D246:D249)</f>
        <v>0</v>
      </c>
      <c r="E245" s="161">
        <f t="shared" ref="E245:G245" si="26">SUM(E246:E249)</f>
        <v>0</v>
      </c>
      <c r="F245" s="161">
        <f t="shared" si="26"/>
        <v>0</v>
      </c>
      <c r="G245" s="200">
        <f t="shared" si="26"/>
        <v>0</v>
      </c>
      <c r="H245" s="199">
        <f t="shared" si="24"/>
        <v>0</v>
      </c>
      <c r="I245" s="161">
        <f>SUM(I246:I249)</f>
        <v>0</v>
      </c>
      <c r="J245" s="161">
        <f t="shared" ref="J245:L245" si="27">SUM(J246:J249)</f>
        <v>0</v>
      </c>
      <c r="K245" s="161">
        <f t="shared" si="27"/>
        <v>0</v>
      </c>
      <c r="L245" s="177">
        <f t="shared" si="27"/>
        <v>0</v>
      </c>
    </row>
    <row r="246" spans="1:13" hidden="1" x14ac:dyDescent="0.25">
      <c r="A246" s="46">
        <v>6291</v>
      </c>
      <c r="B246" s="72" t="s">
        <v>253</v>
      </c>
      <c r="C246" s="191">
        <f t="shared" si="23"/>
        <v>0</v>
      </c>
      <c r="D246" s="75"/>
      <c r="E246" s="75"/>
      <c r="F246" s="75"/>
      <c r="G246" s="201"/>
      <c r="H246" s="191">
        <f t="shared" si="24"/>
        <v>0</v>
      </c>
      <c r="I246" s="75">
        <v>0</v>
      </c>
      <c r="J246" s="75"/>
      <c r="K246" s="75"/>
      <c r="L246" s="150"/>
      <c r="M246" s="263"/>
    </row>
    <row r="247" spans="1:13" hidden="1" x14ac:dyDescent="0.25">
      <c r="A247" s="46">
        <v>6292</v>
      </c>
      <c r="B247" s="72" t="s">
        <v>254</v>
      </c>
      <c r="C247" s="191">
        <f t="shared" si="23"/>
        <v>0</v>
      </c>
      <c r="D247" s="75"/>
      <c r="E247" s="75"/>
      <c r="F247" s="75"/>
      <c r="G247" s="201"/>
      <c r="H247" s="191">
        <f t="shared" si="24"/>
        <v>0</v>
      </c>
      <c r="I247" s="75">
        <v>0</v>
      </c>
      <c r="J247" s="75"/>
      <c r="K247" s="75"/>
      <c r="L247" s="150"/>
      <c r="M247" s="263"/>
    </row>
    <row r="248" spans="1:13" ht="72" hidden="1" x14ac:dyDescent="0.25">
      <c r="A248" s="46">
        <v>6296</v>
      </c>
      <c r="B248" s="72" t="s">
        <v>255</v>
      </c>
      <c r="C248" s="191">
        <f t="shared" si="23"/>
        <v>0</v>
      </c>
      <c r="D248" s="75"/>
      <c r="E248" s="75"/>
      <c r="F248" s="75"/>
      <c r="G248" s="201"/>
      <c r="H248" s="191">
        <f t="shared" si="24"/>
        <v>0</v>
      </c>
      <c r="I248" s="75">
        <v>0</v>
      </c>
      <c r="J248" s="75"/>
      <c r="K248" s="75"/>
      <c r="L248" s="150"/>
      <c r="M248" s="263"/>
    </row>
    <row r="249" spans="1:13" ht="39.75" hidden="1" customHeight="1" x14ac:dyDescent="0.25">
      <c r="A249" s="46">
        <v>6299</v>
      </c>
      <c r="B249" s="72" t="s">
        <v>256</v>
      </c>
      <c r="C249" s="191">
        <f t="shared" si="23"/>
        <v>0</v>
      </c>
      <c r="D249" s="75"/>
      <c r="E249" s="75"/>
      <c r="F249" s="75"/>
      <c r="G249" s="201"/>
      <c r="H249" s="191">
        <f t="shared" si="24"/>
        <v>0</v>
      </c>
      <c r="I249" s="75">
        <v>0</v>
      </c>
      <c r="J249" s="75"/>
      <c r="K249" s="75"/>
      <c r="L249" s="150"/>
      <c r="M249" s="263"/>
    </row>
    <row r="250" spans="1:13" hidden="1" x14ac:dyDescent="0.25">
      <c r="A250" s="58">
        <v>6300</v>
      </c>
      <c r="B250" s="140" t="s">
        <v>257</v>
      </c>
      <c r="C250" s="175">
        <f t="shared" si="23"/>
        <v>0</v>
      </c>
      <c r="D250" s="64">
        <f>SUM(D251,D256,D257)</f>
        <v>0</v>
      </c>
      <c r="E250" s="64">
        <f t="shared" ref="E250:G250" si="28">SUM(E251,E256,E257)</f>
        <v>0</v>
      </c>
      <c r="F250" s="64">
        <f t="shared" si="28"/>
        <v>0</v>
      </c>
      <c r="G250" s="64">
        <f t="shared" si="28"/>
        <v>0</v>
      </c>
      <c r="H250" s="59">
        <f t="shared" si="24"/>
        <v>0</v>
      </c>
      <c r="I250" s="64">
        <f>SUM(I251,I256,I257)</f>
        <v>0</v>
      </c>
      <c r="J250" s="64">
        <f t="shared" ref="J250:L250" si="29">SUM(J251,J256,J257)</f>
        <v>0</v>
      </c>
      <c r="K250" s="64">
        <f t="shared" si="29"/>
        <v>0</v>
      </c>
      <c r="L250" s="164">
        <f t="shared" si="29"/>
        <v>0</v>
      </c>
    </row>
    <row r="251" spans="1:13" ht="24" hidden="1" x14ac:dyDescent="0.25">
      <c r="A251" s="273">
        <v>6320</v>
      </c>
      <c r="B251" s="66" t="s">
        <v>258</v>
      </c>
      <c r="C251" s="199">
        <f t="shared" si="23"/>
        <v>0</v>
      </c>
      <c r="D251" s="161">
        <f>SUM(D252:D255)</f>
        <v>0</v>
      </c>
      <c r="E251" s="161">
        <f>SUM(E252:E255)</f>
        <v>0</v>
      </c>
      <c r="F251" s="161">
        <f t="shared" ref="F251:G251" si="30">SUM(F252:F255)</f>
        <v>0</v>
      </c>
      <c r="G251" s="202">
        <f t="shared" si="30"/>
        <v>0</v>
      </c>
      <c r="H251" s="199">
        <f t="shared" si="24"/>
        <v>0</v>
      </c>
      <c r="I251" s="161">
        <f>SUM(I252:I255)</f>
        <v>0</v>
      </c>
      <c r="J251" s="161">
        <f t="shared" ref="J251:L251" si="31">SUM(J252:J255)</f>
        <v>0</v>
      </c>
      <c r="K251" s="161">
        <f t="shared" si="31"/>
        <v>0</v>
      </c>
      <c r="L251" s="203">
        <f t="shared" si="31"/>
        <v>0</v>
      </c>
    </row>
    <row r="252" spans="1:13" hidden="1" x14ac:dyDescent="0.25">
      <c r="A252" s="46">
        <v>6322</v>
      </c>
      <c r="B252" s="72" t="s">
        <v>259</v>
      </c>
      <c r="C252" s="191">
        <f t="shared" si="23"/>
        <v>0</v>
      </c>
      <c r="D252" s="75"/>
      <c r="E252" s="75"/>
      <c r="F252" s="75"/>
      <c r="G252" s="201"/>
      <c r="H252" s="191">
        <f t="shared" si="24"/>
        <v>0</v>
      </c>
      <c r="I252" s="75">
        <v>0</v>
      </c>
      <c r="J252" s="75"/>
      <c r="K252" s="75"/>
      <c r="L252" s="150"/>
      <c r="M252" s="263"/>
    </row>
    <row r="253" spans="1:13" ht="24" hidden="1" x14ac:dyDescent="0.25">
      <c r="A253" s="46">
        <v>6323</v>
      </c>
      <c r="B253" s="72" t="s">
        <v>260</v>
      </c>
      <c r="C253" s="191">
        <f t="shared" si="23"/>
        <v>0</v>
      </c>
      <c r="D253" s="75"/>
      <c r="E253" s="75"/>
      <c r="F253" s="75"/>
      <c r="G253" s="201"/>
      <c r="H253" s="191">
        <f t="shared" si="24"/>
        <v>0</v>
      </c>
      <c r="I253" s="75">
        <v>0</v>
      </c>
      <c r="J253" s="75"/>
      <c r="K253" s="75"/>
      <c r="L253" s="150"/>
      <c r="M253" s="263"/>
    </row>
    <row r="254" spans="1:13" ht="24" hidden="1" x14ac:dyDescent="0.25">
      <c r="A254" s="46">
        <v>6324</v>
      </c>
      <c r="B254" s="72" t="s">
        <v>261</v>
      </c>
      <c r="C254" s="191">
        <f t="shared" si="23"/>
        <v>0</v>
      </c>
      <c r="D254" s="75"/>
      <c r="E254" s="75"/>
      <c r="F254" s="75"/>
      <c r="G254" s="201"/>
      <c r="H254" s="191">
        <f t="shared" si="24"/>
        <v>0</v>
      </c>
      <c r="I254" s="75">
        <v>0</v>
      </c>
      <c r="J254" s="75"/>
      <c r="K254" s="75"/>
      <c r="L254" s="150"/>
      <c r="M254" s="263"/>
    </row>
    <row r="255" spans="1:13" hidden="1" x14ac:dyDescent="0.25">
      <c r="A255" s="40">
        <v>6329</v>
      </c>
      <c r="B255" s="66" t="s">
        <v>262</v>
      </c>
      <c r="C255" s="195">
        <f t="shared" si="23"/>
        <v>0</v>
      </c>
      <c r="D255" s="69"/>
      <c r="E255" s="69"/>
      <c r="F255" s="69"/>
      <c r="G255" s="204"/>
      <c r="H255" s="195">
        <f t="shared" si="24"/>
        <v>0</v>
      </c>
      <c r="I255" s="69">
        <v>0</v>
      </c>
      <c r="J255" s="69"/>
      <c r="K255" s="69"/>
      <c r="L255" s="148"/>
      <c r="M255" s="263"/>
    </row>
    <row r="256" spans="1:13" hidden="1" x14ac:dyDescent="0.25">
      <c r="A256" s="205">
        <v>6330</v>
      </c>
      <c r="B256" s="206" t="s">
        <v>263</v>
      </c>
      <c r="C256" s="199">
        <f>SUM(D256:G256)</f>
        <v>0</v>
      </c>
      <c r="D256" s="180"/>
      <c r="E256" s="180"/>
      <c r="F256" s="180"/>
      <c r="G256" s="201"/>
      <c r="H256" s="199">
        <f>SUM(I256:L256)</f>
        <v>0</v>
      </c>
      <c r="I256" s="180">
        <v>0</v>
      </c>
      <c r="J256" s="180"/>
      <c r="K256" s="180"/>
      <c r="L256" s="182"/>
      <c r="M256" s="263"/>
    </row>
    <row r="257" spans="1:13" hidden="1" x14ac:dyDescent="0.25">
      <c r="A257" s="151">
        <v>6360</v>
      </c>
      <c r="B257" s="72" t="s">
        <v>264</v>
      </c>
      <c r="C257" s="191">
        <f t="shared" si="23"/>
        <v>0</v>
      </c>
      <c r="D257" s="75"/>
      <c r="E257" s="75"/>
      <c r="F257" s="75"/>
      <c r="G257" s="149"/>
      <c r="H257" s="198">
        <f t="shared" si="24"/>
        <v>0</v>
      </c>
      <c r="I257" s="75">
        <v>0</v>
      </c>
      <c r="J257" s="75"/>
      <c r="K257" s="75"/>
      <c r="L257" s="150"/>
      <c r="M257" s="263"/>
    </row>
    <row r="258" spans="1:13" ht="24" hidden="1" x14ac:dyDescent="0.25">
      <c r="A258" s="58">
        <v>6400</v>
      </c>
      <c r="B258" s="140" t="s">
        <v>265</v>
      </c>
      <c r="C258" s="175">
        <f>SUM(D258:G258)</f>
        <v>0</v>
      </c>
      <c r="D258" s="64">
        <f>SUM(D259,D263)</f>
        <v>0</v>
      </c>
      <c r="E258" s="64">
        <f t="shared" ref="E258:G258" si="32">SUM(E259,E263)</f>
        <v>0</v>
      </c>
      <c r="F258" s="64">
        <f t="shared" si="32"/>
        <v>0</v>
      </c>
      <c r="G258" s="64">
        <f t="shared" si="32"/>
        <v>0</v>
      </c>
      <c r="H258" s="59">
        <f>SUM(I258:L258)</f>
        <v>0</v>
      </c>
      <c r="I258" s="64">
        <f>SUM(I259,I263)</f>
        <v>0</v>
      </c>
      <c r="J258" s="64">
        <f t="shared" ref="J258:L258" si="33">SUM(J259,J263)</f>
        <v>0</v>
      </c>
      <c r="K258" s="64">
        <f t="shared" si="33"/>
        <v>0</v>
      </c>
      <c r="L258" s="164">
        <f t="shared" si="33"/>
        <v>0</v>
      </c>
    </row>
    <row r="259" spans="1:13" ht="24" hidden="1" x14ac:dyDescent="0.25">
      <c r="A259" s="273">
        <v>6410</v>
      </c>
      <c r="B259" s="66" t="s">
        <v>266</v>
      </c>
      <c r="C259" s="195">
        <f t="shared" si="23"/>
        <v>0</v>
      </c>
      <c r="D259" s="161">
        <f>SUM(D260:D262)</f>
        <v>0</v>
      </c>
      <c r="E259" s="161">
        <f t="shared" ref="E259:G259" si="34">SUM(E260:E262)</f>
        <v>0</v>
      </c>
      <c r="F259" s="161">
        <f t="shared" si="34"/>
        <v>0</v>
      </c>
      <c r="G259" s="207">
        <f t="shared" si="34"/>
        <v>0</v>
      </c>
      <c r="H259" s="195">
        <f t="shared" si="24"/>
        <v>0</v>
      </c>
      <c r="I259" s="161">
        <f>SUM(I260:I262)</f>
        <v>0</v>
      </c>
      <c r="J259" s="161">
        <f t="shared" ref="J259:L259" si="35">SUM(J260:J262)</f>
        <v>0</v>
      </c>
      <c r="K259" s="161">
        <f t="shared" si="35"/>
        <v>0</v>
      </c>
      <c r="L259" s="172">
        <f t="shared" si="35"/>
        <v>0</v>
      </c>
    </row>
    <row r="260" spans="1:13" hidden="1" x14ac:dyDescent="0.25">
      <c r="A260" s="46">
        <v>6411</v>
      </c>
      <c r="B260" s="166" t="s">
        <v>267</v>
      </c>
      <c r="C260" s="191">
        <f t="shared" si="23"/>
        <v>0</v>
      </c>
      <c r="D260" s="75"/>
      <c r="E260" s="75"/>
      <c r="F260" s="75"/>
      <c r="G260" s="149"/>
      <c r="H260" s="198">
        <f t="shared" si="24"/>
        <v>0</v>
      </c>
      <c r="I260" s="75">
        <v>0</v>
      </c>
      <c r="J260" s="75"/>
      <c r="K260" s="75"/>
      <c r="L260" s="150"/>
      <c r="M260" s="263"/>
    </row>
    <row r="261" spans="1:13" ht="36" hidden="1" x14ac:dyDescent="0.25">
      <c r="A261" s="46">
        <v>6412</v>
      </c>
      <c r="B261" s="72" t="s">
        <v>268</v>
      </c>
      <c r="C261" s="191">
        <f t="shared" si="23"/>
        <v>0</v>
      </c>
      <c r="D261" s="75"/>
      <c r="E261" s="75"/>
      <c r="F261" s="75"/>
      <c r="G261" s="149"/>
      <c r="H261" s="198">
        <f t="shared" si="24"/>
        <v>0</v>
      </c>
      <c r="I261" s="75">
        <v>0</v>
      </c>
      <c r="J261" s="75"/>
      <c r="K261" s="75"/>
      <c r="L261" s="150"/>
      <c r="M261" s="263"/>
    </row>
    <row r="262" spans="1:13" ht="36" hidden="1" x14ac:dyDescent="0.25">
      <c r="A262" s="46">
        <v>6419</v>
      </c>
      <c r="B262" s="72" t="s">
        <v>269</v>
      </c>
      <c r="C262" s="191">
        <f t="shared" si="23"/>
        <v>0</v>
      </c>
      <c r="D262" s="75"/>
      <c r="E262" s="75"/>
      <c r="F262" s="75"/>
      <c r="G262" s="149"/>
      <c r="H262" s="198">
        <f t="shared" si="24"/>
        <v>0</v>
      </c>
      <c r="I262" s="75">
        <v>0</v>
      </c>
      <c r="J262" s="75"/>
      <c r="K262" s="75"/>
      <c r="L262" s="150"/>
      <c r="M262" s="263"/>
    </row>
    <row r="263" spans="1:13" ht="36" hidden="1" x14ac:dyDescent="0.25">
      <c r="A263" s="151">
        <v>6420</v>
      </c>
      <c r="B263" s="72" t="s">
        <v>270</v>
      </c>
      <c r="C263" s="191">
        <f t="shared" si="2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ref="C264:C283" si="36">SUM(D264:G264)</f>
        <v>0</v>
      </c>
      <c r="D264" s="75"/>
      <c r="E264" s="75"/>
      <c r="F264" s="75"/>
      <c r="G264" s="149"/>
      <c r="H264" s="198">
        <f t="shared" ref="H264:H283" si="37">SUM(I264:L264)</f>
        <v>0</v>
      </c>
      <c r="I264" s="75">
        <v>0</v>
      </c>
      <c r="J264" s="75"/>
      <c r="K264" s="75"/>
      <c r="L264" s="150"/>
      <c r="M264" s="263"/>
    </row>
    <row r="265" spans="1:13" hidden="1" x14ac:dyDescent="0.25">
      <c r="A265" s="46">
        <v>6422</v>
      </c>
      <c r="B265" s="72" t="s">
        <v>272</v>
      </c>
      <c r="C265" s="191">
        <f t="shared" si="36"/>
        <v>0</v>
      </c>
      <c r="D265" s="75"/>
      <c r="E265" s="75"/>
      <c r="F265" s="75"/>
      <c r="G265" s="149"/>
      <c r="H265" s="198">
        <f t="shared" si="37"/>
        <v>0</v>
      </c>
      <c r="I265" s="75">
        <v>0</v>
      </c>
      <c r="J265" s="75"/>
      <c r="K265" s="75"/>
      <c r="L265" s="150"/>
      <c r="M265" s="263"/>
    </row>
    <row r="266" spans="1:13" hidden="1" x14ac:dyDescent="0.25">
      <c r="A266" s="46">
        <v>6423</v>
      </c>
      <c r="B266" s="72" t="s">
        <v>273</v>
      </c>
      <c r="C266" s="191">
        <f>SUM(D266:G266)</f>
        <v>0</v>
      </c>
      <c r="D266" s="75"/>
      <c r="E266" s="75"/>
      <c r="F266" s="75"/>
      <c r="G266" s="149"/>
      <c r="H266" s="198">
        <f>SUM(I266:L266)</f>
        <v>0</v>
      </c>
      <c r="I266" s="75">
        <v>0</v>
      </c>
      <c r="J266" s="75"/>
      <c r="K266" s="75"/>
      <c r="L266" s="150"/>
      <c r="M266" s="263"/>
    </row>
    <row r="267" spans="1:13" ht="24" hidden="1" x14ac:dyDescent="0.25">
      <c r="A267" s="46">
        <v>6424</v>
      </c>
      <c r="B267" s="72" t="s">
        <v>274</v>
      </c>
      <c r="C267" s="191">
        <f>SUM(D267:G267)</f>
        <v>0</v>
      </c>
      <c r="D267" s="75"/>
      <c r="E267" s="75"/>
      <c r="F267" s="75"/>
      <c r="G267" s="149"/>
      <c r="H267" s="198">
        <f>SUM(I267:L267)</f>
        <v>0</v>
      </c>
      <c r="I267" s="75">
        <v>0</v>
      </c>
      <c r="J267" s="75"/>
      <c r="K267" s="75"/>
      <c r="L267" s="150"/>
      <c r="M267" s="264"/>
    </row>
    <row r="268" spans="1:13" ht="36" hidden="1" x14ac:dyDescent="0.25">
      <c r="A268" s="210">
        <v>7000</v>
      </c>
      <c r="B268" s="210" t="s">
        <v>275</v>
      </c>
      <c r="C268" s="211">
        <f t="shared" si="36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37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idden="1" x14ac:dyDescent="0.25">
      <c r="A269" s="58">
        <v>7200</v>
      </c>
      <c r="B269" s="140" t="s">
        <v>276</v>
      </c>
      <c r="C269" s="175">
        <f t="shared" si="36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37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273">
        <v>7210</v>
      </c>
      <c r="B270" s="66" t="s">
        <v>277</v>
      </c>
      <c r="C270" s="195">
        <f t="shared" si="36"/>
        <v>0</v>
      </c>
      <c r="D270" s="69"/>
      <c r="E270" s="69"/>
      <c r="F270" s="69"/>
      <c r="G270" s="147"/>
      <c r="H270" s="67">
        <f t="shared" si="37"/>
        <v>0</v>
      </c>
      <c r="I270" s="69">
        <v>0</v>
      </c>
      <c r="J270" s="69"/>
      <c r="K270" s="69"/>
      <c r="L270" s="148"/>
      <c r="M270" s="263"/>
    </row>
    <row r="271" spans="1:13" s="209" customFormat="1" ht="24" hidden="1" x14ac:dyDescent="0.25">
      <c r="A271" s="151">
        <v>7220</v>
      </c>
      <c r="B271" s="72" t="s">
        <v>278</v>
      </c>
      <c r="C271" s="191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36"/>
        <v>0</v>
      </c>
      <c r="D272" s="75"/>
      <c r="E272" s="75"/>
      <c r="F272" s="75"/>
      <c r="G272" s="149"/>
      <c r="H272" s="73">
        <f t="shared" si="37"/>
        <v>0</v>
      </c>
      <c r="I272" s="75">
        <v>0</v>
      </c>
      <c r="J272" s="75"/>
      <c r="K272" s="75"/>
      <c r="L272" s="150"/>
      <c r="M272" s="264"/>
    </row>
    <row r="273" spans="1:13" s="209" customFormat="1" ht="36" hidden="1" x14ac:dyDescent="0.25">
      <c r="A273" s="46">
        <v>7222</v>
      </c>
      <c r="B273" s="72" t="s">
        <v>280</v>
      </c>
      <c r="C273" s="191">
        <f t="shared" si="36"/>
        <v>0</v>
      </c>
      <c r="D273" s="75"/>
      <c r="E273" s="75"/>
      <c r="F273" s="75"/>
      <c r="G273" s="149"/>
      <c r="H273" s="73">
        <f t="shared" si="37"/>
        <v>0</v>
      </c>
      <c r="I273" s="75">
        <v>0</v>
      </c>
      <c r="J273" s="75"/>
      <c r="K273" s="75"/>
      <c r="L273" s="150"/>
      <c r="M273" s="264"/>
    </row>
    <row r="274" spans="1:13" ht="24" hidden="1" x14ac:dyDescent="0.25">
      <c r="A274" s="151">
        <v>7230</v>
      </c>
      <c r="B274" s="72" t="s">
        <v>281</v>
      </c>
      <c r="C274" s="191">
        <f t="shared" si="36"/>
        <v>0</v>
      </c>
      <c r="D274" s="75"/>
      <c r="E274" s="75"/>
      <c r="F274" s="75"/>
      <c r="G274" s="149"/>
      <c r="H274" s="73">
        <f t="shared" si="37"/>
        <v>0</v>
      </c>
      <c r="I274" s="75">
        <v>0</v>
      </c>
      <c r="J274" s="75"/>
      <c r="K274" s="75"/>
      <c r="L274" s="150"/>
      <c r="M274" s="263"/>
    </row>
    <row r="275" spans="1:13" ht="24" hidden="1" x14ac:dyDescent="0.25">
      <c r="A275" s="151">
        <v>7240</v>
      </c>
      <c r="B275" s="72" t="s">
        <v>282</v>
      </c>
      <c r="C275" s="191">
        <f t="shared" si="36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37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283</v>
      </c>
      <c r="C276" s="191">
        <f t="shared" si="36"/>
        <v>0</v>
      </c>
      <c r="D276" s="75"/>
      <c r="E276" s="75"/>
      <c r="F276" s="75"/>
      <c r="G276" s="149"/>
      <c r="H276" s="73">
        <f t="shared" si="37"/>
        <v>0</v>
      </c>
      <c r="I276" s="75">
        <v>0</v>
      </c>
      <c r="J276" s="75"/>
      <c r="K276" s="75"/>
      <c r="L276" s="150"/>
      <c r="M276" s="263"/>
    </row>
    <row r="277" spans="1:13" ht="84" hidden="1" x14ac:dyDescent="0.25">
      <c r="A277" s="46">
        <v>7246</v>
      </c>
      <c r="B277" s="72" t="s">
        <v>284</v>
      </c>
      <c r="C277" s="191">
        <f t="shared" si="36"/>
        <v>0</v>
      </c>
      <c r="D277" s="75"/>
      <c r="E277" s="75"/>
      <c r="F277" s="75"/>
      <c r="G277" s="149"/>
      <c r="H277" s="73">
        <f t="shared" si="37"/>
        <v>0</v>
      </c>
      <c r="I277" s="75">
        <v>0</v>
      </c>
      <c r="J277" s="75"/>
      <c r="K277" s="75"/>
      <c r="L277" s="150"/>
      <c r="M277" s="263"/>
    </row>
    <row r="278" spans="1:13" ht="24" hidden="1" x14ac:dyDescent="0.25">
      <c r="A278" s="205">
        <v>7260</v>
      </c>
      <c r="B278" s="66" t="s">
        <v>285</v>
      </c>
      <c r="C278" s="195">
        <f t="shared" si="36"/>
        <v>0</v>
      </c>
      <c r="D278" s="69"/>
      <c r="E278" s="69"/>
      <c r="F278" s="69"/>
      <c r="G278" s="147"/>
      <c r="H278" s="67">
        <f t="shared" si="37"/>
        <v>0</v>
      </c>
      <c r="I278" s="69">
        <v>0</v>
      </c>
      <c r="J278" s="69"/>
      <c r="K278" s="69"/>
      <c r="L278" s="148"/>
      <c r="M278" s="263"/>
    </row>
    <row r="279" spans="1:13" hidden="1" x14ac:dyDescent="0.25">
      <c r="A279" s="96">
        <v>7700</v>
      </c>
      <c r="B279" s="215" t="s">
        <v>286</v>
      </c>
      <c r="C279" s="216">
        <f t="shared" si="36"/>
        <v>0</v>
      </c>
      <c r="D279" s="217">
        <f>D280</f>
        <v>0</v>
      </c>
      <c r="E279" s="217">
        <f t="shared" ref="E279:G279" si="38">E280</f>
        <v>0</v>
      </c>
      <c r="F279" s="217">
        <f t="shared" si="38"/>
        <v>0</v>
      </c>
      <c r="G279" s="218">
        <f t="shared" si="38"/>
        <v>0</v>
      </c>
      <c r="H279" s="216">
        <f t="shared" si="37"/>
        <v>0</v>
      </c>
      <c r="I279" s="217">
        <f t="shared" ref="I279:L279" si="39">I280</f>
        <v>0</v>
      </c>
      <c r="J279" s="217">
        <f t="shared" si="39"/>
        <v>0</v>
      </c>
      <c r="K279" s="217">
        <f t="shared" si="39"/>
        <v>0</v>
      </c>
      <c r="L279" s="219">
        <f t="shared" si="39"/>
        <v>0</v>
      </c>
    </row>
    <row r="280" spans="1:13" hidden="1" x14ac:dyDescent="0.25">
      <c r="A280" s="143">
        <v>7720</v>
      </c>
      <c r="B280" s="66" t="s">
        <v>287</v>
      </c>
      <c r="C280" s="80">
        <f t="shared" si="36"/>
        <v>0</v>
      </c>
      <c r="D280" s="82"/>
      <c r="E280" s="82"/>
      <c r="F280" s="82"/>
      <c r="G280" s="220"/>
      <c r="H280" s="80">
        <f t="shared" si="37"/>
        <v>0</v>
      </c>
      <c r="I280" s="82">
        <v>0</v>
      </c>
      <c r="J280" s="82"/>
      <c r="K280" s="82"/>
      <c r="L280" s="221"/>
      <c r="M280" s="263"/>
    </row>
    <row r="281" spans="1:13" hidden="1" x14ac:dyDescent="0.25">
      <c r="A281" s="166"/>
      <c r="B281" s="72" t="s">
        <v>288</v>
      </c>
      <c r="C281" s="191">
        <f t="shared" si="36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37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289</v>
      </c>
      <c r="B282" s="46" t="s">
        <v>290</v>
      </c>
      <c r="C282" s="191">
        <f t="shared" si="36"/>
        <v>0</v>
      </c>
      <c r="D282" s="75"/>
      <c r="E282" s="75"/>
      <c r="F282" s="75"/>
      <c r="G282" s="149"/>
      <c r="H282" s="73">
        <f t="shared" si="37"/>
        <v>0</v>
      </c>
      <c r="I282" s="75"/>
      <c r="J282" s="75"/>
      <c r="K282" s="75"/>
      <c r="L282" s="150"/>
    </row>
    <row r="283" spans="1:13" hidden="1" x14ac:dyDescent="0.25">
      <c r="A283" s="166" t="s">
        <v>291</v>
      </c>
      <c r="B283" s="222" t="s">
        <v>292</v>
      </c>
      <c r="C283" s="195">
        <f t="shared" si="36"/>
        <v>0</v>
      </c>
      <c r="D283" s="69"/>
      <c r="E283" s="69"/>
      <c r="F283" s="69"/>
      <c r="G283" s="147"/>
      <c r="H283" s="67">
        <f t="shared" si="37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293</v>
      </c>
      <c r="C284" s="224">
        <f t="shared" ref="C284:L284" si="40">SUM(C281,C268,C229,C194,C186,C172,C74,C52)</f>
        <v>238105</v>
      </c>
      <c r="D284" s="224">
        <f t="shared" si="40"/>
        <v>238105</v>
      </c>
      <c r="E284" s="224">
        <f t="shared" si="40"/>
        <v>0</v>
      </c>
      <c r="F284" s="224">
        <f t="shared" si="40"/>
        <v>0</v>
      </c>
      <c r="G284" s="225">
        <f t="shared" si="40"/>
        <v>0</v>
      </c>
      <c r="H284" s="226">
        <f t="shared" si="40"/>
        <v>160421</v>
      </c>
      <c r="I284" s="224">
        <f t="shared" si="40"/>
        <v>160421</v>
      </c>
      <c r="J284" s="224">
        <f t="shared" si="40"/>
        <v>0</v>
      </c>
      <c r="K284" s="224">
        <f t="shared" si="40"/>
        <v>0</v>
      </c>
      <c r="L284" s="227">
        <f t="shared" si="40"/>
        <v>0</v>
      </c>
    </row>
    <row r="285" spans="1:13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306" t="s">
        <v>295</v>
      </c>
      <c r="B286" s="307"/>
      <c r="C286" s="232">
        <f t="shared" ref="C286:L286" si="41">SUM(C287,C288)-C295+C296</f>
        <v>0</v>
      </c>
      <c r="D286" s="233">
        <f t="shared" si="41"/>
        <v>0</v>
      </c>
      <c r="E286" s="233">
        <f t="shared" si="41"/>
        <v>0</v>
      </c>
      <c r="F286" s="233">
        <f t="shared" si="41"/>
        <v>0</v>
      </c>
      <c r="G286" s="234">
        <f t="shared" si="41"/>
        <v>0</v>
      </c>
      <c r="H286" s="235">
        <f t="shared" si="41"/>
        <v>0</v>
      </c>
      <c r="I286" s="233">
        <f t="shared" si="41"/>
        <v>0</v>
      </c>
      <c r="J286" s="233">
        <f t="shared" si="41"/>
        <v>0</v>
      </c>
      <c r="K286" s="233">
        <f t="shared" si="41"/>
        <v>0</v>
      </c>
      <c r="L286" s="236">
        <f t="shared" si="41"/>
        <v>0</v>
      </c>
    </row>
    <row r="287" spans="1:13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42">C21-C281</f>
        <v>0</v>
      </c>
      <c r="D287" s="121">
        <f t="shared" si="42"/>
        <v>0</v>
      </c>
      <c r="E287" s="121">
        <f t="shared" si="42"/>
        <v>0</v>
      </c>
      <c r="F287" s="121">
        <f t="shared" si="42"/>
        <v>0</v>
      </c>
      <c r="G287" s="122">
        <f t="shared" si="42"/>
        <v>0</v>
      </c>
      <c r="H287" s="238">
        <f t="shared" si="42"/>
        <v>0</v>
      </c>
      <c r="I287" s="121">
        <f t="shared" si="42"/>
        <v>0</v>
      </c>
      <c r="J287" s="121">
        <f t="shared" si="42"/>
        <v>0</v>
      </c>
      <c r="K287" s="121">
        <f t="shared" si="42"/>
        <v>0</v>
      </c>
      <c r="L287" s="123">
        <f t="shared" si="42"/>
        <v>0</v>
      </c>
    </row>
    <row r="288" spans="1:13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43">SUM(C289,C291,C293)-SUM(C290,C292,C294)</f>
        <v>0</v>
      </c>
      <c r="D288" s="233">
        <f t="shared" si="43"/>
        <v>0</v>
      </c>
      <c r="E288" s="233">
        <f t="shared" si="43"/>
        <v>0</v>
      </c>
      <c r="F288" s="233">
        <f t="shared" si="43"/>
        <v>0</v>
      </c>
      <c r="G288" s="240">
        <f t="shared" si="43"/>
        <v>0</v>
      </c>
      <c r="H288" s="235">
        <f t="shared" si="43"/>
        <v>0</v>
      </c>
      <c r="I288" s="233">
        <f t="shared" si="43"/>
        <v>0</v>
      </c>
      <c r="J288" s="233">
        <f t="shared" si="43"/>
        <v>0</v>
      </c>
      <c r="K288" s="233">
        <f t="shared" si="43"/>
        <v>0</v>
      </c>
      <c r="L288" s="236">
        <f t="shared" si="43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4" si="44">SUM(D289:G289)</f>
        <v>0</v>
      </c>
      <c r="D289" s="82"/>
      <c r="E289" s="82"/>
      <c r="F289" s="82"/>
      <c r="G289" s="220"/>
      <c r="H289" s="80">
        <f t="shared" ref="H289:H294" si="45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302</v>
      </c>
      <c r="B290" s="45" t="s">
        <v>303</v>
      </c>
      <c r="C290" s="73">
        <f t="shared" si="44"/>
        <v>0</v>
      </c>
      <c r="D290" s="75"/>
      <c r="E290" s="75"/>
      <c r="F290" s="75"/>
      <c r="G290" s="149"/>
      <c r="H290" s="73">
        <f t="shared" si="45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44"/>
        <v>0</v>
      </c>
      <c r="D291" s="75"/>
      <c r="E291" s="75"/>
      <c r="F291" s="75"/>
      <c r="G291" s="149"/>
      <c r="H291" s="73">
        <f t="shared" si="45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306</v>
      </c>
      <c r="B292" s="45" t="s">
        <v>307</v>
      </c>
      <c r="C292" s="73">
        <f t="shared" si="44"/>
        <v>0</v>
      </c>
      <c r="D292" s="75"/>
      <c r="E292" s="75"/>
      <c r="F292" s="75"/>
      <c r="G292" s="149"/>
      <c r="H292" s="73">
        <f t="shared" si="45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44"/>
        <v>0</v>
      </c>
      <c r="D293" s="75"/>
      <c r="E293" s="75"/>
      <c r="F293" s="75"/>
      <c r="G293" s="149"/>
      <c r="H293" s="73">
        <f t="shared" si="45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310</v>
      </c>
      <c r="B294" s="243" t="s">
        <v>311</v>
      </c>
      <c r="C294" s="176">
        <f t="shared" si="44"/>
        <v>0</v>
      </c>
      <c r="D294" s="180"/>
      <c r="E294" s="180"/>
      <c r="F294" s="180"/>
      <c r="G294" s="244"/>
      <c r="H294" s="176">
        <f t="shared" si="45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>SUM(D295:G295)</f>
        <v>0</v>
      </c>
      <c r="D295" s="247"/>
      <c r="E295" s="247"/>
      <c r="F295" s="247"/>
      <c r="G295" s="248"/>
      <c r="H295" s="246">
        <f>SUM(I295:L295)</f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314</v>
      </c>
      <c r="B296" s="250" t="s">
        <v>315</v>
      </c>
      <c r="C296" s="251">
        <f>SUM(D296:G296)</f>
        <v>0</v>
      </c>
      <c r="D296" s="169"/>
      <c r="E296" s="169"/>
      <c r="F296" s="169"/>
      <c r="G296" s="170"/>
      <c r="H296" s="251">
        <f>SUM(I296:L296)</f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59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59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59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</sheetData>
  <sheetProtection algorithmName="SHA-512" hashValue="ApOauqveN34dS40cuGQZfIVHCP+KhWSjxd08xCOK3gzq4g/qYGkx849AZCBNms6q/q/5e7y9m9NsYsRTbvKdIg==" saltValue="bdntRMGk+1zFgqTnAxDzSg==" spinCount="100000" sheet="1" objects="1" scenarios="1" selectLockedCells="1" selectUnlockedCells="1"/>
  <autoFilter ref="A18:M296">
    <filterColumn colId="7">
      <filters>
        <filter val="160 421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filterMode="1">
    <tabColor theme="0"/>
  </sheetPr>
  <dimension ref="A1:M317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6384" width="9.140625" style="1"/>
  </cols>
  <sheetData>
    <row r="1" spans="1:12" x14ac:dyDescent="0.25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2.75" customHeight="1" x14ac:dyDescent="0.25">
      <c r="A3" s="2" t="s">
        <v>2</v>
      </c>
      <c r="B3" s="3"/>
      <c r="C3" s="311" t="s">
        <v>394</v>
      </c>
      <c r="D3" s="311"/>
      <c r="E3" s="311"/>
      <c r="F3" s="311"/>
      <c r="G3" s="311"/>
      <c r="H3" s="311"/>
      <c r="I3" s="311"/>
      <c r="J3" s="311"/>
      <c r="K3" s="311"/>
      <c r="L3" s="311"/>
    </row>
    <row r="4" spans="1:12" ht="12.75" customHeight="1" x14ac:dyDescent="0.25">
      <c r="A4" s="2" t="s">
        <v>3</v>
      </c>
      <c r="B4" s="3"/>
      <c r="C4" s="311" t="s">
        <v>4</v>
      </c>
      <c r="D4" s="311"/>
      <c r="E4" s="311"/>
      <c r="F4" s="311"/>
      <c r="G4" s="311"/>
      <c r="H4" s="311"/>
      <c r="I4" s="311"/>
      <c r="J4" s="311"/>
      <c r="K4" s="311"/>
      <c r="L4" s="311"/>
    </row>
    <row r="5" spans="1:12" ht="12.75" customHeight="1" x14ac:dyDescent="0.25">
      <c r="A5" s="4" t="s">
        <v>5</v>
      </c>
      <c r="B5" s="5"/>
      <c r="C5" s="312" t="s">
        <v>6</v>
      </c>
      <c r="D5" s="312"/>
      <c r="E5" s="312"/>
      <c r="F5" s="312"/>
      <c r="G5" s="312"/>
      <c r="H5" s="312"/>
      <c r="I5" s="312"/>
      <c r="J5" s="312"/>
      <c r="K5" s="312"/>
      <c r="L5" s="312"/>
    </row>
    <row r="6" spans="1:12" ht="12.75" customHeight="1" x14ac:dyDescent="0.25">
      <c r="A6" s="4" t="s">
        <v>7</v>
      </c>
      <c r="B6" s="5"/>
      <c r="C6" s="312" t="s">
        <v>8</v>
      </c>
      <c r="D6" s="312"/>
      <c r="E6" s="312"/>
      <c r="F6" s="312"/>
      <c r="G6" s="312"/>
      <c r="H6" s="312"/>
      <c r="I6" s="312"/>
      <c r="J6" s="312"/>
      <c r="K6" s="312"/>
      <c r="L6" s="312"/>
    </row>
    <row r="7" spans="1:12" x14ac:dyDescent="0.25">
      <c r="A7" s="4" t="s">
        <v>9</v>
      </c>
      <c r="B7" s="5"/>
      <c r="C7" s="311" t="s">
        <v>10</v>
      </c>
      <c r="D7" s="311"/>
      <c r="E7" s="311"/>
      <c r="F7" s="311"/>
      <c r="G7" s="311"/>
      <c r="H7" s="311"/>
      <c r="I7" s="311"/>
      <c r="J7" s="311"/>
      <c r="K7" s="311"/>
      <c r="L7" s="311"/>
    </row>
    <row r="8" spans="1:12" ht="12.75" customHeight="1" x14ac:dyDescent="0.25">
      <c r="A8" s="6" t="s">
        <v>11</v>
      </c>
      <c r="B8" s="5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2.75" customHeight="1" x14ac:dyDescent="0.25">
      <c r="A9" s="4"/>
      <c r="B9" s="5" t="s">
        <v>12</v>
      </c>
      <c r="C9" s="312"/>
      <c r="D9" s="312"/>
      <c r="E9" s="312"/>
      <c r="F9" s="312"/>
      <c r="G9" s="312"/>
      <c r="H9" s="312"/>
      <c r="I9" s="312"/>
      <c r="J9" s="312"/>
      <c r="K9" s="312"/>
      <c r="L9" s="312"/>
    </row>
    <row r="10" spans="1:12" ht="12.75" customHeight="1" x14ac:dyDescent="0.25">
      <c r="A10" s="4"/>
      <c r="B10" s="5" t="s">
        <v>13</v>
      </c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 customHeight="1" x14ac:dyDescent="0.25">
      <c r="A11" s="4"/>
      <c r="B11" s="5" t="s">
        <v>14</v>
      </c>
      <c r="C11" s="312" t="s">
        <v>15</v>
      </c>
      <c r="D11" s="312"/>
      <c r="E11" s="312"/>
      <c r="F11" s="312"/>
      <c r="G11" s="312"/>
      <c r="H11" s="312"/>
      <c r="I11" s="312"/>
      <c r="J11" s="312"/>
      <c r="K11" s="312"/>
      <c r="L11" s="312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56169</v>
      </c>
      <c r="D20" s="30">
        <f>SUM(D21,D24,D25,D41,D42)</f>
        <v>56169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>SUM(I20:L20)</f>
        <v>47982</v>
      </c>
      <c r="I20" s="30">
        <f>SUM(I21,I24,I25,I41,I42)</f>
        <v>47982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thickTop="1" x14ac:dyDescent="0.25">
      <c r="A21" s="33"/>
      <c r="B21" s="34" t="s">
        <v>30</v>
      </c>
      <c r="C21" s="35">
        <f t="shared" si="0"/>
        <v>3185</v>
      </c>
      <c r="D21" s="36">
        <f>SUM(D22:D23)</f>
        <v>3185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ref="H21:H46" si="1">SUM(I21:L21)</f>
        <v>1910</v>
      </c>
      <c r="I21" s="36">
        <f>SUM(I22:I23)</f>
        <v>1910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idden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x14ac:dyDescent="0.25">
      <c r="A23" s="45"/>
      <c r="B23" s="46" t="s">
        <v>32</v>
      </c>
      <c r="C23" s="47">
        <f t="shared" si="0"/>
        <v>3185</v>
      </c>
      <c r="D23" s="48">
        <v>3185</v>
      </c>
      <c r="E23" s="48"/>
      <c r="F23" s="48"/>
      <c r="G23" s="49"/>
      <c r="H23" s="47">
        <f t="shared" si="1"/>
        <v>1910</v>
      </c>
      <c r="I23" s="48">
        <v>1910</v>
      </c>
      <c r="J23" s="48"/>
      <c r="K23" s="48"/>
      <c r="L23" s="50"/>
    </row>
    <row r="24" spans="1:12" s="26" customFormat="1" ht="24.75" thickBot="1" x14ac:dyDescent="0.3">
      <c r="A24" s="51">
        <v>19300</v>
      </c>
      <c r="B24" s="51" t="s">
        <v>33</v>
      </c>
      <c r="C24" s="52">
        <f t="shared" si="0"/>
        <v>28402</v>
      </c>
      <c r="D24" s="53">
        <v>28402</v>
      </c>
      <c r="E24" s="53"/>
      <c r="F24" s="54" t="s">
        <v>34</v>
      </c>
      <c r="G24" s="55" t="s">
        <v>34</v>
      </c>
      <c r="H24" s="52">
        <f t="shared" si="1"/>
        <v>28580</v>
      </c>
      <c r="I24" s="53">
        <v>28580</v>
      </c>
      <c r="J24" s="53"/>
      <c r="K24" s="54" t="s">
        <v>34</v>
      </c>
      <c r="L24" s="56" t="s">
        <v>34</v>
      </c>
    </row>
    <row r="25" spans="1:12" s="26" customFormat="1" ht="24.75" thickTop="1" x14ac:dyDescent="0.25">
      <c r="A25" s="57">
        <v>21194</v>
      </c>
      <c r="B25" s="58" t="s">
        <v>35</v>
      </c>
      <c r="C25" s="59">
        <f t="shared" si="0"/>
        <v>24582</v>
      </c>
      <c r="D25" s="60">
        <v>24582</v>
      </c>
      <c r="E25" s="61" t="s">
        <v>34</v>
      </c>
      <c r="F25" s="61" t="s">
        <v>34</v>
      </c>
      <c r="G25" s="62" t="s">
        <v>34</v>
      </c>
      <c r="H25" s="59">
        <f t="shared" si="1"/>
        <v>17492</v>
      </c>
      <c r="I25" s="60">
        <f>17441+51</f>
        <v>17492</v>
      </c>
      <c r="J25" s="61" t="s">
        <v>34</v>
      </c>
      <c r="K25" s="61" t="s">
        <v>34</v>
      </c>
      <c r="L25" s="63" t="s">
        <v>34</v>
      </c>
    </row>
    <row r="26" spans="1:12" s="26" customFormat="1" ht="36" hidden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" hidden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idden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idden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" hidden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" hidden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" hidden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idden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idden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" hidden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" hidden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" hidden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idden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idden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" hidden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>SUM(I41:L41)</f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" hidden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 t="shared" ref="E42:F42" si="2">E43</f>
        <v>0</v>
      </c>
      <c r="F42" s="88">
        <f t="shared" si="2"/>
        <v>0</v>
      </c>
      <c r="G42" s="62" t="s">
        <v>34</v>
      </c>
      <c r="H42" s="85">
        <f t="shared" ref="H42:H43" si="3">SUM(I42:L42)</f>
        <v>0</v>
      </c>
      <c r="I42" s="88">
        <f>I43</f>
        <v>0</v>
      </c>
      <c r="J42" s="88">
        <f t="shared" ref="J42:K42" si="4">J43</f>
        <v>0</v>
      </c>
      <c r="K42" s="88">
        <f t="shared" si="4"/>
        <v>0</v>
      </c>
      <c r="L42" s="63" t="s">
        <v>34</v>
      </c>
    </row>
    <row r="43" spans="1:12" s="26" customFormat="1" ht="24" hidden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3"/>
        <v>0</v>
      </c>
      <c r="I43" s="42"/>
      <c r="J43" s="93"/>
      <c r="K43" s="93"/>
      <c r="L43" s="94" t="s">
        <v>34</v>
      </c>
    </row>
    <row r="44" spans="1:12" ht="24" hidden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" hidden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" hidden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112" si="5">SUM(D49:G49)</f>
        <v>56169</v>
      </c>
      <c r="D49" s="121">
        <f>SUM(D50,D281)</f>
        <v>56169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112" si="6">SUM(I49:L49)</f>
        <v>47982</v>
      </c>
      <c r="I49" s="121">
        <f>SUM(I50,I281)</f>
        <v>47982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59</v>
      </c>
      <c r="C50" s="126">
        <f t="shared" si="5"/>
        <v>43386</v>
      </c>
      <c r="D50" s="127">
        <f>SUM(D51,D193)</f>
        <v>43386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6"/>
        <v>41964</v>
      </c>
      <c r="I50" s="127">
        <f>SUM(I51,I193)</f>
        <v>41964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2" s="26" customFormat="1" ht="24" x14ac:dyDescent="0.25">
      <c r="A51" s="130"/>
      <c r="B51" s="20" t="s">
        <v>60</v>
      </c>
      <c r="C51" s="131">
        <f t="shared" si="5"/>
        <v>43386</v>
      </c>
      <c r="D51" s="132">
        <f>SUM(D52,D74,D172,D186)</f>
        <v>43386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6"/>
        <v>41964</v>
      </c>
      <c r="I51" s="132">
        <f>SUM(I52,I74,I172,I186)</f>
        <v>41964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61</v>
      </c>
      <c r="C52" s="136">
        <f t="shared" si="5"/>
        <v>29461</v>
      </c>
      <c r="D52" s="137">
        <f>SUM(D53,D66)</f>
        <v>29461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6"/>
        <v>27297</v>
      </c>
      <c r="I52" s="137">
        <f>SUM(I53,I66)</f>
        <v>27297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5"/>
        <v>23837</v>
      </c>
      <c r="D53" s="64">
        <f>SUM(D54,D57,D65)</f>
        <v>23837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6"/>
        <v>22086</v>
      </c>
      <c r="I53" s="64">
        <f>SUM(I54,I57,I65)</f>
        <v>22086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hidden="1" x14ac:dyDescent="0.25">
      <c r="A54" s="143">
        <v>1110</v>
      </c>
      <c r="B54" s="102" t="s">
        <v>63</v>
      </c>
      <c r="C54" s="109">
        <f t="shared" si="5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6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5"/>
        <v>0</v>
      </c>
      <c r="D55" s="69"/>
      <c r="E55" s="69"/>
      <c r="F55" s="69"/>
      <c r="G55" s="147"/>
      <c r="H55" s="67">
        <f t="shared" si="6"/>
        <v>0</v>
      </c>
      <c r="I55" s="69"/>
      <c r="J55" s="69"/>
      <c r="K55" s="69"/>
      <c r="L55" s="148"/>
    </row>
    <row r="56" spans="1:12" ht="24" hidden="1" customHeight="1" x14ac:dyDescent="0.25">
      <c r="A56" s="46">
        <v>1119</v>
      </c>
      <c r="B56" s="72" t="s">
        <v>65</v>
      </c>
      <c r="C56" s="73">
        <f t="shared" si="5"/>
        <v>0</v>
      </c>
      <c r="D56" s="75"/>
      <c r="E56" s="75"/>
      <c r="F56" s="75"/>
      <c r="G56" s="149"/>
      <c r="H56" s="73">
        <f t="shared" si="6"/>
        <v>0</v>
      </c>
      <c r="I56" s="75"/>
      <c r="J56" s="75"/>
      <c r="K56" s="75"/>
      <c r="L56" s="150"/>
    </row>
    <row r="57" spans="1:12" ht="23.25" customHeight="1" x14ac:dyDescent="0.25">
      <c r="A57" s="151">
        <v>1140</v>
      </c>
      <c r="B57" s="72" t="s">
        <v>66</v>
      </c>
      <c r="C57" s="73">
        <f t="shared" si="5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6"/>
        <v>1158</v>
      </c>
      <c r="I57" s="152">
        <f>SUM(I58:I64)</f>
        <v>1158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idden="1" x14ac:dyDescent="0.25">
      <c r="A58" s="46">
        <v>1141</v>
      </c>
      <c r="B58" s="72" t="s">
        <v>67</v>
      </c>
      <c r="C58" s="73">
        <f t="shared" si="5"/>
        <v>0</v>
      </c>
      <c r="D58" s="75"/>
      <c r="E58" s="75"/>
      <c r="F58" s="75"/>
      <c r="G58" s="149"/>
      <c r="H58" s="73">
        <f t="shared" si="6"/>
        <v>0</v>
      </c>
      <c r="I58" s="75"/>
      <c r="J58" s="75"/>
      <c r="K58" s="75"/>
      <c r="L58" s="150"/>
    </row>
    <row r="59" spans="1:12" ht="24.75" hidden="1" customHeight="1" x14ac:dyDescent="0.25">
      <c r="A59" s="46">
        <v>1142</v>
      </c>
      <c r="B59" s="72" t="s">
        <v>68</v>
      </c>
      <c r="C59" s="73">
        <f t="shared" si="5"/>
        <v>0</v>
      </c>
      <c r="D59" s="75"/>
      <c r="E59" s="75"/>
      <c r="F59" s="75"/>
      <c r="G59" s="149"/>
      <c r="H59" s="73">
        <f t="shared" si="6"/>
        <v>0</v>
      </c>
      <c r="I59" s="75"/>
      <c r="J59" s="75"/>
      <c r="K59" s="75"/>
      <c r="L59" s="150"/>
    </row>
    <row r="60" spans="1:12" ht="24" hidden="1" x14ac:dyDescent="0.25">
      <c r="A60" s="46">
        <v>1145</v>
      </c>
      <c r="B60" s="72" t="s">
        <v>69</v>
      </c>
      <c r="C60" s="73">
        <f t="shared" si="5"/>
        <v>0</v>
      </c>
      <c r="D60" s="75"/>
      <c r="E60" s="75"/>
      <c r="F60" s="75"/>
      <c r="G60" s="149"/>
      <c r="H60" s="73">
        <f t="shared" si="6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70</v>
      </c>
      <c r="C61" s="73">
        <f t="shared" si="5"/>
        <v>0</v>
      </c>
      <c r="D61" s="75"/>
      <c r="E61" s="75"/>
      <c r="F61" s="75"/>
      <c r="G61" s="149"/>
      <c r="H61" s="73">
        <f t="shared" si="6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5"/>
        <v>0</v>
      </c>
      <c r="D62" s="75"/>
      <c r="E62" s="75"/>
      <c r="F62" s="75"/>
      <c r="G62" s="149"/>
      <c r="H62" s="73">
        <f t="shared" si="6"/>
        <v>1158</v>
      </c>
      <c r="I62" s="75">
        <v>1158</v>
      </c>
      <c r="J62" s="75"/>
      <c r="K62" s="75"/>
      <c r="L62" s="150"/>
    </row>
    <row r="63" spans="1:12" hidden="1" x14ac:dyDescent="0.25">
      <c r="A63" s="46">
        <v>1148</v>
      </c>
      <c r="B63" s="72" t="s">
        <v>72</v>
      </c>
      <c r="C63" s="73">
        <f t="shared" si="5"/>
        <v>0</v>
      </c>
      <c r="D63" s="75"/>
      <c r="E63" s="75"/>
      <c r="F63" s="75"/>
      <c r="G63" s="149"/>
      <c r="H63" s="73">
        <f t="shared" si="6"/>
        <v>0</v>
      </c>
      <c r="I63" s="75"/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5"/>
        <v>0</v>
      </c>
      <c r="D64" s="75"/>
      <c r="E64" s="75"/>
      <c r="F64" s="75"/>
      <c r="G64" s="149"/>
      <c r="H64" s="73">
        <f t="shared" si="6"/>
        <v>0</v>
      </c>
      <c r="I64" s="75"/>
      <c r="J64" s="75"/>
      <c r="K64" s="75"/>
      <c r="L64" s="150"/>
    </row>
    <row r="65" spans="1:12" ht="36" x14ac:dyDescent="0.25">
      <c r="A65" s="143">
        <v>1150</v>
      </c>
      <c r="B65" s="102" t="s">
        <v>74</v>
      </c>
      <c r="C65" s="109">
        <f t="shared" si="5"/>
        <v>23837</v>
      </c>
      <c r="D65" s="155">
        <v>23837</v>
      </c>
      <c r="E65" s="155"/>
      <c r="F65" s="155"/>
      <c r="G65" s="156"/>
      <c r="H65" s="109">
        <f t="shared" si="6"/>
        <v>20928</v>
      </c>
      <c r="I65" s="155">
        <v>20928</v>
      </c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5"/>
        <v>5624</v>
      </c>
      <c r="D66" s="64">
        <f>SUM(D67:D68)</f>
        <v>5624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6"/>
        <v>5211</v>
      </c>
      <c r="I66" s="64">
        <f>SUM(I67:I68)</f>
        <v>5211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5"/>
        <v>5624</v>
      </c>
      <c r="D67" s="69">
        <v>5624</v>
      </c>
      <c r="E67" s="69"/>
      <c r="F67" s="69"/>
      <c r="G67" s="147"/>
      <c r="H67" s="67">
        <f t="shared" si="6"/>
        <v>5211</v>
      </c>
      <c r="I67" s="69">
        <v>5211</v>
      </c>
      <c r="J67" s="69"/>
      <c r="K67" s="69"/>
      <c r="L67" s="148"/>
    </row>
    <row r="68" spans="1:12" ht="24" hidden="1" x14ac:dyDescent="0.25">
      <c r="A68" s="151">
        <v>1220</v>
      </c>
      <c r="B68" s="72" t="s">
        <v>77</v>
      </c>
      <c r="C68" s="73">
        <f t="shared" si="5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6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hidden="1" x14ac:dyDescent="0.25">
      <c r="A69" s="46">
        <v>1221</v>
      </c>
      <c r="B69" s="72" t="s">
        <v>78</v>
      </c>
      <c r="C69" s="73">
        <f t="shared" si="5"/>
        <v>0</v>
      </c>
      <c r="D69" s="75"/>
      <c r="E69" s="75"/>
      <c r="F69" s="75"/>
      <c r="G69" s="149"/>
      <c r="H69" s="73">
        <f t="shared" si="6"/>
        <v>0</v>
      </c>
      <c r="I69" s="75"/>
      <c r="J69" s="75"/>
      <c r="K69" s="75"/>
      <c r="L69" s="150"/>
    </row>
    <row r="70" spans="1:12" hidden="1" x14ac:dyDescent="0.25">
      <c r="A70" s="46">
        <v>1223</v>
      </c>
      <c r="B70" s="72" t="s">
        <v>79</v>
      </c>
      <c r="C70" s="73">
        <f t="shared" si="5"/>
        <v>0</v>
      </c>
      <c r="D70" s="75"/>
      <c r="E70" s="75"/>
      <c r="F70" s="75"/>
      <c r="G70" s="149"/>
      <c r="H70" s="73">
        <f t="shared" si="6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5"/>
        <v>0</v>
      </c>
      <c r="D71" s="75"/>
      <c r="E71" s="75"/>
      <c r="F71" s="75"/>
      <c r="G71" s="149"/>
      <c r="H71" s="73">
        <f t="shared" si="6"/>
        <v>0</v>
      </c>
      <c r="I71" s="75"/>
      <c r="J71" s="75"/>
      <c r="K71" s="75"/>
      <c r="L71" s="150"/>
    </row>
    <row r="72" spans="1:12" ht="36" hidden="1" x14ac:dyDescent="0.25">
      <c r="A72" s="46">
        <v>1227</v>
      </c>
      <c r="B72" s="72" t="s">
        <v>81</v>
      </c>
      <c r="C72" s="73">
        <f t="shared" si="5"/>
        <v>0</v>
      </c>
      <c r="D72" s="75"/>
      <c r="E72" s="75"/>
      <c r="F72" s="75"/>
      <c r="G72" s="149"/>
      <c r="H72" s="73">
        <f t="shared" si="6"/>
        <v>0</v>
      </c>
      <c r="I72" s="75"/>
      <c r="J72" s="75"/>
      <c r="K72" s="75"/>
      <c r="L72" s="150"/>
    </row>
    <row r="73" spans="1:12" ht="60" hidden="1" x14ac:dyDescent="0.25">
      <c r="A73" s="46">
        <v>1228</v>
      </c>
      <c r="B73" s="72" t="s">
        <v>82</v>
      </c>
      <c r="C73" s="73">
        <f t="shared" si="5"/>
        <v>0</v>
  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5"/>
        <v>13925</v>
      </c>
      <c r="D74" s="137">
        <f>SUM(D75,D82,D129,D163,D164,D171)</f>
        <v>13925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6"/>
        <v>14667</v>
      </c>
      <c r="I74" s="137">
        <f>SUM(I75,I82,I129,I163,I164,I171)</f>
        <v>14667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2" ht="24" x14ac:dyDescent="0.25">
      <c r="A75" s="58">
        <v>2100</v>
      </c>
      <c r="B75" s="140" t="s">
        <v>84</v>
      </c>
      <c r="C75" s="59">
        <f t="shared" si="5"/>
        <v>5300</v>
      </c>
      <c r="D75" s="64">
        <f>SUM(D76,D79)</f>
        <v>5300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6"/>
        <v>3935</v>
      </c>
      <c r="I75" s="64">
        <f>SUM(I76,I79)</f>
        <v>3935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6" t="s">
        <v>85</v>
      </c>
      <c r="C76" s="67">
        <f t="shared" si="5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6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5"/>
        <v>0</v>
      </c>
      <c r="D77" s="75"/>
      <c r="E77" s="75"/>
      <c r="F77" s="75"/>
      <c r="G77" s="149"/>
      <c r="H77" s="73">
        <f t="shared" si="6"/>
        <v>0</v>
      </c>
      <c r="I77" s="75"/>
      <c r="J77" s="75"/>
      <c r="K77" s="75"/>
      <c r="L77" s="150"/>
    </row>
    <row r="78" spans="1:12" ht="24" hidden="1" x14ac:dyDescent="0.25">
      <c r="A78" s="46">
        <v>2112</v>
      </c>
      <c r="B78" s="72" t="s">
        <v>87</v>
      </c>
      <c r="C78" s="73">
        <f t="shared" si="5"/>
        <v>0</v>
      </c>
      <c r="D78" s="75"/>
      <c r="E78" s="75"/>
      <c r="F78" s="75"/>
      <c r="G78" s="149"/>
      <c r="H78" s="73">
        <f t="shared" si="6"/>
        <v>0</v>
      </c>
      <c r="I78" s="75"/>
      <c r="J78" s="75"/>
      <c r="K78" s="75"/>
      <c r="L78" s="150"/>
    </row>
    <row r="79" spans="1:12" ht="24" x14ac:dyDescent="0.25">
      <c r="A79" s="151">
        <v>2120</v>
      </c>
      <c r="B79" s="72" t="s">
        <v>88</v>
      </c>
      <c r="C79" s="73">
        <f t="shared" si="5"/>
        <v>5300</v>
      </c>
      <c r="D79" s="152">
        <f>SUM(D80:D81)</f>
        <v>5300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6"/>
        <v>3935</v>
      </c>
      <c r="I79" s="152">
        <f>SUM(I80:I81)</f>
        <v>3935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x14ac:dyDescent="0.25">
      <c r="A80" s="46">
        <v>2121</v>
      </c>
      <c r="B80" s="72" t="s">
        <v>86</v>
      </c>
      <c r="C80" s="73">
        <f t="shared" si="5"/>
        <v>866</v>
      </c>
      <c r="D80" s="75">
        <v>866</v>
      </c>
      <c r="E80" s="75"/>
      <c r="F80" s="75"/>
      <c r="G80" s="149"/>
      <c r="H80" s="73">
        <f t="shared" si="6"/>
        <v>895</v>
      </c>
      <c r="I80" s="75">
        <v>895</v>
      </c>
      <c r="J80" s="75"/>
      <c r="K80" s="75"/>
      <c r="L80" s="150"/>
    </row>
    <row r="81" spans="1:12" ht="24" x14ac:dyDescent="0.25">
      <c r="A81" s="46">
        <v>2122</v>
      </c>
      <c r="B81" s="72" t="s">
        <v>87</v>
      </c>
      <c r="C81" s="73">
        <f t="shared" si="5"/>
        <v>4434</v>
      </c>
      <c r="D81" s="75">
        <v>4434</v>
      </c>
      <c r="E81" s="75"/>
      <c r="F81" s="75"/>
      <c r="G81" s="149"/>
      <c r="H81" s="73">
        <f t="shared" si="6"/>
        <v>3040</v>
      </c>
      <c r="I81" s="75">
        <v>3040</v>
      </c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5"/>
        <v>5735</v>
      </c>
      <c r="D82" s="64">
        <f>SUM(D83,D88,D94,D102,D111,D115,D121,D127)</f>
        <v>5735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6"/>
        <v>6676</v>
      </c>
      <c r="I82" s="64">
        <f>SUM(I83,I88,I94,I102,I111,I115,I121,I127)</f>
        <v>6676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2" ht="24" x14ac:dyDescent="0.25">
      <c r="A83" s="143">
        <v>2210</v>
      </c>
      <c r="B83" s="102" t="s">
        <v>90</v>
      </c>
      <c r="C83" s="109">
        <f t="shared" si="5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6"/>
        <v>424</v>
      </c>
      <c r="I83" s="144">
        <f>SUM(I84:I87)</f>
        <v>424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5"/>
        <v>0</v>
      </c>
      <c r="D84" s="69"/>
      <c r="E84" s="69"/>
      <c r="F84" s="69"/>
      <c r="G84" s="147"/>
      <c r="H84" s="67">
        <f t="shared" si="6"/>
        <v>0</v>
      </c>
      <c r="I84" s="69"/>
      <c r="J84" s="69"/>
      <c r="K84" s="69"/>
      <c r="L84" s="148"/>
    </row>
    <row r="85" spans="1:12" ht="36" x14ac:dyDescent="0.25">
      <c r="A85" s="46">
        <v>2212</v>
      </c>
      <c r="B85" s="72" t="s">
        <v>92</v>
      </c>
      <c r="C85" s="73">
        <f t="shared" si="5"/>
        <v>0</v>
      </c>
      <c r="D85" s="75"/>
      <c r="E85" s="75"/>
      <c r="F85" s="75"/>
      <c r="G85" s="149"/>
      <c r="H85" s="73">
        <f t="shared" si="6"/>
        <v>424</v>
      </c>
      <c r="I85" s="75">
        <v>424</v>
      </c>
      <c r="J85" s="75"/>
      <c r="K85" s="75"/>
      <c r="L85" s="150"/>
    </row>
    <row r="86" spans="1:12" ht="24" hidden="1" x14ac:dyDescent="0.25">
      <c r="A86" s="46">
        <v>2214</v>
      </c>
      <c r="B86" s="72" t="s">
        <v>93</v>
      </c>
      <c r="C86" s="73">
        <f t="shared" si="5"/>
        <v>0</v>
      </c>
      <c r="D86" s="75"/>
      <c r="E86" s="75"/>
      <c r="F86" s="75"/>
      <c r="G86" s="149"/>
      <c r="H86" s="73">
        <f t="shared" si="6"/>
        <v>0</v>
      </c>
      <c r="I86" s="75"/>
      <c r="J86" s="75"/>
      <c r="K86" s="75"/>
      <c r="L86" s="150"/>
    </row>
    <row r="87" spans="1:12" hidden="1" x14ac:dyDescent="0.25">
      <c r="A87" s="46">
        <v>2219</v>
      </c>
      <c r="B87" s="72" t="s">
        <v>94</v>
      </c>
      <c r="C87" s="73">
        <f t="shared" si="5"/>
        <v>0</v>
      </c>
      <c r="D87" s="75"/>
      <c r="E87" s="75"/>
      <c r="F87" s="75"/>
      <c r="G87" s="149"/>
      <c r="H87" s="73">
        <f t="shared" si="6"/>
        <v>0</v>
      </c>
      <c r="I87" s="75"/>
      <c r="J87" s="75"/>
      <c r="K87" s="75"/>
      <c r="L87" s="150"/>
    </row>
    <row r="88" spans="1:12" ht="24" hidden="1" x14ac:dyDescent="0.25">
      <c r="A88" s="151">
        <v>2220</v>
      </c>
      <c r="B88" s="72" t="s">
        <v>95</v>
      </c>
      <c r="C88" s="73">
        <f t="shared" si="5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6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hidden="1" x14ac:dyDescent="0.25">
      <c r="A89" s="46">
        <v>2221</v>
      </c>
      <c r="B89" s="72" t="s">
        <v>96</v>
      </c>
      <c r="C89" s="73">
        <f t="shared" si="5"/>
        <v>0</v>
      </c>
      <c r="D89" s="75"/>
      <c r="E89" s="75"/>
      <c r="F89" s="75"/>
      <c r="G89" s="149"/>
      <c r="H89" s="73">
        <f t="shared" si="6"/>
        <v>0</v>
      </c>
      <c r="I89" s="75"/>
      <c r="J89" s="75"/>
      <c r="K89" s="75"/>
      <c r="L89" s="150"/>
    </row>
    <row r="90" spans="1:12" hidden="1" x14ac:dyDescent="0.25">
      <c r="A90" s="46">
        <v>2222</v>
      </c>
      <c r="B90" s="72" t="s">
        <v>97</v>
      </c>
      <c r="C90" s="73">
        <f t="shared" si="5"/>
        <v>0</v>
      </c>
      <c r="D90" s="75"/>
      <c r="E90" s="75"/>
      <c r="F90" s="75"/>
      <c r="G90" s="149"/>
      <c r="H90" s="73">
        <f t="shared" si="6"/>
        <v>0</v>
      </c>
      <c r="I90" s="75"/>
      <c r="J90" s="75"/>
      <c r="K90" s="75"/>
      <c r="L90" s="150"/>
    </row>
    <row r="91" spans="1:12" hidden="1" x14ac:dyDescent="0.25">
      <c r="A91" s="46">
        <v>2223</v>
      </c>
      <c r="B91" s="72" t="s">
        <v>98</v>
      </c>
      <c r="C91" s="73">
        <f t="shared" si="5"/>
        <v>0</v>
      </c>
      <c r="D91" s="75"/>
      <c r="E91" s="75"/>
      <c r="F91" s="75"/>
      <c r="G91" s="149"/>
      <c r="H91" s="73">
        <f t="shared" si="6"/>
        <v>0</v>
      </c>
      <c r="I91" s="75"/>
      <c r="J91" s="75"/>
      <c r="K91" s="75"/>
      <c r="L91" s="150"/>
    </row>
    <row r="92" spans="1:12" ht="48" hidden="1" x14ac:dyDescent="0.25">
      <c r="A92" s="46">
        <v>2224</v>
      </c>
      <c r="B92" s="72" t="s">
        <v>99</v>
      </c>
      <c r="C92" s="73">
        <f t="shared" si="5"/>
        <v>0</v>
      </c>
      <c r="D92" s="75"/>
      <c r="E92" s="75"/>
      <c r="F92" s="75"/>
      <c r="G92" s="149"/>
      <c r="H92" s="73">
        <f t="shared" si="6"/>
        <v>0</v>
      </c>
      <c r="I92" s="75"/>
      <c r="J92" s="75"/>
      <c r="K92" s="75"/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5"/>
        <v>0</v>
      </c>
      <c r="D93" s="75"/>
      <c r="E93" s="75"/>
      <c r="F93" s="75"/>
      <c r="G93" s="149"/>
      <c r="H93" s="73">
        <f t="shared" si="6"/>
        <v>0</v>
      </c>
      <c r="I93" s="75"/>
      <c r="J93" s="75"/>
      <c r="K93" s="75"/>
      <c r="L93" s="150"/>
    </row>
    <row r="94" spans="1:12" ht="36" x14ac:dyDescent="0.25">
      <c r="A94" s="151">
        <v>2230</v>
      </c>
      <c r="B94" s="72" t="s">
        <v>101</v>
      </c>
      <c r="C94" s="73">
        <f t="shared" si="5"/>
        <v>2800</v>
      </c>
      <c r="D94" s="152">
        <f>SUM(D95:D101)</f>
        <v>2800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6"/>
        <v>2069</v>
      </c>
      <c r="I94" s="152">
        <f>SUM(I95:I101)</f>
        <v>2069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x14ac:dyDescent="0.25">
      <c r="A95" s="46">
        <v>2231</v>
      </c>
      <c r="B95" s="72" t="s">
        <v>102</v>
      </c>
      <c r="C95" s="73">
        <f t="shared" si="5"/>
        <v>1300</v>
      </c>
      <c r="D95" s="75">
        <v>1300</v>
      </c>
      <c r="E95" s="75"/>
      <c r="F95" s="75"/>
      <c r="G95" s="149"/>
      <c r="H95" s="73">
        <f t="shared" si="6"/>
        <v>1269</v>
      </c>
      <c r="I95" s="75">
        <v>1269</v>
      </c>
      <c r="J95" s="75"/>
      <c r="K95" s="75"/>
      <c r="L95" s="150"/>
    </row>
    <row r="96" spans="1:12" ht="36" x14ac:dyDescent="0.25">
      <c r="A96" s="46">
        <v>2232</v>
      </c>
      <c r="B96" s="72" t="s">
        <v>103</v>
      </c>
      <c r="C96" s="73">
        <f t="shared" si="5"/>
        <v>1200</v>
      </c>
      <c r="D96" s="75">
        <v>1200</v>
      </c>
      <c r="E96" s="75"/>
      <c r="F96" s="75"/>
      <c r="G96" s="149"/>
      <c r="H96" s="73">
        <f t="shared" si="6"/>
        <v>800</v>
      </c>
      <c r="I96" s="75">
        <f>740+60</f>
        <v>800</v>
      </c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5"/>
        <v>300</v>
      </c>
      <c r="D97" s="69">
        <v>300</v>
      </c>
      <c r="E97" s="69"/>
      <c r="F97" s="69"/>
      <c r="G97" s="147"/>
      <c r="H97" s="67">
        <f t="shared" si="6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5"/>
        <v>0</v>
      </c>
      <c r="D98" s="75"/>
      <c r="E98" s="75"/>
      <c r="F98" s="75"/>
      <c r="G98" s="149"/>
      <c r="H98" s="73">
        <f t="shared" si="6"/>
        <v>0</v>
      </c>
      <c r="I98" s="75"/>
      <c r="J98" s="75"/>
      <c r="K98" s="75"/>
      <c r="L98" s="150"/>
    </row>
    <row r="99" spans="1:12" ht="24" hidden="1" x14ac:dyDescent="0.25">
      <c r="A99" s="46">
        <v>2235</v>
      </c>
      <c r="B99" s="72" t="s">
        <v>106</v>
      </c>
      <c r="C99" s="73">
        <f t="shared" si="5"/>
        <v>0</v>
      </c>
      <c r="D99" s="75"/>
      <c r="E99" s="75"/>
      <c r="F99" s="75"/>
      <c r="G99" s="149"/>
      <c r="H99" s="73">
        <f t="shared" si="6"/>
        <v>0</v>
      </c>
      <c r="I99" s="75"/>
      <c r="J99" s="75"/>
      <c r="K99" s="75"/>
      <c r="L99" s="150"/>
    </row>
    <row r="100" spans="1:12" hidden="1" x14ac:dyDescent="0.25">
      <c r="A100" s="46">
        <v>2236</v>
      </c>
      <c r="B100" s="72" t="s">
        <v>107</v>
      </c>
      <c r="C100" s="73">
        <f t="shared" si="5"/>
        <v>0</v>
      </c>
      <c r="D100" s="75"/>
      <c r="E100" s="75"/>
      <c r="F100" s="75"/>
      <c r="G100" s="149"/>
      <c r="H100" s="73">
        <f t="shared" si="6"/>
        <v>0</v>
      </c>
      <c r="I100" s="75"/>
      <c r="J100" s="75"/>
      <c r="K100" s="75"/>
      <c r="L100" s="150"/>
    </row>
    <row r="101" spans="1:12" ht="24" hidden="1" x14ac:dyDescent="0.25">
      <c r="A101" s="46">
        <v>2239</v>
      </c>
      <c r="B101" s="72" t="s">
        <v>108</v>
      </c>
      <c r="C101" s="73">
        <f t="shared" si="5"/>
        <v>0</v>
      </c>
      <c r="D101" s="75"/>
      <c r="E101" s="75"/>
      <c r="F101" s="75"/>
      <c r="G101" s="149"/>
      <c r="H101" s="73">
        <f t="shared" si="6"/>
        <v>0</v>
      </c>
      <c r="I101" s="75"/>
      <c r="J101" s="75"/>
      <c r="K101" s="75"/>
      <c r="L101" s="150"/>
    </row>
    <row r="102" spans="1:12" ht="36" hidden="1" x14ac:dyDescent="0.25">
      <c r="A102" s="151">
        <v>2240</v>
      </c>
      <c r="B102" s="72" t="s">
        <v>109</v>
      </c>
      <c r="C102" s="73">
        <f t="shared" si="5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6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110</v>
      </c>
      <c r="C103" s="73">
        <f t="shared" si="5"/>
        <v>0</v>
      </c>
      <c r="D103" s="75"/>
      <c r="E103" s="75"/>
      <c r="F103" s="75"/>
      <c r="G103" s="149"/>
      <c r="H103" s="73">
        <f t="shared" si="6"/>
        <v>0</v>
      </c>
      <c r="I103" s="75"/>
      <c r="J103" s="75"/>
      <c r="K103" s="75"/>
      <c r="L103" s="150"/>
    </row>
    <row r="104" spans="1:12" ht="24" hidden="1" x14ac:dyDescent="0.25">
      <c r="A104" s="46">
        <v>2242</v>
      </c>
      <c r="B104" s="72" t="s">
        <v>111</v>
      </c>
      <c r="C104" s="73">
        <f t="shared" si="5"/>
        <v>0</v>
      </c>
      <c r="D104" s="75"/>
      <c r="E104" s="75"/>
      <c r="F104" s="75"/>
      <c r="G104" s="149"/>
      <c r="H104" s="73">
        <f t="shared" si="6"/>
        <v>0</v>
      </c>
      <c r="I104" s="75"/>
      <c r="J104" s="75"/>
      <c r="K104" s="75"/>
      <c r="L104" s="150"/>
    </row>
    <row r="105" spans="1:12" ht="24" hidden="1" x14ac:dyDescent="0.25">
      <c r="A105" s="46">
        <v>2243</v>
      </c>
      <c r="B105" s="72" t="s">
        <v>112</v>
      </c>
      <c r="C105" s="73">
        <f t="shared" si="5"/>
        <v>0</v>
      </c>
      <c r="D105" s="75"/>
      <c r="E105" s="75"/>
      <c r="F105" s="75"/>
      <c r="G105" s="149"/>
      <c r="H105" s="73">
        <f t="shared" si="6"/>
        <v>0</v>
      </c>
      <c r="I105" s="75"/>
      <c r="J105" s="75"/>
      <c r="K105" s="75"/>
      <c r="L105" s="150"/>
    </row>
    <row r="106" spans="1:12" hidden="1" x14ac:dyDescent="0.25">
      <c r="A106" s="46">
        <v>2244</v>
      </c>
      <c r="B106" s="72" t="s">
        <v>113</v>
      </c>
      <c r="C106" s="73">
        <f t="shared" si="5"/>
        <v>0</v>
      </c>
      <c r="D106" s="75"/>
      <c r="E106" s="75"/>
      <c r="F106" s="75"/>
      <c r="G106" s="149"/>
      <c r="H106" s="73">
        <f t="shared" si="6"/>
        <v>0</v>
      </c>
      <c r="I106" s="75"/>
      <c r="J106" s="75"/>
      <c r="K106" s="75"/>
      <c r="L106" s="150"/>
    </row>
    <row r="107" spans="1:12" ht="24" hidden="1" x14ac:dyDescent="0.25">
      <c r="A107" s="46">
        <v>2246</v>
      </c>
      <c r="B107" s="72" t="s">
        <v>114</v>
      </c>
      <c r="C107" s="73">
        <f t="shared" si="5"/>
        <v>0</v>
      </c>
      <c r="D107" s="75"/>
      <c r="E107" s="75"/>
      <c r="F107" s="75"/>
      <c r="G107" s="149"/>
      <c r="H107" s="73">
        <f t="shared" si="6"/>
        <v>0</v>
      </c>
      <c r="I107" s="75"/>
      <c r="J107" s="75"/>
      <c r="K107" s="75"/>
      <c r="L107" s="150"/>
    </row>
    <row r="108" spans="1:12" hidden="1" x14ac:dyDescent="0.25">
      <c r="A108" s="46">
        <v>2247</v>
      </c>
      <c r="B108" s="72" t="s">
        <v>115</v>
      </c>
      <c r="C108" s="73">
        <f t="shared" si="5"/>
        <v>0</v>
      </c>
      <c r="D108" s="75"/>
      <c r="E108" s="75"/>
      <c r="F108" s="75"/>
      <c r="G108" s="149"/>
      <c r="H108" s="73">
        <f t="shared" si="6"/>
        <v>0</v>
      </c>
      <c r="I108" s="75"/>
      <c r="J108" s="75"/>
      <c r="K108" s="75"/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5"/>
        <v>0</v>
      </c>
      <c r="D109" s="75"/>
      <c r="E109" s="75"/>
      <c r="F109" s="75"/>
      <c r="G109" s="149"/>
      <c r="H109" s="73">
        <f t="shared" si="6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117</v>
      </c>
      <c r="C110" s="73">
        <f t="shared" si="5"/>
        <v>0</v>
      </c>
      <c r="D110" s="75"/>
      <c r="E110" s="75"/>
      <c r="F110" s="75"/>
      <c r="G110" s="149"/>
      <c r="H110" s="73">
        <f t="shared" si="6"/>
        <v>0</v>
      </c>
      <c r="I110" s="75"/>
      <c r="J110" s="75"/>
      <c r="K110" s="75"/>
      <c r="L110" s="150"/>
    </row>
    <row r="111" spans="1:12" hidden="1" x14ac:dyDescent="0.25">
      <c r="A111" s="151">
        <v>2250</v>
      </c>
      <c r="B111" s="72" t="s">
        <v>118</v>
      </c>
      <c r="C111" s="73">
        <f t="shared" si="5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6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119</v>
      </c>
      <c r="C112" s="73">
        <f t="shared" si="5"/>
        <v>0</v>
      </c>
      <c r="D112" s="75"/>
      <c r="E112" s="75"/>
      <c r="F112" s="75"/>
      <c r="G112" s="149"/>
      <c r="H112" s="73">
        <f t="shared" si="6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120</v>
      </c>
      <c r="C113" s="73">
        <f>SUM(D113:G113)</f>
        <v>0</v>
      </c>
      <c r="D113" s="75"/>
      <c r="E113" s="75"/>
      <c r="F113" s="75"/>
      <c r="G113" s="149"/>
      <c r="H113" s="73">
        <f>SUM(I113:L113)</f>
        <v>0</v>
      </c>
      <c r="I113" s="75"/>
      <c r="J113" s="75"/>
      <c r="K113" s="75"/>
      <c r="L113" s="150"/>
    </row>
    <row r="114" spans="1:12" ht="24" hidden="1" x14ac:dyDescent="0.25">
      <c r="A114" s="46">
        <v>2259</v>
      </c>
      <c r="B114" s="72" t="s">
        <v>121</v>
      </c>
      <c r="C114" s="73">
        <f>SUM(D114:G114)</f>
        <v>0</v>
      </c>
      <c r="D114" s="75"/>
      <c r="E114" s="75"/>
      <c r="F114" s="75"/>
      <c r="G114" s="149"/>
      <c r="H114" s="73">
        <f>SUM(I114:L114)</f>
        <v>0</v>
      </c>
      <c r="I114" s="75"/>
      <c r="J114" s="75"/>
      <c r="K114" s="75"/>
      <c r="L114" s="150"/>
    </row>
    <row r="115" spans="1:12" x14ac:dyDescent="0.25">
      <c r="A115" s="151">
        <v>2260</v>
      </c>
      <c r="B115" s="72" t="s">
        <v>122</v>
      </c>
      <c r="C115" s="73">
        <f t="shared" ref="C115:C186" si="7">SUM(D115:G115)</f>
        <v>1425</v>
      </c>
      <c r="D115" s="152">
        <f>SUM(D116:D120)</f>
        <v>1425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ref="H115:H187" si="8">SUM(I115:L115)</f>
        <v>2100</v>
      </c>
      <c r="I115" s="152">
        <f>SUM(I116:I120)</f>
        <v>2100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123</v>
      </c>
      <c r="C116" s="73">
        <f t="shared" si="7"/>
        <v>0</v>
      </c>
      <c r="D116" s="75"/>
      <c r="E116" s="75"/>
      <c r="F116" s="75"/>
      <c r="G116" s="149"/>
      <c r="H116" s="73">
        <f t="shared" si="8"/>
        <v>0</v>
      </c>
      <c r="I116" s="75"/>
      <c r="J116" s="75"/>
      <c r="K116" s="75"/>
      <c r="L116" s="150"/>
    </row>
    <row r="117" spans="1:12" x14ac:dyDescent="0.25">
      <c r="A117" s="46">
        <v>2262</v>
      </c>
      <c r="B117" s="72" t="s">
        <v>124</v>
      </c>
      <c r="C117" s="73">
        <f t="shared" si="7"/>
        <v>0</v>
      </c>
      <c r="D117" s="75"/>
      <c r="E117" s="75"/>
      <c r="F117" s="75"/>
      <c r="G117" s="149"/>
      <c r="H117" s="73">
        <f t="shared" si="8"/>
        <v>300</v>
      </c>
      <c r="I117" s="75">
        <v>300</v>
      </c>
      <c r="J117" s="75"/>
      <c r="K117" s="75"/>
      <c r="L117" s="150"/>
    </row>
    <row r="118" spans="1:12" hidden="1" x14ac:dyDescent="0.25">
      <c r="A118" s="46">
        <v>2263</v>
      </c>
      <c r="B118" s="72" t="s">
        <v>125</v>
      </c>
      <c r="C118" s="73">
        <f t="shared" si="7"/>
        <v>0</v>
      </c>
      <c r="D118" s="75"/>
      <c r="E118" s="75"/>
      <c r="F118" s="75"/>
      <c r="G118" s="149"/>
      <c r="H118" s="73">
        <f t="shared" si="8"/>
        <v>0</v>
      </c>
      <c r="I118" s="75"/>
      <c r="J118" s="75"/>
      <c r="K118" s="75"/>
      <c r="L118" s="150"/>
    </row>
    <row r="119" spans="1:12" ht="24" x14ac:dyDescent="0.25">
      <c r="A119" s="46">
        <v>2264</v>
      </c>
      <c r="B119" s="72" t="s">
        <v>126</v>
      </c>
      <c r="C119" s="73">
        <f t="shared" si="7"/>
        <v>1425</v>
      </c>
      <c r="D119" s="75">
        <v>1425</v>
      </c>
      <c r="E119" s="75"/>
      <c r="F119" s="75"/>
      <c r="G119" s="149"/>
      <c r="H119" s="73">
        <f t="shared" si="8"/>
        <v>1800</v>
      </c>
      <c r="I119" s="75">
        <v>1800</v>
      </c>
      <c r="J119" s="75"/>
      <c r="K119" s="75"/>
      <c r="L119" s="150"/>
    </row>
    <row r="120" spans="1:12" hidden="1" x14ac:dyDescent="0.25">
      <c r="A120" s="46">
        <v>2269</v>
      </c>
      <c r="B120" s="72" t="s">
        <v>127</v>
      </c>
      <c r="C120" s="73">
        <f t="shared" si="7"/>
        <v>0</v>
      </c>
      <c r="D120" s="75"/>
      <c r="E120" s="75"/>
      <c r="F120" s="75"/>
      <c r="G120" s="149"/>
      <c r="H120" s="73">
        <f t="shared" si="8"/>
        <v>0</v>
      </c>
      <c r="I120" s="75"/>
      <c r="J120" s="75"/>
      <c r="K120" s="75"/>
      <c r="L120" s="150"/>
    </row>
    <row r="121" spans="1:12" x14ac:dyDescent="0.25">
      <c r="A121" s="151">
        <v>2270</v>
      </c>
      <c r="B121" s="72" t="s">
        <v>128</v>
      </c>
      <c r="C121" s="73">
        <f t="shared" si="7"/>
        <v>1510</v>
      </c>
      <c r="D121" s="152">
        <f>SUM(D122:D126)</f>
        <v>1510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8"/>
        <v>2083</v>
      </c>
      <c r="I121" s="152">
        <f>SUM(I122:I126)</f>
        <v>2083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6">
        <v>2272</v>
      </c>
      <c r="B122" s="166" t="s">
        <v>129</v>
      </c>
      <c r="C122" s="73">
        <f t="shared" si="7"/>
        <v>0</v>
      </c>
      <c r="D122" s="75"/>
      <c r="E122" s="75"/>
      <c r="F122" s="75"/>
      <c r="G122" s="149"/>
      <c r="H122" s="73">
        <f t="shared" si="8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7"/>
        <v>0</v>
      </c>
      <c r="D123" s="75"/>
      <c r="E123" s="75"/>
      <c r="F123" s="75"/>
      <c r="G123" s="149"/>
      <c r="H123" s="73">
        <f t="shared" si="8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131</v>
      </c>
      <c r="C124" s="73">
        <f t="shared" si="7"/>
        <v>0</v>
      </c>
      <c r="D124" s="75"/>
      <c r="E124" s="75"/>
      <c r="F124" s="75"/>
      <c r="G124" s="149"/>
      <c r="H124" s="73">
        <f t="shared" si="8"/>
        <v>0</v>
      </c>
      <c r="I124" s="75"/>
      <c r="J124" s="75"/>
      <c r="K124" s="75"/>
      <c r="L124" s="150"/>
    </row>
    <row r="125" spans="1:12" ht="36" hidden="1" x14ac:dyDescent="0.25">
      <c r="A125" s="46">
        <v>2276</v>
      </c>
      <c r="B125" s="72" t="s">
        <v>132</v>
      </c>
      <c r="C125" s="73">
        <f t="shared" si="7"/>
        <v>0</v>
      </c>
      <c r="D125" s="75"/>
      <c r="E125" s="75"/>
      <c r="F125" s="75"/>
      <c r="G125" s="149"/>
      <c r="H125" s="73">
        <f t="shared" si="8"/>
        <v>0</v>
      </c>
      <c r="I125" s="75"/>
      <c r="J125" s="75"/>
      <c r="K125" s="75"/>
      <c r="L125" s="150"/>
    </row>
    <row r="126" spans="1:12" ht="24" x14ac:dyDescent="0.25">
      <c r="A126" s="46">
        <v>2279</v>
      </c>
      <c r="B126" s="72" t="s">
        <v>133</v>
      </c>
      <c r="C126" s="73">
        <f t="shared" si="7"/>
        <v>1510</v>
      </c>
      <c r="D126" s="75">
        <v>1510</v>
      </c>
      <c r="E126" s="75"/>
      <c r="F126" s="75"/>
      <c r="G126" s="149"/>
      <c r="H126" s="73">
        <f t="shared" si="8"/>
        <v>2083</v>
      </c>
      <c r="I126" s="75">
        <v>2083</v>
      </c>
      <c r="J126" s="75"/>
      <c r="K126" s="75"/>
      <c r="L126" s="150"/>
    </row>
    <row r="127" spans="1:12" ht="24" hidden="1" x14ac:dyDescent="0.25">
      <c r="A127" s="160">
        <v>2280</v>
      </c>
      <c r="B127" s="66" t="s">
        <v>134</v>
      </c>
      <c r="C127" s="67">
        <f t="shared" ref="C127:L127" si="9">SUM(C128)</f>
        <v>0</v>
      </c>
      <c r="D127" s="161">
        <f t="shared" si="9"/>
        <v>0</v>
      </c>
      <c r="E127" s="161">
        <f t="shared" si="9"/>
        <v>0</v>
      </c>
      <c r="F127" s="161">
        <f t="shared" si="9"/>
        <v>0</v>
      </c>
      <c r="G127" s="161">
        <f t="shared" si="9"/>
        <v>0</v>
      </c>
      <c r="H127" s="67">
        <f t="shared" si="9"/>
        <v>0</v>
      </c>
      <c r="I127" s="161">
        <f t="shared" si="9"/>
        <v>0</v>
      </c>
      <c r="J127" s="161">
        <f t="shared" si="9"/>
        <v>0</v>
      </c>
      <c r="K127" s="161">
        <f t="shared" si="9"/>
        <v>0</v>
      </c>
      <c r="L127" s="168">
        <f t="shared" si="9"/>
        <v>0</v>
      </c>
    </row>
    <row r="128" spans="1:12" ht="24" hidden="1" x14ac:dyDescent="0.25">
      <c r="A128" s="46">
        <v>2283</v>
      </c>
      <c r="B128" s="72" t="s">
        <v>135</v>
      </c>
      <c r="C128" s="73">
        <f>SUM(D128:G128)</f>
        <v>0</v>
      </c>
      <c r="D128" s="75"/>
      <c r="E128" s="75"/>
      <c r="F128" s="75"/>
      <c r="G128" s="149"/>
      <c r="H128" s="73">
        <f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136</v>
      </c>
      <c r="C129" s="59">
        <f t="shared" si="7"/>
        <v>2890</v>
      </c>
      <c r="D129" s="64">
        <f>SUM(D130,D135,D139,D140,D143,D150,D158,D159,D162)</f>
        <v>2890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4056</v>
      </c>
      <c r="I129" s="64">
        <f>SUM(I130,I135,I139,I140,I143,I150,I158,I159,I162)</f>
        <v>4056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x14ac:dyDescent="0.25">
      <c r="A130" s="160">
        <v>2310</v>
      </c>
      <c r="B130" s="66" t="s">
        <v>137</v>
      </c>
      <c r="C130" s="67">
        <f t="shared" si="7"/>
        <v>2250</v>
      </c>
      <c r="D130" s="161">
        <f>SUM(D131:D134)</f>
        <v>2250</v>
      </c>
      <c r="E130" s="161">
        <f t="shared" ref="E130:L130" si="10">SUM(E131:E134)</f>
        <v>0</v>
      </c>
      <c r="F130" s="161">
        <f t="shared" si="10"/>
        <v>0</v>
      </c>
      <c r="G130" s="162">
        <f t="shared" si="10"/>
        <v>0</v>
      </c>
      <c r="H130" s="67">
        <f t="shared" si="8"/>
        <v>2796</v>
      </c>
      <c r="I130" s="161">
        <f t="shared" si="10"/>
        <v>2796</v>
      </c>
      <c r="J130" s="161">
        <f t="shared" si="10"/>
        <v>0</v>
      </c>
      <c r="K130" s="161">
        <f t="shared" si="10"/>
        <v>0</v>
      </c>
      <c r="L130" s="163">
        <f t="shared" si="10"/>
        <v>0</v>
      </c>
    </row>
    <row r="131" spans="1:12" x14ac:dyDescent="0.25">
      <c r="A131" s="46">
        <v>2311</v>
      </c>
      <c r="B131" s="72" t="s">
        <v>138</v>
      </c>
      <c r="C131" s="73">
        <f t="shared" si="7"/>
        <v>0</v>
      </c>
      <c r="D131" s="75"/>
      <c r="E131" s="75"/>
      <c r="F131" s="75"/>
      <c r="G131" s="149"/>
      <c r="H131" s="73">
        <f t="shared" si="8"/>
        <v>546</v>
      </c>
      <c r="I131" s="75">
        <v>546</v>
      </c>
      <c r="J131" s="75"/>
      <c r="K131" s="75"/>
      <c r="L131" s="150"/>
    </row>
    <row r="132" spans="1:12" x14ac:dyDescent="0.25">
      <c r="A132" s="46">
        <v>2312</v>
      </c>
      <c r="B132" s="72" t="s">
        <v>139</v>
      </c>
      <c r="C132" s="73">
        <f t="shared" si="7"/>
        <v>2250</v>
      </c>
      <c r="D132" s="75">
        <v>2250</v>
      </c>
      <c r="E132" s="75"/>
      <c r="F132" s="75"/>
      <c r="G132" s="149"/>
      <c r="H132" s="73">
        <f t="shared" si="8"/>
        <v>2250</v>
      </c>
      <c r="I132" s="75">
        <v>2250</v>
      </c>
      <c r="J132" s="75"/>
      <c r="K132" s="75"/>
      <c r="L132" s="150"/>
    </row>
    <row r="133" spans="1:12" hidden="1" x14ac:dyDescent="0.25">
      <c r="A133" s="46">
        <v>2313</v>
      </c>
      <c r="B133" s="72" t="s">
        <v>140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/>
      <c r="J133" s="75"/>
      <c r="K133" s="75"/>
      <c r="L133" s="150"/>
    </row>
    <row r="134" spans="1:12" ht="47.25" hidden="1" customHeight="1" x14ac:dyDescent="0.25">
      <c r="A134" s="46">
        <v>2314</v>
      </c>
      <c r="B134" s="72" t="s">
        <v>141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/>
      <c r="J134" s="75"/>
      <c r="K134" s="75"/>
      <c r="L134" s="150"/>
    </row>
    <row r="135" spans="1:12" x14ac:dyDescent="0.25">
      <c r="A135" s="151">
        <v>2320</v>
      </c>
      <c r="B135" s="72" t="s">
        <v>142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160</v>
      </c>
      <c r="I135" s="152">
        <f>SUM(I136:I138)</f>
        <v>160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6">
        <v>2321</v>
      </c>
      <c r="B136" s="72" t="s">
        <v>143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/>
      <c r="J136" s="75"/>
      <c r="K136" s="75"/>
      <c r="L136" s="150"/>
    </row>
    <row r="137" spans="1:12" x14ac:dyDescent="0.25">
      <c r="A137" s="46">
        <v>2322</v>
      </c>
      <c r="B137" s="72" t="s">
        <v>144</v>
      </c>
      <c r="C137" s="73">
        <f t="shared" si="7"/>
        <v>0</v>
      </c>
      <c r="D137" s="75"/>
      <c r="E137" s="75"/>
      <c r="F137" s="75"/>
      <c r="G137" s="149"/>
      <c r="H137" s="73">
        <f t="shared" si="8"/>
        <v>160</v>
      </c>
      <c r="I137" s="75">
        <v>160</v>
      </c>
      <c r="J137" s="75"/>
      <c r="K137" s="75"/>
      <c r="L137" s="150"/>
    </row>
    <row r="138" spans="1:12" ht="10.5" hidden="1" customHeight="1" x14ac:dyDescent="0.25">
      <c r="A138" s="46">
        <v>2329</v>
      </c>
      <c r="B138" s="72" t="s">
        <v>145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146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/>
      <c r="J139" s="75"/>
      <c r="K139" s="75"/>
      <c r="L139" s="150"/>
    </row>
    <row r="140" spans="1:12" ht="48" hidden="1" x14ac:dyDescent="0.25">
      <c r="A140" s="151">
        <v>2340</v>
      </c>
      <c r="B140" s="72" t="s">
        <v>147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idden="1" x14ac:dyDescent="0.25">
      <c r="A141" s="46">
        <v>2341</v>
      </c>
      <c r="B141" s="72" t="s">
        <v>148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/>
      <c r="J141" s="75"/>
      <c r="K141" s="75"/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/>
      <c r="J142" s="75"/>
      <c r="K142" s="75"/>
      <c r="L142" s="150"/>
    </row>
    <row r="143" spans="1:12" ht="24" hidden="1" x14ac:dyDescent="0.25">
      <c r="A143" s="143">
        <v>2350</v>
      </c>
      <c r="B143" s="102" t="s">
        <v>150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hidden="1" x14ac:dyDescent="0.25">
      <c r="A144" s="40">
        <v>2351</v>
      </c>
      <c r="B144" s="66" t="s">
        <v>151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/>
      <c r="J144" s="69"/>
      <c r="K144" s="69"/>
      <c r="L144" s="148"/>
    </row>
    <row r="145" spans="1:12" hidden="1" x14ac:dyDescent="0.25">
      <c r="A145" s="46">
        <v>2352</v>
      </c>
      <c r="B145" s="72" t="s">
        <v>152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/>
      <c r="J145" s="75"/>
      <c r="K145" s="75"/>
      <c r="L145" s="150"/>
    </row>
    <row r="146" spans="1:12" ht="24" hidden="1" x14ac:dyDescent="0.25">
      <c r="A146" s="46">
        <v>2353</v>
      </c>
      <c r="B146" s="72" t="s">
        <v>153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/>
      <c r="J146" s="75"/>
      <c r="K146" s="75"/>
      <c r="L146" s="150"/>
    </row>
    <row r="147" spans="1:12" ht="24" hidden="1" x14ac:dyDescent="0.25">
      <c r="A147" s="46">
        <v>2354</v>
      </c>
      <c r="B147" s="72" t="s">
        <v>154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/>
      <c r="J147" s="75"/>
      <c r="K147" s="75"/>
      <c r="L147" s="150"/>
    </row>
    <row r="148" spans="1:12" ht="24" hidden="1" x14ac:dyDescent="0.25">
      <c r="A148" s="46">
        <v>2355</v>
      </c>
      <c r="B148" s="72" t="s">
        <v>155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/>
      <c r="J148" s="75"/>
      <c r="K148" s="75"/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/>
      <c r="J149" s="75"/>
      <c r="K149" s="75"/>
      <c r="L149" s="150"/>
    </row>
    <row r="150" spans="1:12" ht="24.75" customHeight="1" x14ac:dyDescent="0.25">
      <c r="A150" s="151">
        <v>2360</v>
      </c>
      <c r="B150" s="72" t="s">
        <v>157</v>
      </c>
      <c r="C150" s="73">
        <f t="shared" si="7"/>
        <v>640</v>
      </c>
      <c r="D150" s="152">
        <f>SUM(D151:D157)</f>
        <v>640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1100</v>
      </c>
      <c r="I150" s="152">
        <f>SUM(I151:I157)</f>
        <v>1100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5">
        <v>2361</v>
      </c>
      <c r="B151" s="72" t="s">
        <v>158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/>
      <c r="J151" s="75"/>
      <c r="K151" s="75"/>
      <c r="L151" s="150"/>
    </row>
    <row r="152" spans="1:12" ht="24" hidden="1" x14ac:dyDescent="0.25">
      <c r="A152" s="45">
        <v>2362</v>
      </c>
      <c r="B152" s="72" t="s">
        <v>159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/>
      <c r="J152" s="75"/>
      <c r="K152" s="75"/>
      <c r="L152" s="150"/>
    </row>
    <row r="153" spans="1:12" x14ac:dyDescent="0.25">
      <c r="A153" s="45">
        <v>2363</v>
      </c>
      <c r="B153" s="72" t="s">
        <v>160</v>
      </c>
      <c r="C153" s="73">
        <f t="shared" si="7"/>
        <v>640</v>
      </c>
      <c r="D153" s="75">
        <v>640</v>
      </c>
      <c r="E153" s="75"/>
      <c r="F153" s="75"/>
      <c r="G153" s="149"/>
      <c r="H153" s="73">
        <f t="shared" si="8"/>
        <v>1100</v>
      </c>
      <c r="I153" s="75">
        <v>1100</v>
      </c>
      <c r="J153" s="75"/>
      <c r="K153" s="75"/>
      <c r="L153" s="150"/>
    </row>
    <row r="154" spans="1:12" hidden="1" x14ac:dyDescent="0.25">
      <c r="A154" s="45">
        <v>2364</v>
      </c>
      <c r="B154" s="72" t="s">
        <v>161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/>
      <c r="J154" s="75"/>
      <c r="K154" s="75"/>
      <c r="L154" s="150"/>
    </row>
    <row r="155" spans="1:12" ht="12.75" hidden="1" customHeight="1" x14ac:dyDescent="0.25">
      <c r="A155" s="45">
        <v>2365</v>
      </c>
      <c r="B155" s="72" t="s">
        <v>162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/>
      <c r="J156" s="75"/>
      <c r="K156" s="75"/>
      <c r="L156" s="150"/>
    </row>
    <row r="157" spans="1:12" ht="48" hidden="1" x14ac:dyDescent="0.25">
      <c r="A157" s="45">
        <v>2369</v>
      </c>
      <c r="B157" s="72" t="s">
        <v>164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/>
      <c r="J157" s="75"/>
      <c r="K157" s="75"/>
      <c r="L157" s="150"/>
    </row>
    <row r="158" spans="1:12" hidden="1" x14ac:dyDescent="0.25">
      <c r="A158" s="143">
        <v>2370</v>
      </c>
      <c r="B158" s="102" t="s">
        <v>165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/>
      <c r="J158" s="155"/>
      <c r="K158" s="155"/>
      <c r="L158" s="157"/>
    </row>
    <row r="159" spans="1:12" hidden="1" x14ac:dyDescent="0.25">
      <c r="A159" s="143">
        <v>2380</v>
      </c>
      <c r="B159" s="102" t="s">
        <v>166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si="7"/>
        <v>0</v>
      </c>
      <c r="D160" s="69"/>
      <c r="E160" s="69"/>
      <c r="F160" s="69"/>
      <c r="G160" s="147"/>
      <c r="H160" s="67">
        <f t="shared" si="8"/>
        <v>0</v>
      </c>
      <c r="I160" s="69"/>
      <c r="J160" s="69"/>
      <c r="K160" s="69"/>
      <c r="L160" s="148"/>
    </row>
    <row r="161" spans="1:12" ht="24" hidden="1" x14ac:dyDescent="0.25">
      <c r="A161" s="45">
        <v>2389</v>
      </c>
      <c r="B161" s="72" t="s">
        <v>168</v>
      </c>
      <c r="C161" s="73">
        <f t="shared" si="7"/>
        <v>0</v>
      </c>
      <c r="D161" s="75"/>
      <c r="E161" s="75"/>
      <c r="F161" s="75"/>
      <c r="G161" s="149"/>
      <c r="H161" s="73">
        <f t="shared" si="8"/>
        <v>0</v>
      </c>
      <c r="I161" s="75"/>
      <c r="J161" s="75"/>
      <c r="K161" s="75"/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7"/>
        <v>0</v>
      </c>
      <c r="D162" s="155"/>
      <c r="E162" s="155"/>
      <c r="F162" s="155"/>
      <c r="G162" s="156"/>
      <c r="H162" s="109">
        <f t="shared" si="8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7"/>
        <v>0</v>
      </c>
      <c r="D163" s="169"/>
      <c r="E163" s="169"/>
      <c r="F163" s="169"/>
      <c r="G163" s="170"/>
      <c r="H163" s="59">
        <f t="shared" si="8"/>
        <v>0</v>
      </c>
      <c r="I163" s="169"/>
      <c r="J163" s="169"/>
      <c r="K163" s="169"/>
      <c r="L163" s="171"/>
    </row>
    <row r="164" spans="1:12" ht="24" hidden="1" x14ac:dyDescent="0.25">
      <c r="A164" s="58">
        <v>2500</v>
      </c>
      <c r="B164" s="140" t="s">
        <v>171</v>
      </c>
      <c r="C164" s="59">
        <f t="shared" si="7"/>
        <v>0</v>
      </c>
      <c r="D164" s="64">
        <f>SUM(D165,D170)</f>
        <v>0</v>
      </c>
      <c r="E164" s="64">
        <f t="shared" ref="E164:G164" si="11">SUM(E165,E170)</f>
        <v>0</v>
      </c>
      <c r="F164" s="64">
        <f t="shared" si="11"/>
        <v>0</v>
      </c>
      <c r="G164" s="64">
        <f t="shared" si="11"/>
        <v>0</v>
      </c>
      <c r="H164" s="59">
        <f t="shared" si="8"/>
        <v>0</v>
      </c>
      <c r="I164" s="64">
        <f>SUM(I165,I170)</f>
        <v>0</v>
      </c>
      <c r="J164" s="64">
        <f t="shared" ref="J164:L164" si="12">SUM(J165,J170)</f>
        <v>0</v>
      </c>
      <c r="K164" s="64">
        <f t="shared" si="12"/>
        <v>0</v>
      </c>
      <c r="L164" s="142">
        <f t="shared" si="12"/>
        <v>0</v>
      </c>
    </row>
    <row r="165" spans="1:12" ht="16.5" hidden="1" customHeight="1" x14ac:dyDescent="0.25">
      <c r="A165" s="160">
        <v>2510</v>
      </c>
      <c r="B165" s="66" t="s">
        <v>172</v>
      </c>
      <c r="C165" s="67">
        <f t="shared" si="7"/>
        <v>0</v>
      </c>
      <c r="D165" s="161">
        <f>SUM(D166:D169)</f>
        <v>0</v>
      </c>
      <c r="E165" s="161">
        <f t="shared" ref="E165:G165" si="13">SUM(E166:E169)</f>
        <v>0</v>
      </c>
      <c r="F165" s="161">
        <f t="shared" si="13"/>
        <v>0</v>
      </c>
      <c r="G165" s="161">
        <f t="shared" si="13"/>
        <v>0</v>
      </c>
      <c r="H165" s="67">
        <f t="shared" si="8"/>
        <v>0</v>
      </c>
      <c r="I165" s="161">
        <f>SUM(I166:I169)</f>
        <v>0</v>
      </c>
      <c r="J165" s="161">
        <f t="shared" ref="J165:L165" si="14">SUM(J166:J169)</f>
        <v>0</v>
      </c>
      <c r="K165" s="161">
        <f t="shared" si="14"/>
        <v>0</v>
      </c>
      <c r="L165" s="172">
        <f t="shared" si="14"/>
        <v>0</v>
      </c>
    </row>
    <row r="166" spans="1:12" ht="24" hidden="1" x14ac:dyDescent="0.25">
      <c r="A166" s="46">
        <v>2512</v>
      </c>
      <c r="B166" s="72" t="s">
        <v>173</v>
      </c>
      <c r="C166" s="73">
        <f t="shared" si="7"/>
        <v>0</v>
      </c>
      <c r="D166" s="75"/>
      <c r="E166" s="75"/>
      <c r="F166" s="75"/>
      <c r="G166" s="149"/>
      <c r="H166" s="73">
        <f t="shared" si="8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7"/>
        <v>0</v>
      </c>
      <c r="D167" s="75"/>
      <c r="E167" s="75"/>
      <c r="F167" s="75"/>
      <c r="G167" s="149"/>
      <c r="H167" s="73">
        <f t="shared" si="8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175</v>
      </c>
      <c r="C168" s="73">
        <f t="shared" si="7"/>
        <v>0</v>
      </c>
      <c r="D168" s="75"/>
      <c r="E168" s="75"/>
      <c r="F168" s="75"/>
      <c r="G168" s="149"/>
      <c r="H168" s="73">
        <f t="shared" si="8"/>
        <v>0</v>
      </c>
      <c r="I168" s="75"/>
      <c r="J168" s="75"/>
      <c r="K168" s="75"/>
      <c r="L168" s="150"/>
    </row>
    <row r="169" spans="1:12" ht="24" hidden="1" x14ac:dyDescent="0.25">
      <c r="A169" s="46">
        <v>2519</v>
      </c>
      <c r="B169" s="72" t="s">
        <v>176</v>
      </c>
      <c r="C169" s="73">
        <f t="shared" si="7"/>
        <v>0</v>
      </c>
      <c r="D169" s="75"/>
      <c r="E169" s="75"/>
      <c r="F169" s="75"/>
      <c r="G169" s="149"/>
      <c r="H169" s="73">
        <f t="shared" si="8"/>
        <v>0</v>
      </c>
      <c r="I169" s="75"/>
      <c r="J169" s="75"/>
      <c r="K169" s="75"/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7"/>
        <v>0</v>
      </c>
      <c r="D170" s="75"/>
      <c r="E170" s="75"/>
      <c r="F170" s="75"/>
      <c r="G170" s="149"/>
      <c r="H170" s="73">
        <f t="shared" si="8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7"/>
        <v>0</v>
      </c>
      <c r="D171" s="42"/>
      <c r="E171" s="42"/>
      <c r="F171" s="42"/>
      <c r="G171" s="43"/>
      <c r="H171" s="67">
        <f t="shared" si="8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7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7"/>
        <v>0</v>
      </c>
      <c r="D173" s="64">
        <f>SUM(D174,D178)</f>
        <v>0</v>
      </c>
      <c r="E173" s="64">
        <f t="shared" ref="E173:G173" si="15">SUM(E174,E178)</f>
        <v>0</v>
      </c>
      <c r="F173" s="64">
        <f t="shared" si="15"/>
        <v>0</v>
      </c>
      <c r="G173" s="64">
        <f t="shared" si="15"/>
        <v>0</v>
      </c>
      <c r="H173" s="59">
        <f t="shared" si="8"/>
        <v>0</v>
      </c>
      <c r="I173" s="64">
        <f>SUM(I174,I178)</f>
        <v>0</v>
      </c>
      <c r="J173" s="64">
        <f t="shared" ref="J173:L173" si="16">SUM(J174,J178)</f>
        <v>0</v>
      </c>
      <c r="K173" s="64">
        <f t="shared" si="16"/>
        <v>0</v>
      </c>
      <c r="L173" s="142">
        <f t="shared" si="16"/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>SUM(D175:G175)</f>
        <v>0</v>
      </c>
      <c r="D175" s="75"/>
      <c r="E175" s="75"/>
      <c r="F175" s="75"/>
      <c r="G175" s="149"/>
      <c r="H175" s="73">
        <f>SUM(I175:L175)</f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>SUM(D176:G176)</f>
        <v>0</v>
      </c>
      <c r="D176" s="75"/>
      <c r="E176" s="75"/>
      <c r="F176" s="75"/>
      <c r="G176" s="149"/>
      <c r="H176" s="73">
        <f>SUM(I176:L176)</f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>SUM(D177:G177)</f>
        <v>0</v>
      </c>
      <c r="D177" s="75"/>
      <c r="E177" s="75"/>
      <c r="F177" s="75"/>
      <c r="G177" s="149"/>
      <c r="H177" s="73">
        <f>SUM(I177:L177)</f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ref="C178:C182" si="17">SUM(D178:G178)</f>
        <v>0</v>
      </c>
      <c r="D178" s="161">
        <f>SUM(D179:D182)</f>
        <v>0</v>
      </c>
      <c r="E178" s="161">
        <f t="shared" ref="E178:G178" si="18">SUM(E179:E182)</f>
        <v>0</v>
      </c>
      <c r="F178" s="161">
        <f t="shared" si="18"/>
        <v>0</v>
      </c>
      <c r="G178" s="161">
        <f t="shared" si="18"/>
        <v>0</v>
      </c>
      <c r="H178" s="176">
        <f t="shared" ref="H178:H182" si="19">SUM(I178:L178)</f>
        <v>0</v>
      </c>
      <c r="I178" s="161">
        <f>SUM(I179:I182)</f>
        <v>0</v>
      </c>
      <c r="J178" s="161">
        <f t="shared" ref="J178:L178" si="20">SUM(J179:J182)</f>
        <v>0</v>
      </c>
      <c r="K178" s="161">
        <f t="shared" si="20"/>
        <v>0</v>
      </c>
      <c r="L178" s="177">
        <f t="shared" si="20"/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7"/>
        <v>0</v>
      </c>
      <c r="D179" s="75"/>
      <c r="E179" s="75"/>
      <c r="F179" s="75"/>
      <c r="G179" s="178"/>
      <c r="H179" s="73">
        <f t="shared" si="19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7"/>
        <v>0</v>
      </c>
      <c r="D180" s="75"/>
      <c r="E180" s="75"/>
      <c r="F180" s="75"/>
      <c r="G180" s="178"/>
      <c r="H180" s="73">
        <f t="shared" si="19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7"/>
        <v>0</v>
      </c>
      <c r="D181" s="75"/>
      <c r="E181" s="75"/>
      <c r="F181" s="75"/>
      <c r="G181" s="178"/>
      <c r="H181" s="73">
        <f t="shared" si="19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7"/>
        <v>0</v>
      </c>
      <c r="D182" s="180"/>
      <c r="E182" s="180"/>
      <c r="F182" s="180"/>
      <c r="G182" s="181"/>
      <c r="H182" s="176">
        <f t="shared" si="19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7"/>
        <v>0</v>
      </c>
      <c r="D183" s="184">
        <f>SUM(D184:D185)</f>
        <v>0</v>
      </c>
      <c r="E183" s="184">
        <f t="shared" ref="E183:G183" si="21">SUM(E184:E185)</f>
        <v>0</v>
      </c>
      <c r="F183" s="184">
        <f t="shared" si="21"/>
        <v>0</v>
      </c>
      <c r="G183" s="184">
        <f t="shared" si="21"/>
        <v>0</v>
      </c>
      <c r="H183" s="183">
        <f t="shared" si="8"/>
        <v>0</v>
      </c>
      <c r="I183" s="184">
        <f>SUM(I184:I185)</f>
        <v>0</v>
      </c>
      <c r="J183" s="184">
        <f t="shared" ref="J183:L183" si="22">SUM(J184:J185)</f>
        <v>0</v>
      </c>
      <c r="K183" s="184">
        <f t="shared" si="22"/>
        <v>0</v>
      </c>
      <c r="L183" s="142">
        <f t="shared" si="22"/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7"/>
        <v>0</v>
      </c>
      <c r="D184" s="155"/>
      <c r="E184" s="155"/>
      <c r="F184" s="155"/>
      <c r="G184" s="156"/>
      <c r="H184" s="185">
        <f t="shared" si="8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7"/>
        <v>0</v>
      </c>
      <c r="D185" s="69"/>
      <c r="E185" s="69"/>
      <c r="F185" s="69"/>
      <c r="G185" s="147"/>
      <c r="H185" s="67">
        <f t="shared" si="8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7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>SUM(D187:G187)</f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ref="C188:C263" si="23">SUM(D188:G188)</f>
        <v>0</v>
      </c>
      <c r="D188" s="69"/>
      <c r="E188" s="69"/>
      <c r="F188" s="69"/>
      <c r="G188" s="147"/>
      <c r="H188" s="67">
        <f t="shared" ref="H188:H262" si="24">SUM(I188:L188)</f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23"/>
        <v>0</v>
      </c>
      <c r="D189" s="75"/>
      <c r="E189" s="75"/>
      <c r="F189" s="75"/>
      <c r="G189" s="149"/>
      <c r="H189" s="73">
        <f t="shared" si="24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23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24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24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si="23"/>
        <v>0</v>
      </c>
      <c r="D192" s="75"/>
      <c r="E192" s="75"/>
      <c r="F192" s="75"/>
      <c r="G192" s="149"/>
      <c r="H192" s="73">
        <f t="shared" si="24"/>
        <v>0</v>
      </c>
      <c r="I192" s="75"/>
      <c r="J192" s="75"/>
      <c r="K192" s="75"/>
      <c r="L192" s="150"/>
    </row>
    <row r="193" spans="1:12" s="26" customFormat="1" ht="24" hidden="1" x14ac:dyDescent="0.25">
      <c r="A193" s="188"/>
      <c r="B193" s="21" t="s">
        <v>200</v>
      </c>
      <c r="C193" s="131">
        <f t="shared" si="23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24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idden="1" x14ac:dyDescent="0.25">
      <c r="A194" s="135">
        <v>5000</v>
      </c>
      <c r="B194" s="135" t="s">
        <v>201</v>
      </c>
      <c r="C194" s="136">
        <f t="shared" si="2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2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202</v>
      </c>
      <c r="C195" s="59">
        <f t="shared" si="2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2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23"/>
        <v>0</v>
      </c>
      <c r="D196" s="69"/>
      <c r="E196" s="69"/>
      <c r="F196" s="69"/>
      <c r="G196" s="147"/>
      <c r="H196" s="67">
        <f t="shared" si="2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204</v>
      </c>
      <c r="C197" s="73">
        <f t="shared" si="2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2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205</v>
      </c>
      <c r="C198" s="73">
        <f t="shared" si="23"/>
        <v>0</v>
      </c>
      <c r="D198" s="75"/>
      <c r="E198" s="75"/>
      <c r="F198" s="75"/>
      <c r="G198" s="149"/>
      <c r="H198" s="73">
        <f t="shared" si="2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23"/>
        <v>0</v>
      </c>
      <c r="D199" s="75"/>
      <c r="E199" s="75"/>
      <c r="F199" s="75"/>
      <c r="G199" s="149"/>
      <c r="H199" s="73">
        <f t="shared" si="2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23"/>
        <v>0</v>
      </c>
      <c r="D200" s="75"/>
      <c r="E200" s="75"/>
      <c r="F200" s="75"/>
      <c r="G200" s="149"/>
      <c r="H200" s="73">
        <f t="shared" si="2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23"/>
        <v>0</v>
      </c>
      <c r="D201" s="75"/>
      <c r="E201" s="75"/>
      <c r="F201" s="75"/>
      <c r="G201" s="149"/>
      <c r="H201" s="73">
        <f t="shared" si="2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23"/>
        <v>0</v>
      </c>
      <c r="D202" s="75"/>
      <c r="E202" s="75"/>
      <c r="F202" s="75"/>
      <c r="G202" s="149"/>
      <c r="H202" s="73">
        <f t="shared" si="24"/>
        <v>0</v>
      </c>
      <c r="I202" s="75"/>
      <c r="J202" s="75"/>
      <c r="K202" s="75"/>
      <c r="L202" s="150"/>
    </row>
    <row r="203" spans="1:12" hidden="1" x14ac:dyDescent="0.25">
      <c r="A203" s="58">
        <v>5200</v>
      </c>
      <c r="B203" s="140" t="s">
        <v>210</v>
      </c>
      <c r="C203" s="59">
        <f t="shared" si="2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2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2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2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23"/>
        <v>0</v>
      </c>
      <c r="D205" s="69"/>
      <c r="E205" s="69"/>
      <c r="F205" s="69"/>
      <c r="G205" s="147"/>
      <c r="H205" s="67">
        <f t="shared" si="2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23"/>
        <v>0</v>
      </c>
      <c r="D206" s="75"/>
      <c r="E206" s="75"/>
      <c r="F206" s="75"/>
      <c r="G206" s="149"/>
      <c r="H206" s="73">
        <f t="shared" si="2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23"/>
        <v>0</v>
      </c>
      <c r="D207" s="75"/>
      <c r="E207" s="75"/>
      <c r="F207" s="75"/>
      <c r="G207" s="149"/>
      <c r="H207" s="73">
        <f t="shared" si="2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23"/>
        <v>0</v>
      </c>
      <c r="D208" s="75"/>
      <c r="E208" s="75"/>
      <c r="F208" s="75"/>
      <c r="G208" s="149"/>
      <c r="H208" s="73">
        <f t="shared" si="2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>SUM(D209:G209)</f>
        <v>0</v>
      </c>
      <c r="D209" s="75"/>
      <c r="E209" s="75"/>
      <c r="F209" s="75"/>
      <c r="G209" s="149"/>
      <c r="H209" s="73">
        <f>SUM(I209:L209)</f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23"/>
        <v>0</v>
      </c>
      <c r="D210" s="75"/>
      <c r="E210" s="75"/>
      <c r="F210" s="75"/>
      <c r="G210" s="149"/>
      <c r="H210" s="73">
        <f t="shared" si="2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23"/>
        <v>0</v>
      </c>
      <c r="D211" s="75"/>
      <c r="E211" s="75"/>
      <c r="F211" s="75"/>
      <c r="G211" s="149"/>
      <c r="H211" s="73">
        <f t="shared" si="2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23"/>
        <v>0</v>
      </c>
      <c r="D212" s="75"/>
      <c r="E212" s="75"/>
      <c r="F212" s="75"/>
      <c r="G212" s="149"/>
      <c r="H212" s="73">
        <f t="shared" si="2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23"/>
        <v>0</v>
      </c>
      <c r="D213" s="75"/>
      <c r="E213" s="75"/>
      <c r="F213" s="75"/>
      <c r="G213" s="149"/>
      <c r="H213" s="73">
        <f t="shared" si="2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221</v>
      </c>
      <c r="C214" s="73">
        <f t="shared" si="23"/>
        <v>0</v>
      </c>
      <c r="D214" s="75"/>
      <c r="E214" s="75"/>
      <c r="F214" s="75"/>
      <c r="G214" s="149"/>
      <c r="H214" s="73">
        <f t="shared" si="24"/>
        <v>0</v>
      </c>
      <c r="I214" s="75"/>
      <c r="J214" s="75"/>
      <c r="K214" s="75"/>
      <c r="L214" s="150"/>
    </row>
    <row r="215" spans="1:12" hidden="1" x14ac:dyDescent="0.25">
      <c r="A215" s="151">
        <v>5230</v>
      </c>
      <c r="B215" s="72" t="s">
        <v>222</v>
      </c>
      <c r="C215" s="73">
        <f t="shared" si="2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2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23"/>
        <v>0</v>
      </c>
      <c r="D216" s="75"/>
      <c r="E216" s="75"/>
      <c r="F216" s="75"/>
      <c r="G216" s="149"/>
      <c r="H216" s="73">
        <f t="shared" si="2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224</v>
      </c>
      <c r="C217" s="73">
        <f t="shared" si="23"/>
        <v>0</v>
      </c>
      <c r="D217" s="75"/>
      <c r="E217" s="75"/>
      <c r="F217" s="75"/>
      <c r="G217" s="149"/>
      <c r="H217" s="73">
        <f t="shared" si="2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225</v>
      </c>
      <c r="C218" s="191">
        <f t="shared" si="23"/>
        <v>0</v>
      </c>
      <c r="D218" s="75"/>
      <c r="E218" s="75"/>
      <c r="F218" s="75"/>
      <c r="G218" s="149"/>
      <c r="H218" s="73">
        <f t="shared" si="2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23"/>
        <v>0</v>
      </c>
      <c r="D219" s="75"/>
      <c r="E219" s="75"/>
      <c r="F219" s="75"/>
      <c r="G219" s="149"/>
      <c r="H219" s="73">
        <f t="shared" si="2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227</v>
      </c>
      <c r="C220" s="191">
        <f t="shared" si="23"/>
        <v>0</v>
      </c>
      <c r="D220" s="75"/>
      <c r="E220" s="75"/>
      <c r="F220" s="75"/>
      <c r="G220" s="149"/>
      <c r="H220" s="73">
        <f t="shared" si="2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228</v>
      </c>
      <c r="C221" s="191">
        <f t="shared" si="23"/>
        <v>0</v>
      </c>
      <c r="D221" s="75"/>
      <c r="E221" s="75"/>
      <c r="F221" s="75"/>
      <c r="G221" s="149"/>
      <c r="H221" s="73">
        <f t="shared" si="24"/>
        <v>0</v>
      </c>
      <c r="I221" s="75"/>
      <c r="J221" s="75"/>
      <c r="K221" s="75"/>
      <c r="L221" s="150"/>
    </row>
    <row r="222" spans="1:12" ht="24" hidden="1" x14ac:dyDescent="0.25">
      <c r="A222" s="46">
        <v>5238</v>
      </c>
      <c r="B222" s="72" t="s">
        <v>229</v>
      </c>
      <c r="C222" s="191">
        <f t="shared" si="23"/>
        <v>0</v>
      </c>
      <c r="D222" s="75"/>
      <c r="E222" s="75"/>
      <c r="F222" s="75"/>
      <c r="G222" s="149"/>
      <c r="H222" s="73">
        <f t="shared" si="24"/>
        <v>0</v>
      </c>
      <c r="I222" s="75"/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23"/>
        <v>0</v>
      </c>
      <c r="D223" s="75"/>
      <c r="E223" s="75"/>
      <c r="F223" s="75"/>
      <c r="G223" s="149"/>
      <c r="H223" s="73">
        <f t="shared" si="2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si="23"/>
        <v>0</v>
      </c>
      <c r="D224" s="75"/>
      <c r="E224" s="75"/>
      <c r="F224" s="75"/>
      <c r="G224" s="149"/>
      <c r="H224" s="73">
        <f t="shared" si="24"/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23"/>
        <v>0</v>
      </c>
      <c r="D225" s="75"/>
      <c r="E225" s="75"/>
      <c r="F225" s="75"/>
      <c r="G225" s="149"/>
      <c r="H225" s="73">
        <f t="shared" si="24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23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24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23"/>
        <v>0</v>
      </c>
      <c r="D227" s="75"/>
      <c r="E227" s="75"/>
      <c r="F227" s="75"/>
      <c r="G227" s="149"/>
      <c r="H227" s="73">
        <f t="shared" si="24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23"/>
        <v>0</v>
      </c>
      <c r="D228" s="155"/>
      <c r="E228" s="155"/>
      <c r="F228" s="155"/>
      <c r="G228" s="156"/>
      <c r="H228" s="109">
        <f t="shared" si="24"/>
        <v>0</v>
      </c>
      <c r="I228" s="155"/>
      <c r="J228" s="155"/>
      <c r="K228" s="155"/>
      <c r="L228" s="157"/>
    </row>
    <row r="229" spans="1:12" hidden="1" x14ac:dyDescent="0.25">
      <c r="A229" s="135">
        <v>6000</v>
      </c>
      <c r="B229" s="135" t="s">
        <v>236</v>
      </c>
      <c r="C229" s="193">
        <f t="shared" si="23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24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237</v>
      </c>
      <c r="C230" s="194">
        <f>SUM(D230:G230)</f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24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23"/>
        <v>0</v>
      </c>
      <c r="D231" s="69"/>
      <c r="E231" s="69"/>
      <c r="F231" s="69"/>
      <c r="G231" s="196"/>
      <c r="H231" s="197">
        <f t="shared" si="24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23"/>
        <v>0</v>
      </c>
      <c r="D232" s="152">
        <f>SUM(D233)</f>
        <v>0</v>
      </c>
      <c r="E232" s="152">
        <f t="shared" ref="E232:L232" si="25">SUM(E233)</f>
        <v>0</v>
      </c>
      <c r="F232" s="152">
        <f t="shared" si="25"/>
        <v>0</v>
      </c>
      <c r="G232" s="153">
        <f t="shared" si="25"/>
        <v>0</v>
      </c>
      <c r="H232" s="198">
        <f t="shared" si="24"/>
        <v>0</v>
      </c>
      <c r="I232" s="152">
        <f t="shared" si="25"/>
        <v>0</v>
      </c>
      <c r="J232" s="152">
        <f t="shared" si="25"/>
        <v>0</v>
      </c>
      <c r="K232" s="152">
        <f t="shared" si="25"/>
        <v>0</v>
      </c>
      <c r="L232" s="154">
        <f t="shared" si="25"/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23"/>
        <v>0</v>
      </c>
      <c r="D233" s="69"/>
      <c r="E233" s="69"/>
      <c r="F233" s="69"/>
      <c r="G233" s="147"/>
      <c r="H233" s="198">
        <f t="shared" si="24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24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>SUM(D235:G235)</f>
        <v>0</v>
      </c>
      <c r="D235" s="75"/>
      <c r="E235" s="75"/>
      <c r="F235" s="75"/>
      <c r="G235" s="149"/>
      <c r="H235" s="198">
        <f>SUM(I235:L235)</f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>SUM(D236:G236)</f>
        <v>0</v>
      </c>
      <c r="D236" s="75"/>
      <c r="E236" s="75"/>
      <c r="F236" s="75"/>
      <c r="G236" s="149"/>
      <c r="H236" s="198">
        <f t="shared" si="24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244</v>
      </c>
      <c r="C237" s="191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24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245</v>
      </c>
      <c r="C238" s="191">
        <f>SUM(D238:G238)</f>
        <v>0</v>
      </c>
      <c r="D238" s="75"/>
      <c r="E238" s="75"/>
      <c r="F238" s="75"/>
      <c r="G238" s="149"/>
      <c r="H238" s="198">
        <f t="shared" si="24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246</v>
      </c>
      <c r="C239" s="191">
        <f t="shared" si="23"/>
        <v>0</v>
      </c>
      <c r="D239" s="75"/>
      <c r="E239" s="75"/>
      <c r="F239" s="75"/>
      <c r="G239" s="149"/>
      <c r="H239" s="198">
        <f t="shared" si="24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23"/>
        <v>0</v>
      </c>
      <c r="D240" s="75"/>
      <c r="E240" s="75"/>
      <c r="F240" s="75"/>
      <c r="G240" s="149"/>
      <c r="H240" s="198">
        <f t="shared" si="24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23"/>
        <v>0</v>
      </c>
      <c r="D241" s="75"/>
      <c r="E241" s="75"/>
      <c r="F241" s="75"/>
      <c r="G241" s="149"/>
      <c r="H241" s="198">
        <f t="shared" si="24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23"/>
        <v>0</v>
      </c>
      <c r="D242" s="75"/>
      <c r="E242" s="75"/>
      <c r="F242" s="75"/>
      <c r="G242" s="149"/>
      <c r="H242" s="198">
        <f t="shared" si="24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23"/>
        <v>0</v>
      </c>
      <c r="D243" s="75"/>
      <c r="E243" s="75"/>
      <c r="F243" s="75"/>
      <c r="G243" s="149"/>
      <c r="H243" s="198">
        <f t="shared" si="24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23"/>
        <v>0</v>
      </c>
      <c r="D244" s="75"/>
      <c r="E244" s="75"/>
      <c r="F244" s="75"/>
      <c r="G244" s="149"/>
      <c r="H244" s="198">
        <f t="shared" si="24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252</v>
      </c>
      <c r="C245" s="199">
        <f t="shared" si="23"/>
        <v>0</v>
      </c>
      <c r="D245" s="161">
        <f>SUM(D246:D249)</f>
        <v>0</v>
      </c>
      <c r="E245" s="161">
        <f t="shared" ref="E245:G245" si="26">SUM(E246:E249)</f>
        <v>0</v>
      </c>
      <c r="F245" s="161">
        <f t="shared" si="26"/>
        <v>0</v>
      </c>
      <c r="G245" s="200">
        <f t="shared" si="26"/>
        <v>0</v>
      </c>
      <c r="H245" s="199">
        <f t="shared" si="24"/>
        <v>0</v>
      </c>
      <c r="I245" s="161">
        <f>SUM(I246:I249)</f>
        <v>0</v>
      </c>
      <c r="J245" s="161">
        <f t="shared" ref="J245:L245" si="27">SUM(J246:J249)</f>
        <v>0</v>
      </c>
      <c r="K245" s="161">
        <f t="shared" si="27"/>
        <v>0</v>
      </c>
      <c r="L245" s="177">
        <f t="shared" si="27"/>
        <v>0</v>
      </c>
    </row>
    <row r="246" spans="1:12" hidden="1" x14ac:dyDescent="0.25">
      <c r="A246" s="46">
        <v>6291</v>
      </c>
      <c r="B246" s="72" t="s">
        <v>253</v>
      </c>
      <c r="C246" s="191">
        <f t="shared" si="23"/>
        <v>0</v>
      </c>
      <c r="D246" s="75"/>
      <c r="E246" s="75"/>
      <c r="F246" s="75"/>
      <c r="G246" s="201"/>
      <c r="H246" s="191">
        <f t="shared" si="24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23"/>
        <v>0</v>
      </c>
      <c r="D247" s="75"/>
      <c r="E247" s="75"/>
      <c r="F247" s="75"/>
      <c r="G247" s="201"/>
      <c r="H247" s="191">
        <f t="shared" si="24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255</v>
      </c>
      <c r="C248" s="191">
        <f t="shared" si="23"/>
        <v>0</v>
      </c>
      <c r="D248" s="75"/>
      <c r="E248" s="75"/>
      <c r="F248" s="75"/>
      <c r="G248" s="201"/>
      <c r="H248" s="191">
        <f t="shared" si="24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256</v>
      </c>
      <c r="C249" s="191">
        <f t="shared" si="23"/>
        <v>0</v>
      </c>
      <c r="D249" s="75"/>
      <c r="E249" s="75"/>
      <c r="F249" s="75"/>
      <c r="G249" s="201"/>
      <c r="H249" s="191">
        <f t="shared" si="24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257</v>
      </c>
      <c r="C250" s="175">
        <f t="shared" si="23"/>
        <v>0</v>
      </c>
      <c r="D250" s="64">
        <f>SUM(D251,D256,D257)</f>
        <v>0</v>
      </c>
      <c r="E250" s="64">
        <f t="shared" ref="E250:G250" si="28">SUM(E251,E256,E257)</f>
        <v>0</v>
      </c>
      <c r="F250" s="64">
        <f t="shared" si="28"/>
        <v>0</v>
      </c>
      <c r="G250" s="64">
        <f t="shared" si="28"/>
        <v>0</v>
      </c>
      <c r="H250" s="59">
        <f t="shared" si="24"/>
        <v>0</v>
      </c>
      <c r="I250" s="64">
        <f>SUM(I251,I256,I257)</f>
        <v>0</v>
      </c>
      <c r="J250" s="64">
        <f t="shared" ref="J250:L250" si="29">SUM(J251,J256,J257)</f>
        <v>0</v>
      </c>
      <c r="K250" s="64">
        <f t="shared" si="29"/>
        <v>0</v>
      </c>
      <c r="L250" s="164">
        <f t="shared" si="29"/>
        <v>0</v>
      </c>
    </row>
    <row r="251" spans="1:12" ht="24" hidden="1" x14ac:dyDescent="0.25">
      <c r="A251" s="160">
        <v>6320</v>
      </c>
      <c r="B251" s="66" t="s">
        <v>258</v>
      </c>
      <c r="C251" s="199">
        <f t="shared" si="23"/>
        <v>0</v>
      </c>
      <c r="D251" s="161">
        <f>SUM(D252:D255)</f>
        <v>0</v>
      </c>
      <c r="E251" s="161">
        <f>SUM(E252:E255)</f>
        <v>0</v>
      </c>
      <c r="F251" s="161">
        <f t="shared" ref="F251:G251" si="30">SUM(F252:F255)</f>
        <v>0</v>
      </c>
      <c r="G251" s="202">
        <f t="shared" si="30"/>
        <v>0</v>
      </c>
      <c r="H251" s="199">
        <f t="shared" si="24"/>
        <v>0</v>
      </c>
      <c r="I251" s="161">
        <f>SUM(I252:I255)</f>
        <v>0</v>
      </c>
      <c r="J251" s="161">
        <f t="shared" ref="J251:L251" si="31">SUM(J252:J255)</f>
        <v>0</v>
      </c>
      <c r="K251" s="161">
        <f t="shared" si="31"/>
        <v>0</v>
      </c>
      <c r="L251" s="203">
        <f t="shared" si="31"/>
        <v>0</v>
      </c>
    </row>
    <row r="252" spans="1:12" hidden="1" x14ac:dyDescent="0.25">
      <c r="A252" s="46">
        <v>6322</v>
      </c>
      <c r="B252" s="72" t="s">
        <v>259</v>
      </c>
      <c r="C252" s="191">
        <f t="shared" si="23"/>
        <v>0</v>
      </c>
      <c r="D252" s="75"/>
      <c r="E252" s="75"/>
      <c r="F252" s="75"/>
      <c r="G252" s="201"/>
      <c r="H252" s="191">
        <f t="shared" si="24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23"/>
        <v>0</v>
      </c>
      <c r="D253" s="75"/>
      <c r="E253" s="75"/>
      <c r="F253" s="75"/>
      <c r="G253" s="201"/>
      <c r="H253" s="191">
        <f t="shared" si="24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23"/>
        <v>0</v>
      </c>
      <c r="D254" s="75"/>
      <c r="E254" s="75"/>
      <c r="F254" s="75"/>
      <c r="G254" s="201"/>
      <c r="H254" s="191">
        <f t="shared" si="24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23"/>
        <v>0</v>
      </c>
      <c r="D255" s="69"/>
      <c r="E255" s="69"/>
      <c r="F255" s="69"/>
      <c r="G255" s="204"/>
      <c r="H255" s="195">
        <f t="shared" si="24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>SUM(D256:G256)</f>
        <v>0</v>
      </c>
      <c r="D256" s="180"/>
      <c r="E256" s="180"/>
      <c r="F256" s="180"/>
      <c r="G256" s="201"/>
      <c r="H256" s="199">
        <f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23"/>
        <v>0</v>
      </c>
      <c r="D257" s="75"/>
      <c r="E257" s="75"/>
      <c r="F257" s="75"/>
      <c r="G257" s="149"/>
      <c r="H257" s="198">
        <f t="shared" si="24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>SUM(D258:G258)</f>
        <v>0</v>
      </c>
      <c r="D258" s="64">
        <f>SUM(D259,D263)</f>
        <v>0</v>
      </c>
      <c r="E258" s="64">
        <f t="shared" ref="E258:G258" si="32">SUM(E259,E263)</f>
        <v>0</v>
      </c>
      <c r="F258" s="64">
        <f t="shared" si="32"/>
        <v>0</v>
      </c>
      <c r="G258" s="64">
        <f t="shared" si="32"/>
        <v>0</v>
      </c>
      <c r="H258" s="59">
        <f>SUM(I258:L258)</f>
        <v>0</v>
      </c>
      <c r="I258" s="64">
        <f>SUM(I259,I263)</f>
        <v>0</v>
      </c>
      <c r="J258" s="64">
        <f t="shared" ref="J258:L258" si="33">SUM(J259,J263)</f>
        <v>0</v>
      </c>
      <c r="K258" s="64">
        <f t="shared" si="33"/>
        <v>0</v>
      </c>
      <c r="L258" s="164">
        <f t="shared" si="33"/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23"/>
        <v>0</v>
      </c>
      <c r="D259" s="161">
        <f>SUM(D260:D262)</f>
        <v>0</v>
      </c>
      <c r="E259" s="161">
        <f t="shared" ref="E259:G259" si="34">SUM(E260:E262)</f>
        <v>0</v>
      </c>
      <c r="F259" s="161">
        <f t="shared" si="34"/>
        <v>0</v>
      </c>
      <c r="G259" s="207">
        <f t="shared" si="34"/>
        <v>0</v>
      </c>
      <c r="H259" s="195">
        <f t="shared" si="24"/>
        <v>0</v>
      </c>
      <c r="I259" s="161">
        <f>SUM(I260:I262)</f>
        <v>0</v>
      </c>
      <c r="J259" s="161">
        <f t="shared" ref="J259:L259" si="35">SUM(J260:J262)</f>
        <v>0</v>
      </c>
      <c r="K259" s="161">
        <f t="shared" si="35"/>
        <v>0</v>
      </c>
      <c r="L259" s="172">
        <f t="shared" si="35"/>
        <v>0</v>
      </c>
    </row>
    <row r="260" spans="1:13" hidden="1" x14ac:dyDescent="0.25">
      <c r="A260" s="46">
        <v>6411</v>
      </c>
      <c r="B260" s="166" t="s">
        <v>267</v>
      </c>
      <c r="C260" s="191">
        <f t="shared" si="23"/>
        <v>0</v>
      </c>
      <c r="D260" s="75"/>
      <c r="E260" s="75"/>
      <c r="F260" s="75"/>
      <c r="G260" s="149"/>
      <c r="H260" s="198">
        <f t="shared" si="24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23"/>
        <v>0</v>
      </c>
      <c r="D261" s="75"/>
      <c r="E261" s="75"/>
      <c r="F261" s="75"/>
      <c r="G261" s="149"/>
      <c r="H261" s="198">
        <f t="shared" si="24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23"/>
        <v>0</v>
      </c>
      <c r="D262" s="75"/>
      <c r="E262" s="75"/>
      <c r="F262" s="75"/>
      <c r="G262" s="149"/>
      <c r="H262" s="198">
        <f t="shared" si="24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2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ref="C264:C283" si="36">SUM(D264:G264)</f>
        <v>0</v>
      </c>
      <c r="D264" s="75"/>
      <c r="E264" s="75"/>
      <c r="F264" s="75"/>
      <c r="G264" s="149"/>
      <c r="H264" s="198">
        <f t="shared" ref="H264:H283" si="37">SUM(I264:L264)</f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36"/>
        <v>0</v>
      </c>
      <c r="D265" s="75"/>
      <c r="E265" s="75"/>
      <c r="F265" s="75"/>
      <c r="G265" s="149"/>
      <c r="H265" s="198">
        <f t="shared" si="37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>SUM(D266:G266)</f>
        <v>0</v>
      </c>
      <c r="D266" s="75"/>
      <c r="E266" s="75"/>
      <c r="F266" s="75"/>
      <c r="G266" s="149"/>
      <c r="H266" s="198">
        <f>SUM(I266:L266)</f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>SUM(D267:G267)</f>
        <v>0</v>
      </c>
      <c r="D267" s="75"/>
      <c r="E267" s="75"/>
      <c r="F267" s="75"/>
      <c r="G267" s="149"/>
      <c r="H267" s="198">
        <f>SUM(I267:L267)</f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36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37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36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37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36"/>
        <v>0</v>
      </c>
      <c r="D270" s="69"/>
      <c r="E270" s="69"/>
      <c r="F270" s="69"/>
      <c r="G270" s="147"/>
      <c r="H270" s="67">
        <f t="shared" si="37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36"/>
        <v>0</v>
      </c>
      <c r="D272" s="75"/>
      <c r="E272" s="75"/>
      <c r="F272" s="75"/>
      <c r="G272" s="149"/>
      <c r="H272" s="73">
        <f t="shared" si="37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36"/>
        <v>0</v>
      </c>
      <c r="D273" s="75"/>
      <c r="E273" s="75"/>
      <c r="F273" s="75"/>
      <c r="G273" s="149"/>
      <c r="H273" s="73">
        <f t="shared" si="37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36"/>
        <v>0</v>
      </c>
      <c r="D274" s="75"/>
      <c r="E274" s="75"/>
      <c r="F274" s="75"/>
      <c r="G274" s="149"/>
      <c r="H274" s="73">
        <f t="shared" si="37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36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37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36"/>
        <v>0</v>
      </c>
      <c r="D276" s="75"/>
      <c r="E276" s="75"/>
      <c r="F276" s="75"/>
      <c r="G276" s="149"/>
      <c r="H276" s="73">
        <f t="shared" si="37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36"/>
        <v>0</v>
      </c>
      <c r="D277" s="75"/>
      <c r="E277" s="75"/>
      <c r="F277" s="75"/>
      <c r="G277" s="149"/>
      <c r="H277" s="73">
        <f t="shared" si="37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36"/>
        <v>0</v>
      </c>
      <c r="D278" s="69"/>
      <c r="E278" s="69"/>
      <c r="F278" s="69"/>
      <c r="G278" s="147"/>
      <c r="H278" s="67">
        <f t="shared" si="37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36"/>
        <v>0</v>
      </c>
      <c r="D279" s="217">
        <f>D280</f>
        <v>0</v>
      </c>
      <c r="E279" s="217">
        <f t="shared" ref="E279:G279" si="38">E280</f>
        <v>0</v>
      </c>
      <c r="F279" s="217">
        <f t="shared" si="38"/>
        <v>0</v>
      </c>
      <c r="G279" s="218">
        <f t="shared" si="38"/>
        <v>0</v>
      </c>
      <c r="H279" s="216">
        <f t="shared" si="37"/>
        <v>0</v>
      </c>
      <c r="I279" s="217">
        <f t="shared" ref="I279:L279" si="39">I280</f>
        <v>0</v>
      </c>
      <c r="J279" s="217">
        <f t="shared" si="39"/>
        <v>0</v>
      </c>
      <c r="K279" s="217">
        <f t="shared" si="39"/>
        <v>0</v>
      </c>
      <c r="L279" s="219">
        <f t="shared" si="39"/>
        <v>0</v>
      </c>
    </row>
    <row r="280" spans="1:12" hidden="1" x14ac:dyDescent="0.25">
      <c r="A280" s="143">
        <v>7720</v>
      </c>
      <c r="B280" s="66" t="s">
        <v>287</v>
      </c>
      <c r="C280" s="80">
        <f t="shared" si="36"/>
        <v>0</v>
      </c>
      <c r="D280" s="82"/>
      <c r="E280" s="82"/>
      <c r="F280" s="82"/>
      <c r="G280" s="220"/>
      <c r="H280" s="80">
        <f t="shared" si="37"/>
        <v>0</v>
      </c>
      <c r="I280" s="82"/>
      <c r="J280" s="82"/>
      <c r="K280" s="82"/>
      <c r="L280" s="221"/>
    </row>
    <row r="281" spans="1:12" x14ac:dyDescent="0.25">
      <c r="A281" s="166"/>
      <c r="B281" s="72" t="s">
        <v>288</v>
      </c>
      <c r="C281" s="191">
        <f t="shared" si="36"/>
        <v>12783</v>
      </c>
      <c r="D281" s="152">
        <f>SUM(D282:D283)</f>
        <v>12783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37"/>
        <v>6018</v>
      </c>
      <c r="I281" s="152">
        <f>SUM(I282:I283)</f>
        <v>6018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x14ac:dyDescent="0.25">
      <c r="A282" s="166" t="s">
        <v>289</v>
      </c>
      <c r="B282" s="46" t="s">
        <v>290</v>
      </c>
      <c r="C282" s="191">
        <f t="shared" si="36"/>
        <v>12783</v>
      </c>
      <c r="D282" s="75">
        <v>12783</v>
      </c>
      <c r="E282" s="75"/>
      <c r="F282" s="75"/>
      <c r="G282" s="149"/>
      <c r="H282" s="73">
        <f t="shared" si="37"/>
        <v>6018</v>
      </c>
      <c r="I282" s="75">
        <v>6018</v>
      </c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36"/>
        <v>0</v>
      </c>
      <c r="D283" s="69"/>
      <c r="E283" s="69"/>
      <c r="F283" s="69"/>
      <c r="G283" s="147"/>
      <c r="H283" s="67">
        <f t="shared" si="37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40">SUM(C281,C268,C229,C194,C186,C172,C74,C52)</f>
        <v>56169</v>
      </c>
      <c r="D284" s="224">
        <f t="shared" si="40"/>
        <v>56169</v>
      </c>
      <c r="E284" s="224">
        <f t="shared" si="40"/>
        <v>0</v>
      </c>
      <c r="F284" s="224">
        <f t="shared" si="40"/>
        <v>0</v>
      </c>
      <c r="G284" s="225">
        <f t="shared" si="40"/>
        <v>0</v>
      </c>
      <c r="H284" s="226">
        <f t="shared" si="40"/>
        <v>47982</v>
      </c>
      <c r="I284" s="224">
        <f t="shared" si="40"/>
        <v>47982</v>
      </c>
      <c r="J284" s="224">
        <f t="shared" si="40"/>
        <v>0</v>
      </c>
      <c r="K284" s="224">
        <f t="shared" si="40"/>
        <v>0</v>
      </c>
      <c r="L284" s="227">
        <f t="shared" si="40"/>
        <v>0</v>
      </c>
    </row>
    <row r="285" spans="1:12" s="26" customFormat="1" ht="13.5" thickTop="1" thickBot="1" x14ac:dyDescent="0.3">
      <c r="A285" s="287" t="s">
        <v>294</v>
      </c>
      <c r="B285" s="288"/>
      <c r="C285" s="228">
        <f>SUM(D285:G285)</f>
        <v>9598</v>
      </c>
      <c r="D285" s="229">
        <f>SUM(D24,D25,D41)-D50</f>
        <v>9598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4108</v>
      </c>
      <c r="I285" s="229">
        <f>SUM(I24,I25,I41)-I50</f>
        <v>4108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thickTop="1" x14ac:dyDescent="0.25">
      <c r="A286" s="306" t="s">
        <v>295</v>
      </c>
      <c r="B286" s="307"/>
      <c r="C286" s="232">
        <f t="shared" ref="C286:L286" si="41">SUM(C287,C288)-C295+C296</f>
        <v>-9598</v>
      </c>
      <c r="D286" s="233">
        <f t="shared" si="41"/>
        <v>-9598</v>
      </c>
      <c r="E286" s="233">
        <f t="shared" si="41"/>
        <v>0</v>
      </c>
      <c r="F286" s="233">
        <f t="shared" si="41"/>
        <v>0</v>
      </c>
      <c r="G286" s="234">
        <f t="shared" si="41"/>
        <v>0</v>
      </c>
      <c r="H286" s="235">
        <f t="shared" si="41"/>
        <v>-4108</v>
      </c>
      <c r="I286" s="233">
        <f t="shared" si="41"/>
        <v>-4108</v>
      </c>
      <c r="J286" s="233">
        <f t="shared" si="41"/>
        <v>0</v>
      </c>
      <c r="K286" s="233">
        <f t="shared" si="41"/>
        <v>0</v>
      </c>
      <c r="L286" s="236">
        <f t="shared" si="41"/>
        <v>0</v>
      </c>
    </row>
    <row r="287" spans="1:12" s="26" customFormat="1" ht="12.75" thickBot="1" x14ac:dyDescent="0.3">
      <c r="A287" s="119" t="s">
        <v>296</v>
      </c>
      <c r="B287" s="119" t="s">
        <v>297</v>
      </c>
      <c r="C287" s="237">
        <f t="shared" ref="C287:L287" si="42">C21-C281</f>
        <v>-9598</v>
      </c>
      <c r="D287" s="121">
        <f t="shared" si="42"/>
        <v>-9598</v>
      </c>
      <c r="E287" s="121">
        <f t="shared" si="42"/>
        <v>0</v>
      </c>
      <c r="F287" s="121">
        <f t="shared" si="42"/>
        <v>0</v>
      </c>
      <c r="G287" s="122">
        <f t="shared" si="42"/>
        <v>0</v>
      </c>
      <c r="H287" s="238">
        <f t="shared" si="42"/>
        <v>-4108</v>
      </c>
      <c r="I287" s="121">
        <f t="shared" si="42"/>
        <v>-4108</v>
      </c>
      <c r="J287" s="121">
        <f t="shared" si="42"/>
        <v>0</v>
      </c>
      <c r="K287" s="121">
        <f t="shared" si="42"/>
        <v>0</v>
      </c>
      <c r="L287" s="123">
        <f t="shared" si="42"/>
        <v>0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43">SUM(C289,C291,C293)-SUM(C290,C292,C294)</f>
        <v>0</v>
      </c>
      <c r="D288" s="233">
        <f t="shared" si="43"/>
        <v>0</v>
      </c>
      <c r="E288" s="233">
        <f t="shared" si="43"/>
        <v>0</v>
      </c>
      <c r="F288" s="233">
        <f t="shared" si="43"/>
        <v>0</v>
      </c>
      <c r="G288" s="240">
        <f t="shared" si="43"/>
        <v>0</v>
      </c>
      <c r="H288" s="235">
        <f t="shared" si="43"/>
        <v>0</v>
      </c>
      <c r="I288" s="233">
        <f t="shared" si="43"/>
        <v>0</v>
      </c>
      <c r="J288" s="233">
        <f t="shared" si="43"/>
        <v>0</v>
      </c>
      <c r="K288" s="233">
        <f t="shared" si="43"/>
        <v>0</v>
      </c>
      <c r="L288" s="236">
        <f t="shared" si="43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4" si="44">SUM(D289:G289)</f>
        <v>0</v>
      </c>
      <c r="D289" s="82"/>
      <c r="E289" s="82"/>
      <c r="F289" s="82"/>
      <c r="G289" s="220"/>
      <c r="H289" s="80">
        <f t="shared" ref="H289:H294" si="45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44"/>
        <v>0</v>
      </c>
      <c r="D290" s="75"/>
      <c r="E290" s="75"/>
      <c r="F290" s="75"/>
      <c r="G290" s="149"/>
      <c r="H290" s="73">
        <f t="shared" si="45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44"/>
        <v>0</v>
      </c>
      <c r="D291" s="75"/>
      <c r="E291" s="75"/>
      <c r="F291" s="75"/>
      <c r="G291" s="149"/>
      <c r="H291" s="73">
        <f t="shared" si="45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44"/>
        <v>0</v>
      </c>
      <c r="D292" s="75"/>
      <c r="E292" s="75"/>
      <c r="F292" s="75"/>
      <c r="G292" s="149"/>
      <c r="H292" s="73">
        <f t="shared" si="45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44"/>
        <v>0</v>
      </c>
      <c r="D293" s="75"/>
      <c r="E293" s="75"/>
      <c r="F293" s="75"/>
      <c r="G293" s="149"/>
      <c r="H293" s="73">
        <f t="shared" si="45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44"/>
        <v>0</v>
      </c>
      <c r="D294" s="180"/>
      <c r="E294" s="180"/>
      <c r="F294" s="180"/>
      <c r="G294" s="244"/>
      <c r="H294" s="176">
        <f t="shared" si="45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>SUM(D295:G295)</f>
        <v>0</v>
      </c>
      <c r="D295" s="247"/>
      <c r="E295" s="247"/>
      <c r="F295" s="247"/>
      <c r="G295" s="248"/>
      <c r="H295" s="246">
        <f>SUM(I295:L295)</f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>SUM(D296:G296)</f>
        <v>0</v>
      </c>
      <c r="D296" s="169"/>
      <c r="E296" s="169"/>
      <c r="F296" s="169"/>
      <c r="G296" s="170"/>
      <c r="H296" s="251">
        <f>SUM(I296:L296)</f>
        <v>0</v>
      </c>
      <c r="I296" s="169"/>
      <c r="J296" s="169"/>
      <c r="K296" s="169"/>
      <c r="L296" s="171"/>
    </row>
    <row r="297" spans="1:12" ht="12.75" thickTop="1" x14ac:dyDescent="0.25">
      <c r="A297" s="252"/>
      <c r="B297" s="253"/>
      <c r="C297" s="253"/>
      <c r="D297" s="253"/>
      <c r="E297" s="253"/>
      <c r="F297" s="253"/>
      <c r="G297" s="253"/>
      <c r="H297" s="253"/>
      <c r="I297" s="253"/>
      <c r="J297" s="253"/>
      <c r="K297" s="253"/>
      <c r="L297" s="254"/>
    </row>
    <row r="298" spans="1:12" ht="12.75" thickBot="1" x14ac:dyDescent="0.3">
      <c r="A298" s="256"/>
      <c r="B298" s="257"/>
      <c r="C298" s="257"/>
      <c r="D298" s="257"/>
      <c r="E298" s="257"/>
      <c r="F298" s="257"/>
      <c r="G298" s="257"/>
      <c r="H298" s="257"/>
      <c r="I298" s="257"/>
      <c r="J298" s="257"/>
      <c r="K298" s="257"/>
      <c r="L298" s="258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59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59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59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</sheetData>
  <sheetProtection algorithmName="SHA-512" hashValue="FGjlDy7TOEmxRFPCGnezpF312seyOJGrs1j0hrK6cEhcjgxUXf8YYBN/BBUbjSarlsHsFIJ/oO6mZ4mf/kDaLQ==" saltValue="1Hy40eOTtyNF3sc8diXF+Q==" spinCount="100000" sheet="1" objects="1" scenarios="1" selectLockedCells="1" selectUnlockedCells="1"/>
  <autoFilter ref="A18:L296">
    <filterColumn colId="7">
      <filters blank="1">
        <filter val="1 100"/>
        <filter val="1 158"/>
        <filter val="1 269"/>
        <filter val="1 800"/>
        <filter val="1 910"/>
        <filter val="14 667"/>
        <filter val="160"/>
        <filter val="17 492"/>
        <filter val="2 069"/>
        <filter val="2 083"/>
        <filter val="2 100"/>
        <filter val="2 250"/>
        <filter val="2 796"/>
        <filter val="20 928"/>
        <filter val="22 086"/>
        <filter val="27 297"/>
        <filter val="28 580"/>
        <filter val="3 040"/>
        <filter val="3 935"/>
        <filter val="300"/>
        <filter val="4 056"/>
        <filter val="4 108"/>
        <filter val="-4 108"/>
        <filter val="41 964"/>
        <filter val="424"/>
        <filter val="47 982"/>
        <filter val="5 211"/>
        <filter val="546"/>
        <filter val="6 018"/>
        <filter val="6 676"/>
        <filter val="800"/>
        <filter val="895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1:L11"/>
    <mergeCell ref="C12:L12"/>
    <mergeCell ref="A286:B286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85:B285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filterMode="1">
    <tabColor theme="0"/>
  </sheetPr>
  <dimension ref="A1:M304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27.75" customHeight="1" x14ac:dyDescent="0.25">
      <c r="A3" s="2" t="s">
        <v>2</v>
      </c>
      <c r="B3" s="3"/>
      <c r="C3" s="314" t="s">
        <v>350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349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348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327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4" t="s">
        <v>9</v>
      </c>
      <c r="B7" s="5"/>
      <c r="C7" s="314" t="s">
        <v>347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83" t="s">
        <v>346</v>
      </c>
      <c r="D9" s="283"/>
      <c r="E9" s="283"/>
      <c r="F9" s="283"/>
      <c r="G9" s="283"/>
      <c r="H9" s="283"/>
      <c r="I9" s="283"/>
      <c r="J9" s="283"/>
      <c r="K9" s="283"/>
      <c r="L9" s="284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 t="s">
        <v>345</v>
      </c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 t="s">
        <v>344</v>
      </c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1257557</v>
      </c>
      <c r="D20" s="30">
        <f>SUM(D21,D24,D25,D41,D42)</f>
        <v>594945</v>
      </c>
      <c r="E20" s="30">
        <f>SUM(E21,E24,E42)</f>
        <v>25621</v>
      </c>
      <c r="F20" s="30">
        <f>SUM(F21,F26,F42)</f>
        <v>636147</v>
      </c>
      <c r="G20" s="31">
        <f>SUM(G21,G44)</f>
        <v>844</v>
      </c>
      <c r="H20" s="29">
        <f t="shared" ref="H20:H46" si="1">SUM(I20:L20)</f>
        <v>1175285</v>
      </c>
      <c r="I20" s="30">
        <f>SUM(I21,I24,I25,I41,I42)</f>
        <v>512674</v>
      </c>
      <c r="J20" s="30">
        <f>SUM(J21,J24,J42)</f>
        <v>25620</v>
      </c>
      <c r="K20" s="30">
        <f>SUM(K21,K26,K42)</f>
        <v>636147</v>
      </c>
      <c r="L20" s="32">
        <f>SUM(L21,L44)</f>
        <v>844</v>
      </c>
    </row>
    <row r="21" spans="1:12" ht="12.75" thickTop="1" x14ac:dyDescent="0.25">
      <c r="A21" s="33"/>
      <c r="B21" s="34" t="s">
        <v>30</v>
      </c>
      <c r="C21" s="35">
        <f t="shared" si="0"/>
        <v>30844</v>
      </c>
      <c r="D21" s="36">
        <f>SUM(D22:D23)</f>
        <v>0</v>
      </c>
      <c r="E21" s="36">
        <f>SUM(E22:E23)</f>
        <v>0</v>
      </c>
      <c r="F21" s="36">
        <f>SUM(F22:F23)</f>
        <v>30000</v>
      </c>
      <c r="G21" s="37">
        <f>SUM(G22:G23)</f>
        <v>844</v>
      </c>
      <c r="H21" s="35">
        <f t="shared" si="1"/>
        <v>30844</v>
      </c>
      <c r="I21" s="36">
        <f>SUM(I22:I23)</f>
        <v>0</v>
      </c>
      <c r="J21" s="36">
        <f>SUM(J22:J23)</f>
        <v>0</v>
      </c>
      <c r="K21" s="36">
        <f>SUM(K22:K23)</f>
        <v>30000</v>
      </c>
      <c r="L21" s="38">
        <f>SUM(L22:L23)</f>
        <v>844</v>
      </c>
    </row>
    <row r="22" spans="1:12" hidden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x14ac:dyDescent="0.25">
      <c r="A23" s="45"/>
      <c r="B23" s="46" t="s">
        <v>32</v>
      </c>
      <c r="C23" s="47">
        <f t="shared" si="0"/>
        <v>30844</v>
      </c>
      <c r="D23" s="48"/>
      <c r="E23" s="48"/>
      <c r="F23" s="48">
        <v>30000</v>
      </c>
      <c r="G23" s="49">
        <v>844</v>
      </c>
      <c r="H23" s="47">
        <f t="shared" si="1"/>
        <v>30844</v>
      </c>
      <c r="I23" s="48"/>
      <c r="J23" s="48"/>
      <c r="K23" s="48">
        <v>30000</v>
      </c>
      <c r="L23" s="50">
        <v>844</v>
      </c>
    </row>
    <row r="24" spans="1:12" s="26" customFormat="1" ht="24.75" thickBot="1" x14ac:dyDescent="0.3">
      <c r="A24" s="51">
        <v>19300</v>
      </c>
      <c r="B24" s="51" t="s">
        <v>33</v>
      </c>
      <c r="C24" s="52">
        <f t="shared" si="0"/>
        <v>620566</v>
      </c>
      <c r="D24" s="53">
        <f>D49</f>
        <v>594945</v>
      </c>
      <c r="E24" s="53">
        <f>E49</f>
        <v>25621</v>
      </c>
      <c r="F24" s="54" t="s">
        <v>34</v>
      </c>
      <c r="G24" s="55" t="s">
        <v>34</v>
      </c>
      <c r="H24" s="52">
        <f t="shared" si="1"/>
        <v>538294</v>
      </c>
      <c r="I24" s="53">
        <f>I50</f>
        <v>512674</v>
      </c>
      <c r="J24" s="53">
        <f>J50</f>
        <v>25620</v>
      </c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thickTop="1" x14ac:dyDescent="0.25">
      <c r="A26" s="58">
        <v>21300</v>
      </c>
      <c r="B26" s="58" t="s">
        <v>36</v>
      </c>
      <c r="C26" s="59">
        <f t="shared" si="0"/>
        <v>606147</v>
      </c>
      <c r="D26" s="61" t="s">
        <v>34</v>
      </c>
      <c r="E26" s="61" t="s">
        <v>34</v>
      </c>
      <c r="F26" s="64">
        <f>SUM(F27,F31,F33,F36)</f>
        <v>606147</v>
      </c>
      <c r="G26" s="62" t="s">
        <v>34</v>
      </c>
      <c r="H26" s="59">
        <f t="shared" si="1"/>
        <v>606147</v>
      </c>
      <c r="I26" s="61" t="s">
        <v>34</v>
      </c>
      <c r="J26" s="61" t="s">
        <v>34</v>
      </c>
      <c r="K26" s="64">
        <f>SUM(K27,K31,K33,K36)</f>
        <v>606147</v>
      </c>
      <c r="L26" s="63" t="s">
        <v>34</v>
      </c>
    </row>
    <row r="27" spans="1:12" s="26" customFormat="1" ht="24" hidden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idden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idden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" hidden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" hidden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" hidden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x14ac:dyDescent="0.25">
      <c r="A33" s="65">
        <v>21380</v>
      </c>
      <c r="B33" s="58" t="s">
        <v>43</v>
      </c>
      <c r="C33" s="59">
        <f t="shared" si="0"/>
        <v>11538</v>
      </c>
      <c r="D33" s="61" t="s">
        <v>34</v>
      </c>
      <c r="E33" s="61" t="s">
        <v>34</v>
      </c>
      <c r="F33" s="64">
        <f>SUM(F34:F35)</f>
        <v>11538</v>
      </c>
      <c r="G33" s="62" t="s">
        <v>34</v>
      </c>
      <c r="H33" s="59">
        <f t="shared" si="1"/>
        <v>11538</v>
      </c>
      <c r="I33" s="61" t="s">
        <v>34</v>
      </c>
      <c r="J33" s="61" t="s">
        <v>34</v>
      </c>
      <c r="K33" s="64">
        <f>SUM(K34:K35)</f>
        <v>11538</v>
      </c>
      <c r="L33" s="63" t="s">
        <v>34</v>
      </c>
    </row>
    <row r="34" spans="1:12" x14ac:dyDescent="0.25">
      <c r="A34" s="40">
        <v>21381</v>
      </c>
      <c r="B34" s="66" t="s">
        <v>44</v>
      </c>
      <c r="C34" s="67">
        <f t="shared" si="0"/>
        <v>11538</v>
      </c>
      <c r="D34" s="68" t="s">
        <v>34</v>
      </c>
      <c r="E34" s="68" t="s">
        <v>34</v>
      </c>
      <c r="F34" s="69">
        <v>11538</v>
      </c>
      <c r="G34" s="70" t="s">
        <v>34</v>
      </c>
      <c r="H34" s="67">
        <f t="shared" si="1"/>
        <v>11538</v>
      </c>
      <c r="I34" s="68" t="s">
        <v>34</v>
      </c>
      <c r="J34" s="68" t="s">
        <v>34</v>
      </c>
      <c r="K34" s="69">
        <v>11538</v>
      </c>
      <c r="L34" s="71" t="s">
        <v>34</v>
      </c>
    </row>
    <row r="35" spans="1:12" ht="24" hidden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" x14ac:dyDescent="0.25">
      <c r="A36" s="65">
        <v>21390</v>
      </c>
      <c r="B36" s="58" t="s">
        <v>46</v>
      </c>
      <c r="C36" s="59">
        <f t="shared" si="0"/>
        <v>594609</v>
      </c>
      <c r="D36" s="61" t="s">
        <v>34</v>
      </c>
      <c r="E36" s="61" t="s">
        <v>34</v>
      </c>
      <c r="F36" s="64">
        <f>SUM(F37:F40)</f>
        <v>594609</v>
      </c>
      <c r="G36" s="62" t="s">
        <v>34</v>
      </c>
      <c r="H36" s="59">
        <f t="shared" si="1"/>
        <v>594609</v>
      </c>
      <c r="I36" s="61" t="s">
        <v>34</v>
      </c>
      <c r="J36" s="61" t="s">
        <v>34</v>
      </c>
      <c r="K36" s="64">
        <f>SUM(K37:K40)</f>
        <v>594609</v>
      </c>
      <c r="L36" s="63" t="s">
        <v>34</v>
      </c>
    </row>
    <row r="37" spans="1:12" ht="24" x14ac:dyDescent="0.25">
      <c r="A37" s="40">
        <v>21391</v>
      </c>
      <c r="B37" s="66" t="s">
        <v>47</v>
      </c>
      <c r="C37" s="67">
        <f t="shared" si="0"/>
        <v>527059</v>
      </c>
      <c r="D37" s="68" t="s">
        <v>34</v>
      </c>
      <c r="E37" s="68" t="s">
        <v>34</v>
      </c>
      <c r="F37" s="69">
        <v>527059</v>
      </c>
      <c r="G37" s="70" t="s">
        <v>34</v>
      </c>
      <c r="H37" s="67">
        <f t="shared" si="1"/>
        <v>527059</v>
      </c>
      <c r="I37" s="68" t="s">
        <v>34</v>
      </c>
      <c r="J37" s="68" t="s">
        <v>34</v>
      </c>
      <c r="K37" s="69">
        <v>527059</v>
      </c>
      <c r="L37" s="71" t="s">
        <v>34</v>
      </c>
    </row>
    <row r="38" spans="1:12" hidden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idden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" x14ac:dyDescent="0.25">
      <c r="A40" s="46">
        <v>21399</v>
      </c>
      <c r="B40" s="72" t="s">
        <v>50</v>
      </c>
      <c r="C40" s="73">
        <f t="shared" si="0"/>
        <v>67550</v>
      </c>
      <c r="D40" s="74" t="s">
        <v>34</v>
      </c>
      <c r="E40" s="74" t="s">
        <v>34</v>
      </c>
      <c r="F40" s="75">
        <v>67550</v>
      </c>
      <c r="G40" s="76" t="s">
        <v>34</v>
      </c>
      <c r="H40" s="73">
        <f t="shared" si="1"/>
        <v>67550</v>
      </c>
      <c r="I40" s="74" t="s">
        <v>34</v>
      </c>
      <c r="J40" s="74" t="s">
        <v>34</v>
      </c>
      <c r="K40" s="75">
        <v>67550</v>
      </c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" hidden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" hidden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" hidden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" hidden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" hidden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80" si="2">SUM(D49:G49)</f>
        <v>1257557</v>
      </c>
      <c r="D49" s="121">
        <f>SUM(D50,D281)</f>
        <v>594945</v>
      </c>
      <c r="E49" s="121">
        <f>SUM(E50,E281)</f>
        <v>25621</v>
      </c>
      <c r="F49" s="121">
        <f>SUM(F50,F281)</f>
        <v>636147</v>
      </c>
      <c r="G49" s="122">
        <f>SUM(G50,G281)</f>
        <v>844</v>
      </c>
      <c r="H49" s="120">
        <f t="shared" ref="H49:H80" si="3">SUM(I49:L49)</f>
        <v>1175285</v>
      </c>
      <c r="I49" s="121">
        <f>SUM(I50,I281)</f>
        <v>512674</v>
      </c>
      <c r="J49" s="121">
        <f>SUM(J50,J281)</f>
        <v>25620</v>
      </c>
      <c r="K49" s="121">
        <f>SUM(K50,K281)</f>
        <v>636147</v>
      </c>
      <c r="L49" s="123">
        <f>SUM(L50,L281)</f>
        <v>844</v>
      </c>
    </row>
    <row r="50" spans="1:12" s="26" customFormat="1" ht="36.75" thickTop="1" x14ac:dyDescent="0.25">
      <c r="A50" s="124"/>
      <c r="B50" s="125" t="s">
        <v>59</v>
      </c>
      <c r="C50" s="126">
        <f t="shared" si="2"/>
        <v>1257557</v>
      </c>
      <c r="D50" s="127">
        <f>SUM(D51,D193)</f>
        <v>594945</v>
      </c>
      <c r="E50" s="127">
        <f>SUM(E51,E193)</f>
        <v>25621</v>
      </c>
      <c r="F50" s="127">
        <f>SUM(F51,F193)</f>
        <v>636147</v>
      </c>
      <c r="G50" s="128">
        <f>SUM(G51,G193)</f>
        <v>844</v>
      </c>
      <c r="H50" s="126">
        <f t="shared" si="3"/>
        <v>1175285</v>
      </c>
      <c r="I50" s="127">
        <f>SUM(I51,I193)</f>
        <v>512674</v>
      </c>
      <c r="J50" s="127">
        <f>SUM(J51,J193)</f>
        <v>25620</v>
      </c>
      <c r="K50" s="127">
        <f>SUM(K51,K193)</f>
        <v>636147</v>
      </c>
      <c r="L50" s="129">
        <f>SUM(L51,L193)</f>
        <v>844</v>
      </c>
    </row>
    <row r="51" spans="1:12" s="26" customFormat="1" ht="24" x14ac:dyDescent="0.25">
      <c r="A51" s="130"/>
      <c r="B51" s="20" t="s">
        <v>60</v>
      </c>
      <c r="C51" s="131">
        <f t="shared" si="2"/>
        <v>1203058</v>
      </c>
      <c r="D51" s="132">
        <f>SUM(D52,D74,D172,D186)</f>
        <v>594945</v>
      </c>
      <c r="E51" s="132">
        <f>SUM(E52,E74,E172,E186)</f>
        <v>25621</v>
      </c>
      <c r="F51" s="132">
        <f>SUM(F52,F74,F172,F186)</f>
        <v>581648</v>
      </c>
      <c r="G51" s="133">
        <f>SUM(G52,G74,G172,G186)</f>
        <v>844</v>
      </c>
      <c r="H51" s="131">
        <f t="shared" si="3"/>
        <v>1113361</v>
      </c>
      <c r="I51" s="132">
        <f>SUM(I52,I74,I172,I186)</f>
        <v>505249</v>
      </c>
      <c r="J51" s="132">
        <f>SUM(J52,J74,J172,J186)</f>
        <v>25620</v>
      </c>
      <c r="K51" s="132">
        <f>SUM(K52,K74,K172,K186)</f>
        <v>581648</v>
      </c>
      <c r="L51" s="134">
        <f>SUM(L52,L74,L172,L186)</f>
        <v>844</v>
      </c>
    </row>
    <row r="52" spans="1:12" s="26" customFormat="1" x14ac:dyDescent="0.25">
      <c r="A52" s="135">
        <v>1000</v>
      </c>
      <c r="B52" s="135" t="s">
        <v>61</v>
      </c>
      <c r="C52" s="136">
        <f t="shared" si="2"/>
        <v>753319</v>
      </c>
      <c r="D52" s="137">
        <f>SUM(D53,D66)</f>
        <v>590117</v>
      </c>
      <c r="E52" s="137">
        <f>SUM(E53,E66)</f>
        <v>0</v>
      </c>
      <c r="F52" s="137">
        <f>SUM(F53,F66)</f>
        <v>163202</v>
      </c>
      <c r="G52" s="138">
        <f>SUM(G53,G66)</f>
        <v>0</v>
      </c>
      <c r="H52" s="136">
        <f t="shared" si="3"/>
        <v>660892</v>
      </c>
      <c r="I52" s="137">
        <f>SUM(I53,I66)</f>
        <v>498921</v>
      </c>
      <c r="J52" s="137">
        <f>SUM(J53,J66)</f>
        <v>0</v>
      </c>
      <c r="K52" s="137">
        <f>SUM(K53,K66)</f>
        <v>161971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2"/>
        <v>572967</v>
      </c>
      <c r="D53" s="64">
        <f>SUM(D54,D57,D65)</f>
        <v>564796</v>
      </c>
      <c r="E53" s="64">
        <f>SUM(E54,E57,E65)</f>
        <v>0</v>
      </c>
      <c r="F53" s="64">
        <f>SUM(F54,F57,F65)</f>
        <v>8171</v>
      </c>
      <c r="G53" s="141">
        <f>SUM(G54,G57,G65)</f>
        <v>0</v>
      </c>
      <c r="H53" s="59">
        <f t="shared" si="3"/>
        <v>497444</v>
      </c>
      <c r="I53" s="64">
        <f>SUM(I54,I57,I65)</f>
        <v>492430</v>
      </c>
      <c r="J53" s="64">
        <f>SUM(J54,J57,J65)</f>
        <v>0</v>
      </c>
      <c r="K53" s="64">
        <f>SUM(K54,K57,K65)</f>
        <v>5014</v>
      </c>
      <c r="L53" s="142">
        <f>SUM(L54,L57,L65)</f>
        <v>0</v>
      </c>
    </row>
    <row r="54" spans="1:12" x14ac:dyDescent="0.25">
      <c r="A54" s="143">
        <v>1110</v>
      </c>
      <c r="B54" s="102" t="s">
        <v>63</v>
      </c>
      <c r="C54" s="109">
        <f t="shared" si="2"/>
        <v>452381</v>
      </c>
      <c r="D54" s="144">
        <f>SUM(D55:D56)</f>
        <v>452381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449826</v>
      </c>
      <c r="I54" s="144">
        <f>SUM(I55:I56)</f>
        <v>449826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customHeight="1" x14ac:dyDescent="0.25">
      <c r="A56" s="46">
        <v>1119</v>
      </c>
      <c r="B56" s="72" t="s">
        <v>65</v>
      </c>
      <c r="C56" s="73">
        <f t="shared" si="2"/>
        <v>452381</v>
      </c>
      <c r="D56" s="75">
        <v>452381</v>
      </c>
      <c r="E56" s="75"/>
      <c r="F56" s="75"/>
      <c r="G56" s="149"/>
      <c r="H56" s="73">
        <f t="shared" si="3"/>
        <v>449826</v>
      </c>
      <c r="I56" s="75">
        <v>449826</v>
      </c>
      <c r="J56" s="75"/>
      <c r="K56" s="75"/>
      <c r="L56" s="150"/>
    </row>
    <row r="57" spans="1:12" ht="23.25" customHeight="1" x14ac:dyDescent="0.25">
      <c r="A57" s="151">
        <v>1140</v>
      </c>
      <c r="B57" s="72" t="s">
        <v>66</v>
      </c>
      <c r="C57" s="73">
        <f t="shared" si="2"/>
        <v>120586</v>
      </c>
      <c r="D57" s="152">
        <f>SUM(D58:D64)</f>
        <v>112415</v>
      </c>
      <c r="E57" s="152">
        <f>SUM(E58:E64)</f>
        <v>0</v>
      </c>
      <c r="F57" s="152">
        <f>SUM(F58:F64)</f>
        <v>8171</v>
      </c>
      <c r="G57" s="153">
        <f>SUM(G58:G64)</f>
        <v>0</v>
      </c>
      <c r="H57" s="73">
        <f t="shared" si="3"/>
        <v>47618</v>
      </c>
      <c r="I57" s="152">
        <f>SUM(I58:I64)</f>
        <v>42604</v>
      </c>
      <c r="J57" s="152">
        <f>SUM(J58:J64)</f>
        <v>0</v>
      </c>
      <c r="K57" s="152">
        <f>SUM(K58:K64)</f>
        <v>5014</v>
      </c>
      <c r="L57" s="154">
        <f>SUM(L58:L64)</f>
        <v>0</v>
      </c>
    </row>
    <row r="58" spans="1:12" x14ac:dyDescent="0.25">
      <c r="A58" s="46">
        <v>1141</v>
      </c>
      <c r="B58" s="72" t="s">
        <v>67</v>
      </c>
      <c r="C58" s="73">
        <f t="shared" si="2"/>
        <v>12271</v>
      </c>
      <c r="D58" s="75">
        <v>12271</v>
      </c>
      <c r="E58" s="75"/>
      <c r="F58" s="75"/>
      <c r="G58" s="149"/>
      <c r="H58" s="73">
        <f t="shared" si="3"/>
        <v>12247</v>
      </c>
      <c r="I58" s="75">
        <v>12247</v>
      </c>
      <c r="J58" s="75"/>
      <c r="K58" s="75"/>
      <c r="L58" s="150"/>
    </row>
    <row r="59" spans="1:12" ht="24.75" customHeight="1" x14ac:dyDescent="0.25">
      <c r="A59" s="46">
        <v>1142</v>
      </c>
      <c r="B59" s="72" t="s">
        <v>68</v>
      </c>
      <c r="C59" s="73">
        <f t="shared" si="2"/>
        <v>9491</v>
      </c>
      <c r="D59" s="75">
        <v>9491</v>
      </c>
      <c r="E59" s="75"/>
      <c r="F59" s="75"/>
      <c r="G59" s="149"/>
      <c r="H59" s="73">
        <f t="shared" si="3"/>
        <v>9479</v>
      </c>
      <c r="I59" s="75">
        <v>9479</v>
      </c>
      <c r="J59" s="75"/>
      <c r="K59" s="75"/>
      <c r="L59" s="150"/>
    </row>
    <row r="60" spans="1:12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70</v>
      </c>
      <c r="C61" s="73">
        <f t="shared" si="2"/>
        <v>64271</v>
      </c>
      <c r="D61" s="75">
        <v>64271</v>
      </c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2"/>
        <v>8171</v>
      </c>
      <c r="D62" s="75"/>
      <c r="E62" s="75"/>
      <c r="F62" s="75">
        <v>8171</v>
      </c>
      <c r="G62" s="149"/>
      <c r="H62" s="73">
        <f t="shared" si="3"/>
        <v>5014</v>
      </c>
      <c r="I62" s="75">
        <f>5014-5014</f>
        <v>0</v>
      </c>
      <c r="J62" s="75"/>
      <c r="K62" s="75">
        <v>5014</v>
      </c>
      <c r="L62" s="150"/>
    </row>
    <row r="63" spans="1:12" x14ac:dyDescent="0.25">
      <c r="A63" s="46">
        <v>1148</v>
      </c>
      <c r="B63" s="72" t="s">
        <v>72</v>
      </c>
      <c r="C63" s="73">
        <f t="shared" si="2"/>
        <v>26382</v>
      </c>
      <c r="D63" s="75">
        <v>26382</v>
      </c>
      <c r="E63" s="75"/>
      <c r="F63" s="75"/>
      <c r="G63" s="149"/>
      <c r="H63" s="73">
        <f t="shared" si="3"/>
        <v>20878</v>
      </c>
      <c r="I63" s="75">
        <v>20878</v>
      </c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2"/>
        <v>180352</v>
      </c>
      <c r="D66" s="64">
        <f>SUM(D67:D68)</f>
        <v>25321</v>
      </c>
      <c r="E66" s="64">
        <f>SUM(E67:E68)</f>
        <v>0</v>
      </c>
      <c r="F66" s="64">
        <f>SUM(F67:F68)</f>
        <v>155031</v>
      </c>
      <c r="G66" s="158">
        <f>SUM(G67:G68)</f>
        <v>0</v>
      </c>
      <c r="H66" s="59">
        <f t="shared" si="3"/>
        <v>163448</v>
      </c>
      <c r="I66" s="64">
        <f>SUM(I67:I68)</f>
        <v>6491</v>
      </c>
      <c r="J66" s="64">
        <f>SUM(J67:J68)</f>
        <v>0</v>
      </c>
      <c r="K66" s="64">
        <f>SUM(K67:K68)</f>
        <v>156957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2"/>
        <v>139954</v>
      </c>
      <c r="D67" s="69">
        <v>12115</v>
      </c>
      <c r="E67" s="69"/>
      <c r="F67" s="69">
        <v>127839</v>
      </c>
      <c r="G67" s="147"/>
      <c r="H67" s="67">
        <f t="shared" si="3"/>
        <v>123050</v>
      </c>
      <c r="I67" s="69"/>
      <c r="J67" s="69"/>
      <c r="K67" s="69">
        <v>123050</v>
      </c>
      <c r="L67" s="148"/>
    </row>
    <row r="68" spans="1:12" ht="24" x14ac:dyDescent="0.25">
      <c r="A68" s="151">
        <v>1220</v>
      </c>
      <c r="B68" s="72" t="s">
        <v>77</v>
      </c>
      <c r="C68" s="73">
        <f t="shared" si="2"/>
        <v>40398</v>
      </c>
      <c r="D68" s="152">
        <f>SUM(D69:D73)</f>
        <v>13206</v>
      </c>
      <c r="E68" s="152">
        <f>SUM(E69:E73)</f>
        <v>0</v>
      </c>
      <c r="F68" s="152">
        <f>SUM(F69:F73)</f>
        <v>27192</v>
      </c>
      <c r="G68" s="153">
        <f>SUM(G69:G73)</f>
        <v>0</v>
      </c>
      <c r="H68" s="73">
        <f t="shared" si="3"/>
        <v>40398</v>
      </c>
      <c r="I68" s="152">
        <f>SUM(I69:I73)</f>
        <v>6491</v>
      </c>
      <c r="J68" s="152">
        <f>SUM(J69:J73)</f>
        <v>0</v>
      </c>
      <c r="K68" s="152">
        <f>SUM(K69:K73)</f>
        <v>33907</v>
      </c>
      <c r="L68" s="154">
        <f>SUM(L69:L73)</f>
        <v>0</v>
      </c>
    </row>
    <row r="69" spans="1:12" ht="60" x14ac:dyDescent="0.25">
      <c r="A69" s="46">
        <v>1221</v>
      </c>
      <c r="B69" s="72" t="s">
        <v>78</v>
      </c>
      <c r="C69" s="73">
        <f t="shared" si="2"/>
        <v>24176</v>
      </c>
      <c r="D69" s="75">
        <v>12778</v>
      </c>
      <c r="E69" s="75"/>
      <c r="F69" s="75">
        <v>11398</v>
      </c>
      <c r="G69" s="149"/>
      <c r="H69" s="73">
        <f t="shared" si="3"/>
        <v>24177</v>
      </c>
      <c r="I69" s="75">
        <f>24177-18113</f>
        <v>6064</v>
      </c>
      <c r="J69" s="75"/>
      <c r="K69" s="75">
        <v>18113</v>
      </c>
      <c r="L69" s="150"/>
    </row>
    <row r="70" spans="1:12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x14ac:dyDescent="0.25">
      <c r="A72" s="46">
        <v>1227</v>
      </c>
      <c r="B72" s="72" t="s">
        <v>81</v>
      </c>
      <c r="C72" s="73">
        <f t="shared" si="2"/>
        <v>15794</v>
      </c>
      <c r="D72" s="75"/>
      <c r="E72" s="75"/>
      <c r="F72" s="75">
        <v>15794</v>
      </c>
      <c r="G72" s="149"/>
      <c r="H72" s="73">
        <f t="shared" si="3"/>
        <v>15794</v>
      </c>
      <c r="I72" s="75">
        <f>15794-15794</f>
        <v>0</v>
      </c>
      <c r="J72" s="75"/>
      <c r="K72" s="75">
        <v>15794</v>
      </c>
      <c r="L72" s="150"/>
    </row>
    <row r="73" spans="1:12" ht="60" x14ac:dyDescent="0.25">
      <c r="A73" s="46">
        <v>1228</v>
      </c>
      <c r="B73" s="72" t="s">
        <v>82</v>
      </c>
      <c r="C73" s="73">
        <f t="shared" si="2"/>
        <v>428</v>
      </c>
      <c r="D73" s="75">
        <v>428</v>
      </c>
      <c r="E73" s="75"/>
      <c r="F73" s="75"/>
      <c r="G73" s="149"/>
      <c r="H73" s="73">
        <f t="shared" si="3"/>
        <v>427</v>
      </c>
      <c r="I73" s="75">
        <v>427</v>
      </c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2"/>
        <v>449739</v>
      </c>
      <c r="D74" s="137">
        <f>SUM(D75,D82,D129,D163,D164,D171)</f>
        <v>4828</v>
      </c>
      <c r="E74" s="137">
        <f>SUM(E75,E82,E129,E163,E164,E171)</f>
        <v>25621</v>
      </c>
      <c r="F74" s="137">
        <f>SUM(F75,F82,F129,F163,F164,F171)</f>
        <v>418446</v>
      </c>
      <c r="G74" s="138">
        <f>SUM(G75,G82,G129,G163,G164,G171)</f>
        <v>844</v>
      </c>
      <c r="H74" s="136">
        <f t="shared" si="3"/>
        <v>452469</v>
      </c>
      <c r="I74" s="137">
        <f>SUM(I75,I82,I129,I163,I164,I171)</f>
        <v>6328</v>
      </c>
      <c r="J74" s="137">
        <f>SUM(J75,J82,J129,J163,J164,J171)</f>
        <v>25620</v>
      </c>
      <c r="K74" s="137">
        <f>SUM(K75,K82,K129,K163,K164,K171)</f>
        <v>419677</v>
      </c>
      <c r="L74" s="139">
        <f>SUM(L75,L82,L129,L163,L164,L171)</f>
        <v>844</v>
      </c>
    </row>
    <row r="75" spans="1:12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</row>
    <row r="79" spans="1:12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4"/>
        <v>206521</v>
      </c>
      <c r="D82" s="64">
        <f>SUM(D83,D88,D94,D102,D111,D115,D121,D127)</f>
        <v>4828</v>
      </c>
      <c r="E82" s="64">
        <f>SUM(E83,E88,E94,E102,E111,E115,E121,E127)</f>
        <v>25621</v>
      </c>
      <c r="F82" s="64">
        <f>SUM(F83,F88,F94,F102,F111,F115,F121,F127)</f>
        <v>176072</v>
      </c>
      <c r="G82" s="158">
        <f>SUM(G83,G88,G94,G102,G111,G115,G121,G127)</f>
        <v>0</v>
      </c>
      <c r="H82" s="59">
        <f t="shared" si="5"/>
        <v>208139</v>
      </c>
      <c r="I82" s="64">
        <f>SUM(I83,I88,I94,I102,I111,I115,I121,I127)</f>
        <v>6328</v>
      </c>
      <c r="J82" s="64">
        <f>SUM(J83,J88,J94,J102,J111,J115,J121,J127)</f>
        <v>25620</v>
      </c>
      <c r="K82" s="64">
        <f>SUM(K83,K88,K94,K102,K111,K115,K121,K127)</f>
        <v>176191</v>
      </c>
      <c r="L82" s="164">
        <f>SUM(L83,L88,L94,L102,L111,L115,L121,L127)</f>
        <v>0</v>
      </c>
    </row>
    <row r="83" spans="1:12" ht="24" x14ac:dyDescent="0.25">
      <c r="A83" s="143">
        <v>2210</v>
      </c>
      <c r="B83" s="102" t="s">
        <v>90</v>
      </c>
      <c r="C83" s="109">
        <f t="shared" si="4"/>
        <v>3510</v>
      </c>
      <c r="D83" s="144">
        <f>SUM(D84:D87)</f>
        <v>0</v>
      </c>
      <c r="E83" s="144">
        <f>SUM(E84:E87)</f>
        <v>0</v>
      </c>
      <c r="F83" s="144">
        <f>SUM(F84:F87)</f>
        <v>3510</v>
      </c>
      <c r="G83" s="144">
        <f>SUM(G84:G87)</f>
        <v>0</v>
      </c>
      <c r="H83" s="109">
        <f t="shared" si="5"/>
        <v>3510</v>
      </c>
      <c r="I83" s="144">
        <f>SUM(I84:I87)</f>
        <v>0</v>
      </c>
      <c r="J83" s="144">
        <f>SUM(J84:J87)</f>
        <v>0</v>
      </c>
      <c r="K83" s="144">
        <f>SUM(K84:K87)</f>
        <v>3510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/>
      <c r="J84" s="69"/>
      <c r="K84" s="69"/>
      <c r="L84" s="148"/>
    </row>
    <row r="85" spans="1:12" ht="36" x14ac:dyDescent="0.25">
      <c r="A85" s="46">
        <v>2212</v>
      </c>
      <c r="B85" s="72" t="s">
        <v>92</v>
      </c>
      <c r="C85" s="73">
        <f t="shared" si="4"/>
        <v>2686</v>
      </c>
      <c r="D85" s="75"/>
      <c r="E85" s="75"/>
      <c r="F85" s="75">
        <v>2686</v>
      </c>
      <c r="G85" s="149"/>
      <c r="H85" s="73">
        <f t="shared" si="5"/>
        <v>2686</v>
      </c>
      <c r="I85" s="75"/>
      <c r="J85" s="75"/>
      <c r="K85" s="75">
        <v>2686</v>
      </c>
      <c r="L85" s="150"/>
    </row>
    <row r="86" spans="1:12" ht="24" x14ac:dyDescent="0.25">
      <c r="A86" s="46">
        <v>2214</v>
      </c>
      <c r="B86" s="72" t="s">
        <v>93</v>
      </c>
      <c r="C86" s="73">
        <f t="shared" si="4"/>
        <v>616</v>
      </c>
      <c r="D86" s="75"/>
      <c r="E86" s="75"/>
      <c r="F86" s="75">
        <v>616</v>
      </c>
      <c r="G86" s="149"/>
      <c r="H86" s="73">
        <f t="shared" si="5"/>
        <v>616</v>
      </c>
      <c r="I86" s="75"/>
      <c r="J86" s="75"/>
      <c r="K86" s="75">
        <v>616</v>
      </c>
      <c r="L86" s="150"/>
    </row>
    <row r="87" spans="1:12" x14ac:dyDescent="0.25">
      <c r="A87" s="46">
        <v>2219</v>
      </c>
      <c r="B87" s="72" t="s">
        <v>94</v>
      </c>
      <c r="C87" s="73">
        <f t="shared" si="4"/>
        <v>208</v>
      </c>
      <c r="D87" s="75"/>
      <c r="E87" s="75"/>
      <c r="F87" s="75">
        <v>208</v>
      </c>
      <c r="G87" s="149"/>
      <c r="H87" s="73">
        <f t="shared" si="5"/>
        <v>208</v>
      </c>
      <c r="I87" s="75"/>
      <c r="J87" s="75"/>
      <c r="K87" s="75">
        <v>208</v>
      </c>
      <c r="L87" s="150"/>
    </row>
    <row r="88" spans="1:12" ht="24" x14ac:dyDescent="0.25">
      <c r="A88" s="151">
        <v>2220</v>
      </c>
      <c r="B88" s="72" t="s">
        <v>95</v>
      </c>
      <c r="C88" s="73">
        <f t="shared" si="4"/>
        <v>161578</v>
      </c>
      <c r="D88" s="152">
        <f>SUM(D89:D93)</f>
        <v>0</v>
      </c>
      <c r="E88" s="152">
        <f>SUM(E89:E93)</f>
        <v>25621</v>
      </c>
      <c r="F88" s="152">
        <f>SUM(F89:F93)</f>
        <v>135957</v>
      </c>
      <c r="G88" s="153">
        <f>SUM(G89:G93)</f>
        <v>0</v>
      </c>
      <c r="H88" s="73">
        <f t="shared" si="5"/>
        <v>161577</v>
      </c>
      <c r="I88" s="152">
        <f>SUM(I89:I93)</f>
        <v>0</v>
      </c>
      <c r="J88" s="152">
        <f>SUM(J89:J93)</f>
        <v>25620</v>
      </c>
      <c r="K88" s="152">
        <f>SUM(K89:K93)</f>
        <v>135957</v>
      </c>
      <c r="L88" s="154">
        <f>SUM(L89:L93)</f>
        <v>0</v>
      </c>
    </row>
    <row r="89" spans="1:12" ht="24" x14ac:dyDescent="0.25">
      <c r="A89" s="46">
        <v>2221</v>
      </c>
      <c r="B89" s="72" t="s">
        <v>96</v>
      </c>
      <c r="C89" s="73">
        <f t="shared" si="4"/>
        <v>87252</v>
      </c>
      <c r="D89" s="75"/>
      <c r="E89" s="75">
        <v>25621</v>
      </c>
      <c r="F89" s="75">
        <v>61631</v>
      </c>
      <c r="G89" s="149"/>
      <c r="H89" s="73">
        <f t="shared" si="5"/>
        <v>87251</v>
      </c>
      <c r="I89" s="75"/>
      <c r="J89" s="75">
        <v>25620</v>
      </c>
      <c r="K89" s="75">
        <f>61631</f>
        <v>61631</v>
      </c>
      <c r="L89" s="150"/>
    </row>
    <row r="90" spans="1:12" x14ac:dyDescent="0.25">
      <c r="A90" s="46">
        <v>2222</v>
      </c>
      <c r="B90" s="72" t="s">
        <v>97</v>
      </c>
      <c r="C90" s="73">
        <f t="shared" si="4"/>
        <v>28084</v>
      </c>
      <c r="D90" s="75"/>
      <c r="E90" s="75"/>
      <c r="F90" s="75">
        <v>28084</v>
      </c>
      <c r="G90" s="149"/>
      <c r="H90" s="73">
        <f t="shared" si="5"/>
        <v>28084</v>
      </c>
      <c r="I90" s="75"/>
      <c r="J90" s="75"/>
      <c r="K90" s="75">
        <v>28084</v>
      </c>
      <c r="L90" s="150"/>
    </row>
    <row r="91" spans="1:12" x14ac:dyDescent="0.25">
      <c r="A91" s="46">
        <v>2223</v>
      </c>
      <c r="B91" s="72" t="s">
        <v>98</v>
      </c>
      <c r="C91" s="73">
        <f t="shared" si="4"/>
        <v>43124</v>
      </c>
      <c r="D91" s="75"/>
      <c r="E91" s="75"/>
      <c r="F91" s="75">
        <v>43124</v>
      </c>
      <c r="G91" s="149"/>
      <c r="H91" s="73">
        <f t="shared" si="5"/>
        <v>43124</v>
      </c>
      <c r="I91" s="75"/>
      <c r="J91" s="75"/>
      <c r="K91" s="75">
        <v>43124</v>
      </c>
      <c r="L91" s="150"/>
    </row>
    <row r="92" spans="1:12" ht="48" x14ac:dyDescent="0.25">
      <c r="A92" s="46">
        <v>2224</v>
      </c>
      <c r="B92" s="72" t="s">
        <v>99</v>
      </c>
      <c r="C92" s="73">
        <f t="shared" si="4"/>
        <v>3118</v>
      </c>
      <c r="D92" s="75"/>
      <c r="E92" s="75"/>
      <c r="F92" s="75">
        <v>3118</v>
      </c>
      <c r="G92" s="149"/>
      <c r="H92" s="73">
        <f t="shared" si="5"/>
        <v>3118</v>
      </c>
      <c r="I92" s="75"/>
      <c r="J92" s="75"/>
      <c r="K92" s="75">
        <v>3118</v>
      </c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/>
      <c r="J93" s="75"/>
      <c r="K93" s="75"/>
      <c r="L93" s="150"/>
    </row>
    <row r="94" spans="1:12" ht="36" x14ac:dyDescent="0.25">
      <c r="A94" s="151">
        <v>2230</v>
      </c>
      <c r="B94" s="72" t="s">
        <v>101</v>
      </c>
      <c r="C94" s="73">
        <f t="shared" si="4"/>
        <v>8618</v>
      </c>
      <c r="D94" s="152">
        <f>SUM(D95:D101)</f>
        <v>4828</v>
      </c>
      <c r="E94" s="152">
        <f>SUM(E95:E101)</f>
        <v>0</v>
      </c>
      <c r="F94" s="152">
        <f>SUM(F95:F101)</f>
        <v>3790</v>
      </c>
      <c r="G94" s="153">
        <f>SUM(G95:G101)</f>
        <v>0</v>
      </c>
      <c r="H94" s="73">
        <f t="shared" si="5"/>
        <v>8618</v>
      </c>
      <c r="I94" s="152">
        <f>SUM(I95:I101)</f>
        <v>4828</v>
      </c>
      <c r="J94" s="152">
        <f>SUM(J95:J101)</f>
        <v>0</v>
      </c>
      <c r="K94" s="152">
        <f>SUM(K95:K101)</f>
        <v>3790</v>
      </c>
      <c r="L94" s="154">
        <f>SUM(L95:L101)</f>
        <v>0</v>
      </c>
    </row>
    <row r="95" spans="1:12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/>
      <c r="J95" s="75"/>
      <c r="K95" s="75"/>
      <c r="L95" s="150"/>
    </row>
    <row r="96" spans="1:12" ht="36" x14ac:dyDescent="0.25">
      <c r="A96" s="46">
        <v>2232</v>
      </c>
      <c r="B96" s="72" t="s">
        <v>103</v>
      </c>
      <c r="C96" s="73">
        <f t="shared" si="4"/>
        <v>4828</v>
      </c>
      <c r="D96" s="75">
        <v>4828</v>
      </c>
      <c r="E96" s="75"/>
      <c r="F96" s="75"/>
      <c r="G96" s="149"/>
      <c r="H96" s="73">
        <f t="shared" si="5"/>
        <v>4828</v>
      </c>
      <c r="I96" s="75">
        <v>4828</v>
      </c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/>
      <c r="J98" s="75"/>
      <c r="K98" s="75"/>
      <c r="L98" s="150"/>
    </row>
    <row r="99" spans="1:12" ht="24" x14ac:dyDescent="0.25">
      <c r="A99" s="46">
        <v>2235</v>
      </c>
      <c r="B99" s="72" t="s">
        <v>106</v>
      </c>
      <c r="C99" s="73">
        <f t="shared" si="4"/>
        <v>1046</v>
      </c>
      <c r="D99" s="75"/>
      <c r="E99" s="75"/>
      <c r="F99" s="75">
        <v>1046</v>
      </c>
      <c r="G99" s="149"/>
      <c r="H99" s="73">
        <f t="shared" si="5"/>
        <v>1046</v>
      </c>
      <c r="I99" s="75"/>
      <c r="J99" s="75"/>
      <c r="K99" s="75">
        <v>1046</v>
      </c>
      <c r="L99" s="150"/>
    </row>
    <row r="100" spans="1:12" x14ac:dyDescent="0.25">
      <c r="A100" s="46">
        <v>2236</v>
      </c>
      <c r="B100" s="72" t="s">
        <v>107</v>
      </c>
      <c r="C100" s="73">
        <f t="shared" si="4"/>
        <v>210</v>
      </c>
      <c r="D100" s="75"/>
      <c r="E100" s="75"/>
      <c r="F100" s="75">
        <v>210</v>
      </c>
      <c r="G100" s="149"/>
      <c r="H100" s="73">
        <f t="shared" si="5"/>
        <v>210</v>
      </c>
      <c r="I100" s="75"/>
      <c r="J100" s="75"/>
      <c r="K100" s="75">
        <v>210</v>
      </c>
      <c r="L100" s="150"/>
    </row>
    <row r="101" spans="1:12" ht="24" x14ac:dyDescent="0.25">
      <c r="A101" s="46">
        <v>2239</v>
      </c>
      <c r="B101" s="72" t="s">
        <v>108</v>
      </c>
      <c r="C101" s="73">
        <f t="shared" si="4"/>
        <v>2534</v>
      </c>
      <c r="D101" s="75"/>
      <c r="E101" s="75"/>
      <c r="F101" s="75">
        <v>2534</v>
      </c>
      <c r="G101" s="149"/>
      <c r="H101" s="73">
        <f t="shared" si="5"/>
        <v>2534</v>
      </c>
      <c r="I101" s="75"/>
      <c r="J101" s="75"/>
      <c r="K101" s="75">
        <v>2534</v>
      </c>
      <c r="L101" s="150"/>
    </row>
    <row r="102" spans="1:12" ht="36" x14ac:dyDescent="0.25">
      <c r="A102" s="151">
        <v>2240</v>
      </c>
      <c r="B102" s="72" t="s">
        <v>109</v>
      </c>
      <c r="C102" s="73">
        <f t="shared" si="4"/>
        <v>30314</v>
      </c>
      <c r="D102" s="152">
        <f>SUM(D103:D110)</f>
        <v>0</v>
      </c>
      <c r="E102" s="152">
        <f>SUM(E103:E110)</f>
        <v>0</v>
      </c>
      <c r="F102" s="152">
        <f>SUM(F103:F110)</f>
        <v>30314</v>
      </c>
      <c r="G102" s="153">
        <f>SUM(G103:G110)</f>
        <v>0</v>
      </c>
      <c r="H102" s="73">
        <f t="shared" si="5"/>
        <v>30314</v>
      </c>
      <c r="I102" s="152">
        <f>SUM(I103:I110)</f>
        <v>0</v>
      </c>
      <c r="J102" s="152">
        <f>SUM(J103:J110)</f>
        <v>0</v>
      </c>
      <c r="K102" s="152">
        <f>SUM(K103:K110)</f>
        <v>30314</v>
      </c>
      <c r="L102" s="154">
        <f>SUM(L103:L110)</f>
        <v>0</v>
      </c>
    </row>
    <row r="103" spans="1:12" x14ac:dyDescent="0.25">
      <c r="A103" s="46">
        <v>2241</v>
      </c>
      <c r="B103" s="72" t="s">
        <v>110</v>
      </c>
      <c r="C103" s="73">
        <f t="shared" si="4"/>
        <v>3900</v>
      </c>
      <c r="D103" s="75"/>
      <c r="E103" s="75"/>
      <c r="F103" s="75">
        <v>3900</v>
      </c>
      <c r="G103" s="149"/>
      <c r="H103" s="73">
        <f t="shared" si="5"/>
        <v>3900</v>
      </c>
      <c r="I103" s="75"/>
      <c r="J103" s="75"/>
      <c r="K103" s="75">
        <v>3900</v>
      </c>
      <c r="L103" s="150"/>
    </row>
    <row r="104" spans="1:12" ht="24" x14ac:dyDescent="0.25">
      <c r="A104" s="46">
        <v>2242</v>
      </c>
      <c r="B104" s="72" t="s">
        <v>111</v>
      </c>
      <c r="C104" s="73">
        <f t="shared" si="4"/>
        <v>2487</v>
      </c>
      <c r="D104" s="75"/>
      <c r="E104" s="75"/>
      <c r="F104" s="75">
        <v>2487</v>
      </c>
      <c r="G104" s="149"/>
      <c r="H104" s="73">
        <f t="shared" si="5"/>
        <v>2487</v>
      </c>
      <c r="I104" s="75"/>
      <c r="J104" s="75"/>
      <c r="K104" s="75">
        <v>2487</v>
      </c>
      <c r="L104" s="150"/>
    </row>
    <row r="105" spans="1:12" ht="24" x14ac:dyDescent="0.25">
      <c r="A105" s="46">
        <v>2243</v>
      </c>
      <c r="B105" s="72" t="s">
        <v>112</v>
      </c>
      <c r="C105" s="73">
        <f t="shared" si="4"/>
        <v>2800</v>
      </c>
      <c r="D105" s="75"/>
      <c r="E105" s="75"/>
      <c r="F105" s="75">
        <v>2800</v>
      </c>
      <c r="G105" s="149"/>
      <c r="H105" s="73">
        <f t="shared" si="5"/>
        <v>2800</v>
      </c>
      <c r="I105" s="75"/>
      <c r="J105" s="75"/>
      <c r="K105" s="75">
        <v>2800</v>
      </c>
      <c r="L105" s="150"/>
    </row>
    <row r="106" spans="1:12" x14ac:dyDescent="0.25">
      <c r="A106" s="46">
        <v>2244</v>
      </c>
      <c r="B106" s="72" t="s">
        <v>113</v>
      </c>
      <c r="C106" s="73">
        <f t="shared" si="4"/>
        <v>9988</v>
      </c>
      <c r="D106" s="75"/>
      <c r="E106" s="75"/>
      <c r="F106" s="75">
        <v>9988</v>
      </c>
      <c r="G106" s="149"/>
      <c r="H106" s="73">
        <f t="shared" si="5"/>
        <v>9988</v>
      </c>
      <c r="I106" s="75"/>
      <c r="J106" s="75"/>
      <c r="K106" s="75">
        <v>9988</v>
      </c>
      <c r="L106" s="150"/>
    </row>
    <row r="107" spans="1:12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/>
      <c r="J107" s="75"/>
      <c r="K107" s="75"/>
      <c r="L107" s="150"/>
    </row>
    <row r="108" spans="1:12" x14ac:dyDescent="0.25">
      <c r="A108" s="46">
        <v>2247</v>
      </c>
      <c r="B108" s="72" t="s">
        <v>115</v>
      </c>
      <c r="C108" s="73">
        <f t="shared" si="4"/>
        <v>200</v>
      </c>
      <c r="D108" s="75"/>
      <c r="E108" s="75"/>
      <c r="F108" s="75">
        <v>200</v>
      </c>
      <c r="G108" s="149"/>
      <c r="H108" s="73">
        <f t="shared" si="5"/>
        <v>200</v>
      </c>
      <c r="I108" s="75"/>
      <c r="J108" s="75"/>
      <c r="K108" s="75">
        <v>200</v>
      </c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/>
      <c r="J109" s="75"/>
      <c r="K109" s="75"/>
      <c r="L109" s="150"/>
    </row>
    <row r="110" spans="1:12" ht="24" x14ac:dyDescent="0.25">
      <c r="A110" s="46">
        <v>2249</v>
      </c>
      <c r="B110" s="72" t="s">
        <v>117</v>
      </c>
      <c r="C110" s="73">
        <f t="shared" si="4"/>
        <v>10939</v>
      </c>
      <c r="D110" s="75"/>
      <c r="E110" s="75"/>
      <c r="F110" s="75">
        <v>10939</v>
      </c>
      <c r="G110" s="149"/>
      <c r="H110" s="73">
        <f t="shared" si="5"/>
        <v>10939</v>
      </c>
      <c r="I110" s="75"/>
      <c r="J110" s="75"/>
      <c r="K110" s="75">
        <v>10939</v>
      </c>
      <c r="L110" s="150"/>
    </row>
    <row r="111" spans="1:12" x14ac:dyDescent="0.25">
      <c r="A111" s="151">
        <v>2250</v>
      </c>
      <c r="B111" s="72" t="s">
        <v>118</v>
      </c>
      <c r="C111" s="73">
        <f t="shared" si="4"/>
        <v>596</v>
      </c>
      <c r="D111" s="152">
        <f>SUM(D112:D114)</f>
        <v>0</v>
      </c>
      <c r="E111" s="152">
        <f>SUM(E112:E114)</f>
        <v>0</v>
      </c>
      <c r="F111" s="152">
        <f>SUM(F112:F114)</f>
        <v>596</v>
      </c>
      <c r="G111" s="165">
        <f>SUM(G112:G114)</f>
        <v>0</v>
      </c>
      <c r="H111" s="73">
        <f t="shared" si="5"/>
        <v>715</v>
      </c>
      <c r="I111" s="152">
        <f>SUM(I112:I114)</f>
        <v>0</v>
      </c>
      <c r="J111" s="152">
        <f>SUM(J112:J114)</f>
        <v>0</v>
      </c>
      <c r="K111" s="152">
        <f>SUM(K112:K114)</f>
        <v>715</v>
      </c>
      <c r="L111" s="154">
        <f>SUM(L112:L114)</f>
        <v>0</v>
      </c>
    </row>
    <row r="112" spans="1:12" x14ac:dyDescent="0.25">
      <c r="A112" s="46">
        <v>2251</v>
      </c>
      <c r="B112" s="72" t="s">
        <v>119</v>
      </c>
      <c r="C112" s="73">
        <f t="shared" si="4"/>
        <v>331</v>
      </c>
      <c r="D112" s="75"/>
      <c r="E112" s="75"/>
      <c r="F112" s="75">
        <v>331</v>
      </c>
      <c r="G112" s="149"/>
      <c r="H112" s="73">
        <f t="shared" si="5"/>
        <v>331</v>
      </c>
      <c r="I112" s="75"/>
      <c r="J112" s="75"/>
      <c r="K112" s="75">
        <v>331</v>
      </c>
      <c r="L112" s="150"/>
    </row>
    <row r="113" spans="1:12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/>
      <c r="J113" s="75"/>
      <c r="K113" s="75"/>
      <c r="L113" s="150"/>
    </row>
    <row r="114" spans="1:12" ht="24" x14ac:dyDescent="0.25">
      <c r="A114" s="46">
        <v>2259</v>
      </c>
      <c r="B114" s="72" t="s">
        <v>121</v>
      </c>
      <c r="C114" s="73">
        <f t="shared" si="6"/>
        <v>265</v>
      </c>
      <c r="D114" s="75"/>
      <c r="E114" s="75"/>
      <c r="F114" s="75">
        <v>265</v>
      </c>
      <c r="G114" s="149"/>
      <c r="H114" s="73">
        <f t="shared" si="7"/>
        <v>384</v>
      </c>
      <c r="I114" s="75"/>
      <c r="J114" s="75"/>
      <c r="K114" s="75">
        <f>265+119</f>
        <v>384</v>
      </c>
      <c r="L114" s="150"/>
    </row>
    <row r="115" spans="1:12" x14ac:dyDescent="0.25">
      <c r="A115" s="151">
        <v>2260</v>
      </c>
      <c r="B115" s="72" t="s">
        <v>122</v>
      </c>
      <c r="C115" s="73">
        <f t="shared" si="6"/>
        <v>950</v>
      </c>
      <c r="D115" s="152">
        <f>SUM(D116:D120)</f>
        <v>0</v>
      </c>
      <c r="E115" s="152">
        <f>SUM(E116:E120)</f>
        <v>0</v>
      </c>
      <c r="F115" s="152">
        <f>SUM(F116:F120)</f>
        <v>950</v>
      </c>
      <c r="G115" s="153">
        <f>SUM(G116:G120)</f>
        <v>0</v>
      </c>
      <c r="H115" s="73">
        <f t="shared" si="7"/>
        <v>950</v>
      </c>
      <c r="I115" s="152">
        <f>SUM(I116:I120)</f>
        <v>0</v>
      </c>
      <c r="J115" s="152">
        <f>SUM(J116:J120)</f>
        <v>0</v>
      </c>
      <c r="K115" s="152">
        <f>SUM(K116:K120)</f>
        <v>950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/>
      <c r="J116" s="75"/>
      <c r="K116" s="75"/>
      <c r="L116" s="150"/>
    </row>
    <row r="117" spans="1:12" x14ac:dyDescent="0.25">
      <c r="A117" s="46">
        <v>2262</v>
      </c>
      <c r="B117" s="72" t="s">
        <v>124</v>
      </c>
      <c r="C117" s="73">
        <f t="shared" si="6"/>
        <v>310</v>
      </c>
      <c r="D117" s="75"/>
      <c r="E117" s="75"/>
      <c r="F117" s="75">
        <v>310</v>
      </c>
      <c r="G117" s="149"/>
      <c r="H117" s="73">
        <f t="shared" si="7"/>
        <v>310</v>
      </c>
      <c r="I117" s="75"/>
      <c r="J117" s="75"/>
      <c r="K117" s="75">
        <v>310</v>
      </c>
      <c r="L117" s="150"/>
    </row>
    <row r="118" spans="1:12" x14ac:dyDescent="0.25">
      <c r="A118" s="46">
        <v>2263</v>
      </c>
      <c r="B118" s="72" t="s">
        <v>125</v>
      </c>
      <c r="C118" s="73">
        <f t="shared" si="6"/>
        <v>547</v>
      </c>
      <c r="D118" s="75"/>
      <c r="E118" s="75"/>
      <c r="F118" s="75">
        <v>547</v>
      </c>
      <c r="G118" s="149"/>
      <c r="H118" s="73">
        <f t="shared" si="7"/>
        <v>547</v>
      </c>
      <c r="I118" s="75"/>
      <c r="J118" s="75"/>
      <c r="K118" s="75">
        <v>547</v>
      </c>
      <c r="L118" s="150"/>
    </row>
    <row r="119" spans="1:12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/>
      <c r="J119" s="75"/>
      <c r="K119" s="75"/>
      <c r="L119" s="150"/>
    </row>
    <row r="120" spans="1:12" x14ac:dyDescent="0.25">
      <c r="A120" s="46">
        <v>2269</v>
      </c>
      <c r="B120" s="72" t="s">
        <v>127</v>
      </c>
      <c r="C120" s="73">
        <f t="shared" si="6"/>
        <v>93</v>
      </c>
      <c r="D120" s="75"/>
      <c r="E120" s="75"/>
      <c r="F120" s="75">
        <v>93</v>
      </c>
      <c r="G120" s="149"/>
      <c r="H120" s="73">
        <f t="shared" si="7"/>
        <v>93</v>
      </c>
      <c r="I120" s="75"/>
      <c r="J120" s="75"/>
      <c r="K120" s="75">
        <v>93</v>
      </c>
      <c r="L120" s="150"/>
    </row>
    <row r="121" spans="1:12" x14ac:dyDescent="0.25">
      <c r="A121" s="151">
        <v>2270</v>
      </c>
      <c r="B121" s="72" t="s">
        <v>128</v>
      </c>
      <c r="C121" s="73">
        <f t="shared" si="6"/>
        <v>955</v>
      </c>
      <c r="D121" s="152">
        <f>SUM(D122:D126)</f>
        <v>0</v>
      </c>
      <c r="E121" s="152">
        <f>SUM(E122:E126)</f>
        <v>0</v>
      </c>
      <c r="F121" s="152">
        <f>SUM(F122:F126)</f>
        <v>955</v>
      </c>
      <c r="G121" s="153">
        <f>SUM(G122:G126)</f>
        <v>0</v>
      </c>
      <c r="H121" s="73">
        <f t="shared" si="7"/>
        <v>2455</v>
      </c>
      <c r="I121" s="152">
        <f>SUM(I122:I126)</f>
        <v>1500</v>
      </c>
      <c r="J121" s="152">
        <f>SUM(J122:J126)</f>
        <v>0</v>
      </c>
      <c r="K121" s="152">
        <f>SUM(K122:K126)</f>
        <v>955</v>
      </c>
      <c r="L121" s="154">
        <f>SUM(L122:L126)</f>
        <v>0</v>
      </c>
    </row>
    <row r="122" spans="1:12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/>
      <c r="J123" s="75"/>
      <c r="K123" s="75"/>
      <c r="L123" s="150"/>
    </row>
    <row r="124" spans="1:12" ht="24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1500</v>
      </c>
      <c r="I124" s="75">
        <v>1500</v>
      </c>
      <c r="J124" s="75"/>
      <c r="K124" s="75"/>
      <c r="L124" s="150"/>
    </row>
    <row r="125" spans="1:12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/>
      <c r="J125" s="75"/>
      <c r="K125" s="75"/>
      <c r="L125" s="150"/>
    </row>
    <row r="126" spans="1:12" ht="24" x14ac:dyDescent="0.25">
      <c r="A126" s="46">
        <v>2279</v>
      </c>
      <c r="B126" s="72" t="s">
        <v>133</v>
      </c>
      <c r="C126" s="73">
        <f t="shared" si="6"/>
        <v>955</v>
      </c>
      <c r="D126" s="75"/>
      <c r="E126" s="75"/>
      <c r="F126" s="75">
        <v>955</v>
      </c>
      <c r="G126" s="149"/>
      <c r="H126" s="73">
        <f t="shared" si="7"/>
        <v>955</v>
      </c>
      <c r="I126" s="75"/>
      <c r="J126" s="75"/>
      <c r="K126" s="75">
        <v>955</v>
      </c>
      <c r="L126" s="150"/>
    </row>
    <row r="127" spans="1:12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2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136</v>
      </c>
      <c r="C129" s="59">
        <f t="shared" si="9"/>
        <v>239698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238854</v>
      </c>
      <c r="G129" s="158">
        <f>SUM(G130,G135,G139,G140,G143,G150,G158,G159,G162)</f>
        <v>844</v>
      </c>
      <c r="H129" s="59">
        <f t="shared" si="10"/>
        <v>240810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239966</v>
      </c>
      <c r="L129" s="159">
        <f>SUM(L130,L135,L139,L140,L143,L150,L158,L159,L162)</f>
        <v>844</v>
      </c>
    </row>
    <row r="130" spans="1:12" ht="24" x14ac:dyDescent="0.25">
      <c r="A130" s="160">
        <v>2310</v>
      </c>
      <c r="B130" s="66" t="s">
        <v>137</v>
      </c>
      <c r="C130" s="67">
        <f t="shared" si="9"/>
        <v>11651</v>
      </c>
      <c r="D130" s="161">
        <f>SUM(D131:D134)</f>
        <v>0</v>
      </c>
      <c r="E130" s="161">
        <f>SUM(E131:E134)</f>
        <v>0</v>
      </c>
      <c r="F130" s="161">
        <f>SUM(F131:F134)</f>
        <v>11651</v>
      </c>
      <c r="G130" s="162">
        <f>SUM(G131:G134)</f>
        <v>0</v>
      </c>
      <c r="H130" s="67">
        <f t="shared" si="10"/>
        <v>11651</v>
      </c>
      <c r="I130" s="161">
        <f>SUM(I131:I134)</f>
        <v>0</v>
      </c>
      <c r="J130" s="161">
        <f>SUM(J131:J134)</f>
        <v>0</v>
      </c>
      <c r="K130" s="161">
        <f>SUM(K131:K134)</f>
        <v>11651</v>
      </c>
      <c r="L130" s="163">
        <f>SUM(L131:L134)</f>
        <v>0</v>
      </c>
    </row>
    <row r="131" spans="1:12" x14ac:dyDescent="0.25">
      <c r="A131" s="46">
        <v>2311</v>
      </c>
      <c r="B131" s="72" t="s">
        <v>138</v>
      </c>
      <c r="C131" s="73">
        <f t="shared" si="9"/>
        <v>2620</v>
      </c>
      <c r="D131" s="75"/>
      <c r="E131" s="75"/>
      <c r="F131" s="75">
        <v>2620</v>
      </c>
      <c r="G131" s="149"/>
      <c r="H131" s="73">
        <f t="shared" si="10"/>
        <v>2620</v>
      </c>
      <c r="I131" s="75"/>
      <c r="J131" s="75"/>
      <c r="K131" s="75">
        <v>2620</v>
      </c>
      <c r="L131" s="150"/>
    </row>
    <row r="132" spans="1:12" x14ac:dyDescent="0.25">
      <c r="A132" s="46">
        <v>2312</v>
      </c>
      <c r="B132" s="72" t="s">
        <v>139</v>
      </c>
      <c r="C132" s="73">
        <f t="shared" si="9"/>
        <v>6316</v>
      </c>
      <c r="D132" s="75"/>
      <c r="E132" s="75"/>
      <c r="F132" s="75">
        <v>6316</v>
      </c>
      <c r="G132" s="149"/>
      <c r="H132" s="73">
        <f t="shared" si="10"/>
        <v>6316</v>
      </c>
      <c r="I132" s="75"/>
      <c r="J132" s="75"/>
      <c r="K132" s="75">
        <v>6316</v>
      </c>
      <c r="L132" s="150"/>
    </row>
    <row r="133" spans="1:12" x14ac:dyDescent="0.25">
      <c r="A133" s="46">
        <v>2313</v>
      </c>
      <c r="B133" s="72" t="s">
        <v>140</v>
      </c>
      <c r="C133" s="73">
        <f t="shared" si="9"/>
        <v>1480</v>
      </c>
      <c r="D133" s="75"/>
      <c r="E133" s="75"/>
      <c r="F133" s="75">
        <v>1480</v>
      </c>
      <c r="G133" s="149"/>
      <c r="H133" s="73">
        <f t="shared" si="10"/>
        <v>1480</v>
      </c>
      <c r="I133" s="75"/>
      <c r="J133" s="75"/>
      <c r="K133" s="75">
        <v>1480</v>
      </c>
      <c r="L133" s="150"/>
    </row>
    <row r="134" spans="1:12" ht="47.25" customHeight="1" x14ac:dyDescent="0.25">
      <c r="A134" s="46">
        <v>2314</v>
      </c>
      <c r="B134" s="72" t="s">
        <v>141</v>
      </c>
      <c r="C134" s="73">
        <f t="shared" si="9"/>
        <v>1235</v>
      </c>
      <c r="D134" s="75"/>
      <c r="E134" s="75"/>
      <c r="F134" s="75">
        <v>1235</v>
      </c>
      <c r="G134" s="149"/>
      <c r="H134" s="73">
        <f t="shared" si="10"/>
        <v>1235</v>
      </c>
      <c r="I134" s="75"/>
      <c r="J134" s="75"/>
      <c r="K134" s="75">
        <v>1235</v>
      </c>
      <c r="L134" s="150"/>
    </row>
    <row r="135" spans="1:12" x14ac:dyDescent="0.25">
      <c r="A135" s="151">
        <v>2320</v>
      </c>
      <c r="B135" s="72" t="s">
        <v>142</v>
      </c>
      <c r="C135" s="73">
        <f t="shared" si="9"/>
        <v>2075</v>
      </c>
      <c r="D135" s="152">
        <f>SUM(D136:D138)</f>
        <v>0</v>
      </c>
      <c r="E135" s="152">
        <f>SUM(E136:E138)</f>
        <v>0</v>
      </c>
      <c r="F135" s="152">
        <f>SUM(F136:F138)</f>
        <v>2075</v>
      </c>
      <c r="G135" s="153">
        <f>SUM(G136:G138)</f>
        <v>0</v>
      </c>
      <c r="H135" s="73">
        <f t="shared" si="10"/>
        <v>2075</v>
      </c>
      <c r="I135" s="152">
        <f>SUM(I136:I138)</f>
        <v>0</v>
      </c>
      <c r="J135" s="152">
        <f>SUM(J136:J138)</f>
        <v>0</v>
      </c>
      <c r="K135" s="152">
        <f>SUM(K136:K138)</f>
        <v>2075</v>
      </c>
      <c r="L135" s="154">
        <f>SUM(L136:L138)</f>
        <v>0</v>
      </c>
    </row>
    <row r="136" spans="1:12" x14ac:dyDescent="0.25">
      <c r="A136" s="46">
        <v>2321</v>
      </c>
      <c r="B136" s="72" t="s">
        <v>143</v>
      </c>
      <c r="C136" s="73">
        <f t="shared" si="9"/>
        <v>35</v>
      </c>
      <c r="D136" s="75"/>
      <c r="E136" s="75"/>
      <c r="F136" s="75">
        <v>35</v>
      </c>
      <c r="G136" s="149"/>
      <c r="H136" s="73">
        <f t="shared" si="10"/>
        <v>35</v>
      </c>
      <c r="I136" s="75"/>
      <c r="J136" s="75"/>
      <c r="K136" s="75">
        <v>35</v>
      </c>
      <c r="L136" s="150"/>
    </row>
    <row r="137" spans="1:12" x14ac:dyDescent="0.25">
      <c r="A137" s="46">
        <v>2322</v>
      </c>
      <c r="B137" s="72" t="s">
        <v>144</v>
      </c>
      <c r="C137" s="73">
        <f t="shared" si="9"/>
        <v>2040</v>
      </c>
      <c r="D137" s="75"/>
      <c r="E137" s="75"/>
      <c r="F137" s="75">
        <v>2040</v>
      </c>
      <c r="G137" s="149"/>
      <c r="H137" s="73">
        <f t="shared" si="10"/>
        <v>2040</v>
      </c>
      <c r="I137" s="75"/>
      <c r="J137" s="75"/>
      <c r="K137" s="75">
        <v>2040</v>
      </c>
      <c r="L137" s="150"/>
    </row>
    <row r="138" spans="1:12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/>
      <c r="J139" s="75"/>
      <c r="K139" s="75"/>
      <c r="L139" s="150"/>
    </row>
    <row r="140" spans="1:12" ht="48" x14ac:dyDescent="0.25">
      <c r="A140" s="151">
        <v>2340</v>
      </c>
      <c r="B140" s="72" t="s">
        <v>147</v>
      </c>
      <c r="C140" s="73">
        <f t="shared" si="9"/>
        <v>10980</v>
      </c>
      <c r="D140" s="152">
        <f>SUM(D141:D142)</f>
        <v>0</v>
      </c>
      <c r="E140" s="152">
        <f>SUM(E141:E142)</f>
        <v>0</v>
      </c>
      <c r="F140" s="152">
        <f>SUM(F141:F142)</f>
        <v>10980</v>
      </c>
      <c r="G140" s="153">
        <f>SUM(G141:G142)</f>
        <v>0</v>
      </c>
      <c r="H140" s="73">
        <f t="shared" si="10"/>
        <v>10980</v>
      </c>
      <c r="I140" s="152">
        <f>SUM(I141:I142)</f>
        <v>0</v>
      </c>
      <c r="J140" s="152">
        <f>SUM(J141:J142)</f>
        <v>0</v>
      </c>
      <c r="K140" s="152">
        <f>SUM(K141:K142)</f>
        <v>10980</v>
      </c>
      <c r="L140" s="154">
        <f>SUM(L141:L142)</f>
        <v>0</v>
      </c>
    </row>
    <row r="141" spans="1:12" x14ac:dyDescent="0.25">
      <c r="A141" s="46">
        <v>2341</v>
      </c>
      <c r="B141" s="72" t="s">
        <v>148</v>
      </c>
      <c r="C141" s="73">
        <f t="shared" si="9"/>
        <v>10980</v>
      </c>
      <c r="D141" s="75"/>
      <c r="E141" s="75"/>
      <c r="F141" s="75">
        <v>10980</v>
      </c>
      <c r="G141" s="149"/>
      <c r="H141" s="73">
        <f t="shared" si="10"/>
        <v>10980</v>
      </c>
      <c r="I141" s="75"/>
      <c r="J141" s="75"/>
      <c r="K141" s="75">
        <v>10980</v>
      </c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/>
      <c r="J142" s="75"/>
      <c r="K142" s="75"/>
      <c r="L142" s="150"/>
    </row>
    <row r="143" spans="1:12" ht="24" x14ac:dyDescent="0.25">
      <c r="A143" s="143">
        <v>2350</v>
      </c>
      <c r="B143" s="102" t="s">
        <v>150</v>
      </c>
      <c r="C143" s="109">
        <f t="shared" si="9"/>
        <v>15109</v>
      </c>
      <c r="D143" s="144">
        <f>SUM(D144:D149)</f>
        <v>0</v>
      </c>
      <c r="E143" s="144">
        <f>SUM(E144:E149)</f>
        <v>0</v>
      </c>
      <c r="F143" s="144">
        <f>SUM(F144:F149)</f>
        <v>15109</v>
      </c>
      <c r="G143" s="145">
        <f>SUM(G144:G149)</f>
        <v>0</v>
      </c>
      <c r="H143" s="109">
        <f t="shared" si="10"/>
        <v>14990</v>
      </c>
      <c r="I143" s="144">
        <f>SUM(I144:I149)</f>
        <v>0</v>
      </c>
      <c r="J143" s="144">
        <f>SUM(J144:J149)</f>
        <v>0</v>
      </c>
      <c r="K143" s="144">
        <f>SUM(K144:K149)</f>
        <v>14990</v>
      </c>
      <c r="L143" s="146">
        <f>SUM(L144:L149)</f>
        <v>0</v>
      </c>
    </row>
    <row r="144" spans="1:12" x14ac:dyDescent="0.25">
      <c r="A144" s="40">
        <v>2351</v>
      </c>
      <c r="B144" s="66" t="s">
        <v>151</v>
      </c>
      <c r="C144" s="67">
        <f t="shared" si="9"/>
        <v>5920</v>
      </c>
      <c r="D144" s="69"/>
      <c r="E144" s="69"/>
      <c r="F144" s="69">
        <v>5920</v>
      </c>
      <c r="G144" s="147"/>
      <c r="H144" s="67">
        <f t="shared" si="10"/>
        <v>5920</v>
      </c>
      <c r="I144" s="69"/>
      <c r="J144" s="69"/>
      <c r="K144" s="69">
        <v>5920</v>
      </c>
      <c r="L144" s="148"/>
    </row>
    <row r="145" spans="1:12" x14ac:dyDescent="0.25">
      <c r="A145" s="46">
        <v>2352</v>
      </c>
      <c r="B145" s="72" t="s">
        <v>152</v>
      </c>
      <c r="C145" s="73">
        <f t="shared" si="9"/>
        <v>8754</v>
      </c>
      <c r="D145" s="75"/>
      <c r="E145" s="75"/>
      <c r="F145" s="75">
        <v>8754</v>
      </c>
      <c r="G145" s="149"/>
      <c r="H145" s="73">
        <f t="shared" si="10"/>
        <v>8635</v>
      </c>
      <c r="I145" s="75"/>
      <c r="J145" s="75"/>
      <c r="K145" s="75">
        <f>8754-119</f>
        <v>8635</v>
      </c>
      <c r="L145" s="150"/>
    </row>
    <row r="146" spans="1:12" ht="24" x14ac:dyDescent="0.25">
      <c r="A146" s="46">
        <v>2353</v>
      </c>
      <c r="B146" s="72" t="s">
        <v>153</v>
      </c>
      <c r="C146" s="73">
        <f t="shared" si="9"/>
        <v>240</v>
      </c>
      <c r="D146" s="75"/>
      <c r="E146" s="75"/>
      <c r="F146" s="75">
        <v>240</v>
      </c>
      <c r="G146" s="149"/>
      <c r="H146" s="73">
        <f t="shared" si="10"/>
        <v>240</v>
      </c>
      <c r="I146" s="75"/>
      <c r="J146" s="75"/>
      <c r="K146" s="75">
        <v>240</v>
      </c>
      <c r="L146" s="150"/>
    </row>
    <row r="147" spans="1:12" ht="24" x14ac:dyDescent="0.25">
      <c r="A147" s="46">
        <v>2354</v>
      </c>
      <c r="B147" s="72" t="s">
        <v>154</v>
      </c>
      <c r="C147" s="73">
        <f t="shared" si="9"/>
        <v>150</v>
      </c>
      <c r="D147" s="75"/>
      <c r="E147" s="75"/>
      <c r="F147" s="75">
        <v>150</v>
      </c>
      <c r="G147" s="149"/>
      <c r="H147" s="73">
        <f t="shared" si="10"/>
        <v>150</v>
      </c>
      <c r="I147" s="75"/>
      <c r="J147" s="75"/>
      <c r="K147" s="75">
        <v>150</v>
      </c>
      <c r="L147" s="150"/>
    </row>
    <row r="148" spans="1:12" ht="24" x14ac:dyDescent="0.25">
      <c r="A148" s="46">
        <v>2355</v>
      </c>
      <c r="B148" s="72" t="s">
        <v>155</v>
      </c>
      <c r="C148" s="73">
        <f t="shared" si="9"/>
        <v>45</v>
      </c>
      <c r="D148" s="75"/>
      <c r="E148" s="75"/>
      <c r="F148" s="75">
        <v>45</v>
      </c>
      <c r="G148" s="149"/>
      <c r="H148" s="73">
        <f t="shared" si="10"/>
        <v>45</v>
      </c>
      <c r="I148" s="75"/>
      <c r="J148" s="75"/>
      <c r="K148" s="75">
        <v>45</v>
      </c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/>
      <c r="J149" s="75"/>
      <c r="K149" s="75"/>
      <c r="L149" s="150"/>
    </row>
    <row r="150" spans="1:12" ht="24.75" customHeight="1" x14ac:dyDescent="0.25">
      <c r="A150" s="151">
        <v>2360</v>
      </c>
      <c r="B150" s="72" t="s">
        <v>157</v>
      </c>
      <c r="C150" s="73">
        <f t="shared" si="9"/>
        <v>198283</v>
      </c>
      <c r="D150" s="152">
        <f>SUM(D151:D157)</f>
        <v>0</v>
      </c>
      <c r="E150" s="152">
        <f>SUM(E151:E157)</f>
        <v>0</v>
      </c>
      <c r="F150" s="152">
        <f>SUM(F151:F157)</f>
        <v>197439</v>
      </c>
      <c r="G150" s="153">
        <f>SUM(G151:G157)</f>
        <v>844</v>
      </c>
      <c r="H150" s="73">
        <f t="shared" si="10"/>
        <v>199514</v>
      </c>
      <c r="I150" s="152">
        <f>SUM(I151:I157)</f>
        <v>0</v>
      </c>
      <c r="J150" s="152">
        <f>SUM(J151:J157)</f>
        <v>0</v>
      </c>
      <c r="K150" s="152">
        <f>SUM(K151:K157)</f>
        <v>198670</v>
      </c>
      <c r="L150" s="154">
        <f>SUM(L151:L157)</f>
        <v>844</v>
      </c>
    </row>
    <row r="151" spans="1:12" x14ac:dyDescent="0.25">
      <c r="A151" s="45">
        <v>2361</v>
      </c>
      <c r="B151" s="72" t="s">
        <v>158</v>
      </c>
      <c r="C151" s="73">
        <f t="shared" si="9"/>
        <v>8867</v>
      </c>
      <c r="D151" s="75"/>
      <c r="E151" s="75"/>
      <c r="F151" s="75">
        <v>8445</v>
      </c>
      <c r="G151" s="149">
        <v>422</v>
      </c>
      <c r="H151" s="73">
        <f t="shared" si="10"/>
        <v>10098</v>
      </c>
      <c r="I151" s="75"/>
      <c r="J151" s="75"/>
      <c r="K151" s="75">
        <f>8445+1231</f>
        <v>9676</v>
      </c>
      <c r="L151" s="150">
        <v>422</v>
      </c>
    </row>
    <row r="152" spans="1:12" ht="24" x14ac:dyDescent="0.25">
      <c r="A152" s="45">
        <v>2362</v>
      </c>
      <c r="B152" s="72" t="s">
        <v>159</v>
      </c>
      <c r="C152" s="73">
        <f t="shared" si="9"/>
        <v>1224</v>
      </c>
      <c r="D152" s="75"/>
      <c r="E152" s="75"/>
      <c r="F152" s="75">
        <v>1224</v>
      </c>
      <c r="G152" s="149"/>
      <c r="H152" s="73">
        <f t="shared" si="10"/>
        <v>1224</v>
      </c>
      <c r="I152" s="75"/>
      <c r="J152" s="75"/>
      <c r="K152" s="75">
        <v>1224</v>
      </c>
      <c r="L152" s="150"/>
    </row>
    <row r="153" spans="1:12" x14ac:dyDescent="0.25">
      <c r="A153" s="45">
        <v>2363</v>
      </c>
      <c r="B153" s="72" t="s">
        <v>160</v>
      </c>
      <c r="C153" s="73">
        <f t="shared" si="9"/>
        <v>160388</v>
      </c>
      <c r="D153" s="75"/>
      <c r="E153" s="75"/>
      <c r="F153" s="75">
        <v>160388</v>
      </c>
      <c r="G153" s="149"/>
      <c r="H153" s="73">
        <f t="shared" si="10"/>
        <v>160388</v>
      </c>
      <c r="I153" s="75"/>
      <c r="J153" s="75"/>
      <c r="K153" s="75">
        <v>160388</v>
      </c>
      <c r="L153" s="150"/>
    </row>
    <row r="154" spans="1:12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/>
      <c r="J154" s="75"/>
      <c r="K154" s="75"/>
      <c r="L154" s="150"/>
    </row>
    <row r="155" spans="1:12" ht="12.75" customHeight="1" x14ac:dyDescent="0.25">
      <c r="A155" s="45">
        <v>2365</v>
      </c>
      <c r="B155" s="72" t="s">
        <v>162</v>
      </c>
      <c r="C155" s="73">
        <f t="shared" si="9"/>
        <v>382</v>
      </c>
      <c r="D155" s="75"/>
      <c r="E155" s="75"/>
      <c r="F155" s="75">
        <v>382</v>
      </c>
      <c r="G155" s="149"/>
      <c r="H155" s="73">
        <f t="shared" si="10"/>
        <v>382</v>
      </c>
      <c r="I155" s="75"/>
      <c r="J155" s="75"/>
      <c r="K155" s="75">
        <v>382</v>
      </c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/>
      <c r="J156" s="75"/>
      <c r="K156" s="75"/>
      <c r="L156" s="150"/>
    </row>
    <row r="157" spans="1:12" ht="48" x14ac:dyDescent="0.25">
      <c r="A157" s="45">
        <v>2369</v>
      </c>
      <c r="B157" s="72" t="s">
        <v>164</v>
      </c>
      <c r="C157" s="73">
        <f t="shared" si="9"/>
        <v>27422</v>
      </c>
      <c r="D157" s="75"/>
      <c r="E157" s="75"/>
      <c r="F157" s="75">
        <v>27000</v>
      </c>
      <c r="G157" s="149">
        <v>422</v>
      </c>
      <c r="H157" s="73">
        <f t="shared" si="10"/>
        <v>27422</v>
      </c>
      <c r="I157" s="75"/>
      <c r="J157" s="75"/>
      <c r="K157" s="75">
        <v>27000</v>
      </c>
      <c r="L157" s="150">
        <v>422</v>
      </c>
    </row>
    <row r="158" spans="1:12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/>
      <c r="J158" s="155"/>
      <c r="K158" s="155"/>
      <c r="L158" s="157"/>
    </row>
    <row r="159" spans="1:12" x14ac:dyDescent="0.25">
      <c r="A159" s="143">
        <v>2380</v>
      </c>
      <c r="B159" s="102" t="s">
        <v>166</v>
      </c>
      <c r="C159" s="109">
        <f t="shared" si="9"/>
        <v>1600</v>
      </c>
      <c r="D159" s="144">
        <f>SUM(D160:D161)</f>
        <v>0</v>
      </c>
      <c r="E159" s="144">
        <f>SUM(E160:E161)</f>
        <v>0</v>
      </c>
      <c r="F159" s="144">
        <f>SUM(F160:F161)</f>
        <v>1600</v>
      </c>
      <c r="G159" s="145">
        <f>SUM(G160:G161)</f>
        <v>0</v>
      </c>
      <c r="H159" s="109">
        <f t="shared" si="10"/>
        <v>1600</v>
      </c>
      <c r="I159" s="144">
        <f>SUM(I160:I161)</f>
        <v>0</v>
      </c>
      <c r="J159" s="144">
        <f>SUM(J160:J161)</f>
        <v>0</v>
      </c>
      <c r="K159" s="144">
        <f>SUM(K160:K161)</f>
        <v>1600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/>
      <c r="J160" s="69"/>
      <c r="K160" s="69"/>
      <c r="L160" s="148"/>
    </row>
    <row r="161" spans="1:12" ht="24" x14ac:dyDescent="0.25">
      <c r="A161" s="45">
        <v>2389</v>
      </c>
      <c r="B161" s="72" t="s">
        <v>168</v>
      </c>
      <c r="C161" s="73">
        <f t="shared" si="11"/>
        <v>1600</v>
      </c>
      <c r="D161" s="75"/>
      <c r="E161" s="75"/>
      <c r="F161" s="75">
        <v>1600</v>
      </c>
      <c r="G161" s="149"/>
      <c r="H161" s="73">
        <f t="shared" si="12"/>
        <v>1600</v>
      </c>
      <c r="I161" s="75"/>
      <c r="J161" s="75"/>
      <c r="K161" s="75">
        <v>1600</v>
      </c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/>
      <c r="J163" s="169"/>
      <c r="K163" s="169"/>
      <c r="L163" s="171"/>
    </row>
    <row r="164" spans="1:12" ht="24" x14ac:dyDescent="0.25">
      <c r="A164" s="58">
        <v>2500</v>
      </c>
      <c r="B164" s="140" t="s">
        <v>171</v>
      </c>
      <c r="C164" s="59">
        <f t="shared" si="11"/>
        <v>3520</v>
      </c>
      <c r="D164" s="64">
        <f>SUM(D165,D170)</f>
        <v>0</v>
      </c>
      <c r="E164" s="64">
        <f>SUM(E165,E170)</f>
        <v>0</v>
      </c>
      <c r="F164" s="64">
        <f>SUM(F165,F170)</f>
        <v>3520</v>
      </c>
      <c r="G164" s="64">
        <f>SUM(G165,G170)</f>
        <v>0</v>
      </c>
      <c r="H164" s="59">
        <f t="shared" si="12"/>
        <v>3520</v>
      </c>
      <c r="I164" s="64">
        <f>SUM(I165,I170)</f>
        <v>0</v>
      </c>
      <c r="J164" s="64">
        <f>SUM(J165,J170)</f>
        <v>0</v>
      </c>
      <c r="K164" s="64">
        <f>SUM(K165,K170)</f>
        <v>3520</v>
      </c>
      <c r="L164" s="142">
        <f>SUM(L165,L170)</f>
        <v>0</v>
      </c>
    </row>
    <row r="165" spans="1:12" ht="16.5" customHeight="1" x14ac:dyDescent="0.25">
      <c r="A165" s="160">
        <v>2510</v>
      </c>
      <c r="B165" s="66" t="s">
        <v>172</v>
      </c>
      <c r="C165" s="67">
        <f t="shared" si="11"/>
        <v>3520</v>
      </c>
      <c r="D165" s="161">
        <f>SUM(D166:D169)</f>
        <v>0</v>
      </c>
      <c r="E165" s="161">
        <f>SUM(E166:E169)</f>
        <v>0</v>
      </c>
      <c r="F165" s="161">
        <f>SUM(F166:F169)</f>
        <v>3520</v>
      </c>
      <c r="G165" s="161">
        <f>SUM(G166:G169)</f>
        <v>0</v>
      </c>
      <c r="H165" s="67">
        <f t="shared" si="12"/>
        <v>3520</v>
      </c>
      <c r="I165" s="161">
        <f>SUM(I166:I169)</f>
        <v>0</v>
      </c>
      <c r="J165" s="161">
        <f>SUM(J166:J169)</f>
        <v>0</v>
      </c>
      <c r="K165" s="161">
        <f>SUM(K166:K169)</f>
        <v>3520</v>
      </c>
      <c r="L165" s="172">
        <f>SUM(L166:L169)</f>
        <v>0</v>
      </c>
    </row>
    <row r="166" spans="1:12" ht="24" x14ac:dyDescent="0.25">
      <c r="A166" s="46">
        <v>2512</v>
      </c>
      <c r="B166" s="72" t="s">
        <v>173</v>
      </c>
      <c r="C166" s="73">
        <f t="shared" si="11"/>
        <v>2950</v>
      </c>
      <c r="D166" s="75"/>
      <c r="E166" s="75"/>
      <c r="F166" s="75">
        <v>2950</v>
      </c>
      <c r="G166" s="149"/>
      <c r="H166" s="73">
        <f t="shared" si="12"/>
        <v>2950</v>
      </c>
      <c r="I166" s="75"/>
      <c r="J166" s="75"/>
      <c r="K166" s="75">
        <v>2950</v>
      </c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/>
      <c r="J168" s="75"/>
      <c r="K168" s="75"/>
      <c r="L168" s="150"/>
    </row>
    <row r="169" spans="1:12" ht="24" x14ac:dyDescent="0.25">
      <c r="A169" s="46">
        <v>2519</v>
      </c>
      <c r="B169" s="72" t="s">
        <v>176</v>
      </c>
      <c r="C169" s="73">
        <f t="shared" si="11"/>
        <v>570</v>
      </c>
      <c r="D169" s="75"/>
      <c r="E169" s="75"/>
      <c r="F169" s="75">
        <v>570</v>
      </c>
      <c r="G169" s="149"/>
      <c r="H169" s="73">
        <f t="shared" si="12"/>
        <v>570</v>
      </c>
      <c r="I169" s="75"/>
      <c r="J169" s="75"/>
      <c r="K169" s="75">
        <v>570</v>
      </c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/>
      <c r="J192" s="75"/>
      <c r="K192" s="75"/>
      <c r="L192" s="150"/>
    </row>
    <row r="193" spans="1:12" s="26" customFormat="1" ht="24" x14ac:dyDescent="0.25">
      <c r="A193" s="188"/>
      <c r="B193" s="21" t="s">
        <v>200</v>
      </c>
      <c r="C193" s="131">
        <f t="shared" si="13"/>
        <v>54499</v>
      </c>
      <c r="D193" s="132">
        <f>SUM(D194,D229,D268)</f>
        <v>0</v>
      </c>
      <c r="E193" s="132">
        <f>SUM(E194,E229,E268)</f>
        <v>0</v>
      </c>
      <c r="F193" s="132">
        <f>SUM(F194,F229,F268)</f>
        <v>54499</v>
      </c>
      <c r="G193" s="132">
        <f>SUM(G194,G229,G268)</f>
        <v>0</v>
      </c>
      <c r="H193" s="131">
        <f t="shared" si="14"/>
        <v>61924</v>
      </c>
      <c r="I193" s="132">
        <f>SUM(I194,I229,I268)</f>
        <v>7425</v>
      </c>
      <c r="J193" s="132">
        <f>SUM(J194,J229,J268)</f>
        <v>0</v>
      </c>
      <c r="K193" s="132">
        <f>SUM(K194,K229,K268)</f>
        <v>54499</v>
      </c>
      <c r="L193" s="189">
        <f>SUM(L194,L229,L268)</f>
        <v>0</v>
      </c>
    </row>
    <row r="194" spans="1:12" x14ac:dyDescent="0.25">
      <c r="A194" s="135">
        <v>5000</v>
      </c>
      <c r="B194" s="135" t="s">
        <v>201</v>
      </c>
      <c r="C194" s="136">
        <f t="shared" si="13"/>
        <v>22755</v>
      </c>
      <c r="D194" s="137">
        <f>D195+D203</f>
        <v>0</v>
      </c>
      <c r="E194" s="137">
        <f>E195+E203</f>
        <v>0</v>
      </c>
      <c r="F194" s="137">
        <f>F195+F203</f>
        <v>22755</v>
      </c>
      <c r="G194" s="137">
        <f>G195+G203</f>
        <v>0</v>
      </c>
      <c r="H194" s="136">
        <f t="shared" si="14"/>
        <v>30180</v>
      </c>
      <c r="I194" s="137">
        <f>I195+I203</f>
        <v>7425</v>
      </c>
      <c r="J194" s="137">
        <f>J195+J203</f>
        <v>0</v>
      </c>
      <c r="K194" s="137">
        <f>K195+K203</f>
        <v>22755</v>
      </c>
      <c r="L194" s="190">
        <f>L195+L203</f>
        <v>0</v>
      </c>
    </row>
    <row r="195" spans="1:12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1155</v>
      </c>
      <c r="I195" s="64">
        <f>I196+I197+I200+I201+I202</f>
        <v>1155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/>
      <c r="J196" s="69"/>
      <c r="K196" s="69"/>
      <c r="L196" s="148"/>
    </row>
    <row r="197" spans="1:12" ht="24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1155</v>
      </c>
      <c r="I197" s="152">
        <f>I198+I199</f>
        <v>1155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1155</v>
      </c>
      <c r="I198" s="75">
        <v>1155</v>
      </c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/>
      <c r="J202" s="75"/>
      <c r="K202" s="75"/>
      <c r="L202" s="150"/>
    </row>
    <row r="203" spans="1:12" x14ac:dyDescent="0.25">
      <c r="A203" s="58">
        <v>5200</v>
      </c>
      <c r="B203" s="140" t="s">
        <v>210</v>
      </c>
      <c r="C203" s="59">
        <f t="shared" si="13"/>
        <v>22755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22755</v>
      </c>
      <c r="G203" s="158">
        <f>G204+G214+G215+G224+G225+G226+G228</f>
        <v>0</v>
      </c>
      <c r="H203" s="59">
        <f t="shared" si="14"/>
        <v>29025</v>
      </c>
      <c r="I203" s="64">
        <f>I204+I214+I215+I224+I225+I226+I228</f>
        <v>6270</v>
      </c>
      <c r="J203" s="64">
        <f>J204+J214+J215+J224+J225+J226+J228</f>
        <v>0</v>
      </c>
      <c r="K203" s="64">
        <f>K204+K214+K215+K224+K225+K226+K228</f>
        <v>22755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/>
      <c r="J214" s="75"/>
      <c r="K214" s="75"/>
      <c r="L214" s="150"/>
    </row>
    <row r="215" spans="1:12" x14ac:dyDescent="0.25">
      <c r="A215" s="151">
        <v>5230</v>
      </c>
      <c r="B215" s="72" t="s">
        <v>222</v>
      </c>
      <c r="C215" s="73">
        <f t="shared" si="13"/>
        <v>22755</v>
      </c>
      <c r="D215" s="152">
        <f>SUM(D216:D223)</f>
        <v>0</v>
      </c>
      <c r="E215" s="152">
        <f>SUM(E216:E223)</f>
        <v>0</v>
      </c>
      <c r="F215" s="152">
        <f>SUM(F216:F223)</f>
        <v>22755</v>
      </c>
      <c r="G215" s="153">
        <f>SUM(G216:G223)</f>
        <v>0</v>
      </c>
      <c r="H215" s="73">
        <f t="shared" si="14"/>
        <v>29025</v>
      </c>
      <c r="I215" s="152">
        <f>SUM(I216:I223)</f>
        <v>6270</v>
      </c>
      <c r="J215" s="152">
        <f>SUM(J216:J223)</f>
        <v>0</v>
      </c>
      <c r="K215" s="152">
        <f>SUM(K216:K223)</f>
        <v>22755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/>
      <c r="J216" s="75"/>
      <c r="K216" s="75"/>
      <c r="L216" s="150"/>
    </row>
    <row r="217" spans="1:12" x14ac:dyDescent="0.25">
      <c r="A217" s="46">
        <v>5232</v>
      </c>
      <c r="B217" s="72" t="s">
        <v>224</v>
      </c>
      <c r="C217" s="73">
        <f t="shared" si="13"/>
        <v>22755</v>
      </c>
      <c r="D217" s="75"/>
      <c r="E217" s="75"/>
      <c r="F217" s="75">
        <v>22755</v>
      </c>
      <c r="G217" s="149"/>
      <c r="H217" s="73">
        <f t="shared" si="14"/>
        <v>22755</v>
      </c>
      <c r="I217" s="75"/>
      <c r="J217" s="75"/>
      <c r="K217" s="75">
        <v>22755</v>
      </c>
      <c r="L217" s="150"/>
    </row>
    <row r="218" spans="1:12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/>
      <c r="J221" s="75"/>
      <c r="K221" s="75"/>
      <c r="L221" s="150"/>
    </row>
    <row r="222" spans="1:12" ht="24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6270</v>
      </c>
      <c r="I222" s="75">
        <f>750+5520</f>
        <v>6270</v>
      </c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/>
      <c r="J228" s="155"/>
      <c r="K228" s="155"/>
      <c r="L228" s="157"/>
    </row>
    <row r="229" spans="1:12" x14ac:dyDescent="0.25">
      <c r="A229" s="135">
        <v>6000</v>
      </c>
      <c r="B229" s="135" t="s">
        <v>236</v>
      </c>
      <c r="C229" s="193">
        <f t="shared" si="15"/>
        <v>31744</v>
      </c>
      <c r="D229" s="137">
        <f>D230+D250+D258</f>
        <v>0</v>
      </c>
      <c r="E229" s="137">
        <f>E230+E250+E258</f>
        <v>0</v>
      </c>
      <c r="F229" s="137">
        <f>F230+F250+F258</f>
        <v>31744</v>
      </c>
      <c r="G229" s="138">
        <f>G230+G250+G258</f>
        <v>0</v>
      </c>
      <c r="H229" s="136">
        <f t="shared" si="16"/>
        <v>31744</v>
      </c>
      <c r="I229" s="137">
        <f>I230+I250+I258</f>
        <v>0</v>
      </c>
      <c r="J229" s="137">
        <f>J230+J250+J258</f>
        <v>0</v>
      </c>
      <c r="K229" s="137">
        <f>K230+K250+K258</f>
        <v>31744</v>
      </c>
      <c r="L229" s="139">
        <f>L230+L250+L258</f>
        <v>0</v>
      </c>
    </row>
    <row r="230" spans="1:12" ht="14.25" customHeight="1" x14ac:dyDescent="0.25">
      <c r="A230" s="87">
        <v>6200</v>
      </c>
      <c r="B230" s="174" t="s">
        <v>237</v>
      </c>
      <c r="C230" s="194">
        <f t="shared" si="15"/>
        <v>31744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31744</v>
      </c>
      <c r="G230" s="184">
        <f>SUM(G231,G232,G234,G237,G243,G244,G245)</f>
        <v>0</v>
      </c>
      <c r="H230" s="183">
        <f t="shared" si="16"/>
        <v>31744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31744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/>
      <c r="J244" s="75"/>
      <c r="K244" s="75"/>
      <c r="L244" s="150"/>
    </row>
    <row r="245" spans="1:12" ht="24" x14ac:dyDescent="0.25">
      <c r="A245" s="160">
        <v>6290</v>
      </c>
      <c r="B245" s="66" t="s">
        <v>252</v>
      </c>
      <c r="C245" s="199">
        <f t="shared" si="15"/>
        <v>31744</v>
      </c>
      <c r="D245" s="161">
        <f>SUM(D246:D249)</f>
        <v>0</v>
      </c>
      <c r="E245" s="161">
        <f>SUM(E246:E249)</f>
        <v>0</v>
      </c>
      <c r="F245" s="161">
        <f>SUM(F246:F249)</f>
        <v>31744</v>
      </c>
      <c r="G245" s="200">
        <f>SUM(G246:G249)</f>
        <v>0</v>
      </c>
      <c r="H245" s="199">
        <f t="shared" si="16"/>
        <v>31744</v>
      </c>
      <c r="I245" s="161">
        <f>SUM(I246:I249)</f>
        <v>0</v>
      </c>
      <c r="J245" s="161">
        <f>SUM(J246:J249)</f>
        <v>0</v>
      </c>
      <c r="K245" s="161">
        <f>SUM(K246:K249)</f>
        <v>31744</v>
      </c>
      <c r="L245" s="177">
        <f>SUM(L246:L249)</f>
        <v>0</v>
      </c>
    </row>
    <row r="246" spans="1:12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/>
      <c r="J247" s="75"/>
      <c r="K247" s="75"/>
      <c r="L247" s="150"/>
    </row>
    <row r="248" spans="1:12" ht="72" x14ac:dyDescent="0.25">
      <c r="A248" s="46">
        <v>6296</v>
      </c>
      <c r="B248" s="72" t="s">
        <v>255</v>
      </c>
      <c r="C248" s="191">
        <f t="shared" si="15"/>
        <v>31744</v>
      </c>
      <c r="D248" s="75"/>
      <c r="E248" s="75"/>
      <c r="F248" s="75">
        <v>31744</v>
      </c>
      <c r="G248" s="201"/>
      <c r="H248" s="191">
        <f t="shared" si="16"/>
        <v>31744</v>
      </c>
      <c r="I248" s="75"/>
      <c r="J248" s="75"/>
      <c r="K248" s="75">
        <v>31744</v>
      </c>
      <c r="L248" s="150"/>
    </row>
    <row r="249" spans="1:12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 t="shared" si="17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17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 t="shared" si="17"/>
        <v>0</v>
      </c>
      <c r="D266" s="75"/>
      <c r="E266" s="75"/>
      <c r="F266" s="75"/>
      <c r="G266" s="149"/>
      <c r="H266" s="198">
        <f t="shared" si="18"/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19">SUM(C281,C268,C229,C194,C186,C172,C74,C52)</f>
        <v>1257557</v>
      </c>
      <c r="D284" s="224">
        <f t="shared" si="19"/>
        <v>594945</v>
      </c>
      <c r="E284" s="224">
        <f t="shared" si="19"/>
        <v>25621</v>
      </c>
      <c r="F284" s="224">
        <f t="shared" si="19"/>
        <v>636147</v>
      </c>
      <c r="G284" s="225">
        <f t="shared" si="19"/>
        <v>844</v>
      </c>
      <c r="H284" s="226">
        <f t="shared" si="19"/>
        <v>1175285</v>
      </c>
      <c r="I284" s="224">
        <f t="shared" si="19"/>
        <v>512674</v>
      </c>
      <c r="J284" s="224">
        <f t="shared" si="19"/>
        <v>25620</v>
      </c>
      <c r="K284" s="224">
        <f t="shared" si="19"/>
        <v>636147</v>
      </c>
      <c r="L284" s="227">
        <f t="shared" si="19"/>
        <v>844</v>
      </c>
    </row>
    <row r="285" spans="1:12" s="26" customFormat="1" ht="13.5" thickTop="1" thickBot="1" x14ac:dyDescent="0.3">
      <c r="A285" s="287" t="s">
        <v>294</v>
      </c>
      <c r="B285" s="288"/>
      <c r="C285" s="228">
        <f>SUM(D285:G285)</f>
        <v>-30844</v>
      </c>
      <c r="D285" s="229">
        <f>SUM(D24,D25,D41)-D50</f>
        <v>0</v>
      </c>
      <c r="E285" s="229">
        <f>SUM(E24,E25,E41)-E50</f>
        <v>0</v>
      </c>
      <c r="F285" s="229">
        <f>(F26+F42)-F50</f>
        <v>-30000</v>
      </c>
      <c r="G285" s="230">
        <f>G44-G50</f>
        <v>-844</v>
      </c>
      <c r="H285" s="228">
        <f>SUM(I285:L285)</f>
        <v>-30844</v>
      </c>
      <c r="I285" s="229">
        <f>SUM(I24,I25,I41)-I50</f>
        <v>0</v>
      </c>
      <c r="J285" s="229">
        <f>SUM(J24,J25,J41)-J50</f>
        <v>0</v>
      </c>
      <c r="K285" s="229">
        <f>(K26+K42)-K50</f>
        <v>-30000</v>
      </c>
      <c r="L285" s="231">
        <f>L44-L50</f>
        <v>-844</v>
      </c>
    </row>
    <row r="286" spans="1:12" s="26" customFormat="1" ht="12.75" thickTop="1" x14ac:dyDescent="0.25">
      <c r="A286" s="306" t="s">
        <v>295</v>
      </c>
      <c r="B286" s="307"/>
      <c r="C286" s="232">
        <f t="shared" ref="C286:L286" si="20">SUM(C287,C288)-C295+C296</f>
        <v>30844</v>
      </c>
      <c r="D286" s="233">
        <f t="shared" si="20"/>
        <v>0</v>
      </c>
      <c r="E286" s="233">
        <f t="shared" si="20"/>
        <v>0</v>
      </c>
      <c r="F286" s="233">
        <f t="shared" si="20"/>
        <v>30000</v>
      </c>
      <c r="G286" s="234">
        <f t="shared" si="20"/>
        <v>844</v>
      </c>
      <c r="H286" s="235">
        <f t="shared" si="20"/>
        <v>30844</v>
      </c>
      <c r="I286" s="233">
        <f t="shared" si="20"/>
        <v>0</v>
      </c>
      <c r="J286" s="233">
        <f t="shared" si="20"/>
        <v>0</v>
      </c>
      <c r="K286" s="233">
        <f t="shared" si="20"/>
        <v>30000</v>
      </c>
      <c r="L286" s="236">
        <f t="shared" si="20"/>
        <v>844</v>
      </c>
    </row>
    <row r="287" spans="1:12" s="26" customFormat="1" ht="12.75" thickBot="1" x14ac:dyDescent="0.3">
      <c r="A287" s="119" t="s">
        <v>296</v>
      </c>
      <c r="B287" s="119" t="s">
        <v>297</v>
      </c>
      <c r="C287" s="237">
        <f t="shared" ref="C287:L287" si="21">C21-C281</f>
        <v>30844</v>
      </c>
      <c r="D287" s="121">
        <f t="shared" si="21"/>
        <v>0</v>
      </c>
      <c r="E287" s="121">
        <f t="shared" si="21"/>
        <v>0</v>
      </c>
      <c r="F287" s="121">
        <f t="shared" si="21"/>
        <v>30000</v>
      </c>
      <c r="G287" s="122">
        <f t="shared" si="21"/>
        <v>844</v>
      </c>
      <c r="H287" s="238">
        <f t="shared" si="21"/>
        <v>30844</v>
      </c>
      <c r="I287" s="121">
        <f t="shared" si="21"/>
        <v>0</v>
      </c>
      <c r="J287" s="121">
        <f t="shared" si="21"/>
        <v>0</v>
      </c>
      <c r="K287" s="121">
        <f t="shared" si="21"/>
        <v>30000</v>
      </c>
      <c r="L287" s="123">
        <f t="shared" si="21"/>
        <v>844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KNfPRqrb5iN7ZEO3sJMovIesU9VZfdjuIG2I0PFR7S9q2L8ZfmyUPZq9tr598kZp1d2gVb6wPIy4N0HJv66+VA==" saltValue="u9MofQBoWzNyUOAU8plxrQ==" spinCount="100000" sheet="1" objects="1" scenarios="1" selectLockedCells="1" selectUnlockedCells="1"/>
  <autoFilter ref="A18:L296">
    <filterColumn colId="7">
      <filters blank="1">
        <filter val="1 046"/>
        <filter val="1 113 361"/>
        <filter val="1 155"/>
        <filter val="1 175 285"/>
        <filter val="1 224"/>
        <filter val="1 235"/>
        <filter val="1 480"/>
        <filter val="1 500"/>
        <filter val="1 600"/>
        <filter val="10 098"/>
        <filter val="10 939"/>
        <filter val="10 980"/>
        <filter val="11 538"/>
        <filter val="11 651"/>
        <filter val="12 247"/>
        <filter val="123 050"/>
        <filter val="14 990"/>
        <filter val="15 794"/>
        <filter val="150"/>
        <filter val="160 388"/>
        <filter val="161 577"/>
        <filter val="163 448"/>
        <filter val="199 514"/>
        <filter val="2 040"/>
        <filter val="2 075"/>
        <filter val="2 455"/>
        <filter val="2 487"/>
        <filter val="2 534"/>
        <filter val="2 620"/>
        <filter val="2 686"/>
        <filter val="2 800"/>
        <filter val="2 950"/>
        <filter val="20 878"/>
        <filter val="200"/>
        <filter val="208"/>
        <filter val="208 139"/>
        <filter val="210"/>
        <filter val="22 755"/>
        <filter val="24 177"/>
        <filter val="240"/>
        <filter val="240 810"/>
        <filter val="27 422"/>
        <filter val="28 084"/>
        <filter val="29 025"/>
        <filter val="3 118"/>
        <filter val="3 510"/>
        <filter val="3 520"/>
        <filter val="3 900"/>
        <filter val="30 180"/>
        <filter val="30 314"/>
        <filter val="30 844"/>
        <filter val="-30 844"/>
        <filter val="31 744"/>
        <filter val="310"/>
        <filter val="331"/>
        <filter val="35"/>
        <filter val="382"/>
        <filter val="384"/>
        <filter val="4 828"/>
        <filter val="40 398"/>
        <filter val="427"/>
        <filter val="43 124"/>
        <filter val="449 826"/>
        <filter val="45"/>
        <filter val="452 469"/>
        <filter val="47 618"/>
        <filter val="497 444"/>
        <filter val="5 014"/>
        <filter val="5 920"/>
        <filter val="527 059"/>
        <filter val="538 294"/>
        <filter val="547"/>
        <filter val="570"/>
        <filter val="594 609"/>
        <filter val="6 270"/>
        <filter val="6 316"/>
        <filter val="606 147"/>
        <filter val="61 924"/>
        <filter val="616"/>
        <filter val="660 892"/>
        <filter val="67 550"/>
        <filter val="715"/>
        <filter val="8 618"/>
        <filter val="8 635"/>
        <filter val="87 251"/>
        <filter val="9 479"/>
        <filter val="9 988"/>
        <filter val="93"/>
        <filter val="950"/>
        <filter val="955"/>
      </filters>
    </filterColumn>
  </autoFilter>
  <mergeCells count="29">
    <mergeCell ref="C10:L10"/>
    <mergeCell ref="C11:L11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L16:L17"/>
    <mergeCell ref="A286:B286"/>
    <mergeCell ref="H16:H17"/>
    <mergeCell ref="I16:I17"/>
    <mergeCell ref="J16:J17"/>
    <mergeCell ref="K16:K17"/>
    <mergeCell ref="A285:B285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filterMode="1">
    <tabColor theme="0"/>
  </sheetPr>
  <dimension ref="A1:M304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353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27" customHeight="1" x14ac:dyDescent="0.25">
      <c r="A3" s="2" t="s">
        <v>2</v>
      </c>
      <c r="B3" s="3"/>
      <c r="C3" s="314" t="s">
        <v>350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349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348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327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12" customHeight="1" x14ac:dyDescent="0.25">
      <c r="A7" s="4" t="s">
        <v>9</v>
      </c>
      <c r="B7" s="5"/>
      <c r="C7" s="314" t="s">
        <v>352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83" t="s">
        <v>346</v>
      </c>
      <c r="D9" s="283"/>
      <c r="E9" s="283"/>
      <c r="F9" s="283"/>
      <c r="G9" s="283"/>
      <c r="H9" s="283"/>
      <c r="I9" s="283"/>
      <c r="J9" s="283"/>
      <c r="K9" s="283"/>
      <c r="L9" s="284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43343</v>
      </c>
      <c r="D20" s="30">
        <f>SUM(D21,D24,D25,D41,D42)</f>
        <v>43343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40652</v>
      </c>
      <c r="I20" s="30">
        <f>SUM(I21,I24,I25,I41,I42)</f>
        <v>40652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43343</v>
      </c>
      <c r="D24" s="53">
        <f>D49</f>
        <v>43343</v>
      </c>
      <c r="E24" s="53"/>
      <c r="F24" s="54" t="s">
        <v>34</v>
      </c>
      <c r="G24" s="55" t="s">
        <v>34</v>
      </c>
      <c r="H24" s="52">
        <f t="shared" si="1"/>
        <v>40652</v>
      </c>
      <c r="I24" s="53">
        <f>I50</f>
        <v>40652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80" si="2">SUM(D49:G49)</f>
        <v>43343</v>
      </c>
      <c r="D49" s="121">
        <f>SUM(D50,D281)</f>
        <v>43343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40652</v>
      </c>
      <c r="I49" s="121">
        <f>SUM(I50,I281)</f>
        <v>40652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59</v>
      </c>
      <c r="C50" s="126">
        <f t="shared" si="2"/>
        <v>43343</v>
      </c>
      <c r="D50" s="127">
        <f>SUM(D51,D193)</f>
        <v>43343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40652</v>
      </c>
      <c r="I50" s="127">
        <f>SUM(I51,I193)</f>
        <v>40652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2" s="26" customFormat="1" ht="24" x14ac:dyDescent="0.25">
      <c r="A51" s="130"/>
      <c r="B51" s="20" t="s">
        <v>60</v>
      </c>
      <c r="C51" s="131">
        <f t="shared" si="2"/>
        <v>43343</v>
      </c>
      <c r="D51" s="132">
        <f>SUM(D52,D74,D172,D186)</f>
        <v>43343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40652</v>
      </c>
      <c r="I51" s="132">
        <f>SUM(I52,I74,I172,I186)</f>
        <v>40652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61</v>
      </c>
      <c r="C52" s="136">
        <f t="shared" si="2"/>
        <v>35170</v>
      </c>
      <c r="D52" s="137">
        <f>SUM(D53,D66)</f>
        <v>35170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32605</v>
      </c>
      <c r="I52" s="137">
        <f>SUM(I53,I66)</f>
        <v>32605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2"/>
        <v>26536</v>
      </c>
      <c r="D53" s="64">
        <f>SUM(D54,D57,D65)</f>
        <v>26536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24288</v>
      </c>
      <c r="I53" s="64">
        <f>SUM(I54,I57,I65)</f>
        <v>24288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x14ac:dyDescent="0.25">
      <c r="A54" s="143">
        <v>1110</v>
      </c>
      <c r="B54" s="102" t="s">
        <v>63</v>
      </c>
      <c r="C54" s="109">
        <f t="shared" si="2"/>
        <v>23829</v>
      </c>
      <c r="D54" s="144">
        <f>SUM(D55:D56)</f>
        <v>23829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22682</v>
      </c>
      <c r="I54" s="144">
        <f>SUM(I55:I56)</f>
        <v>22682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customHeight="1" x14ac:dyDescent="0.25">
      <c r="A56" s="46">
        <v>1119</v>
      </c>
      <c r="B56" s="72" t="s">
        <v>65</v>
      </c>
      <c r="C56" s="73">
        <f t="shared" si="2"/>
        <v>23829</v>
      </c>
      <c r="D56" s="75">
        <v>23829</v>
      </c>
      <c r="E56" s="75"/>
      <c r="F56" s="75"/>
      <c r="G56" s="149"/>
      <c r="H56" s="73">
        <f t="shared" si="3"/>
        <v>22682</v>
      </c>
      <c r="I56" s="75">
        <v>22682</v>
      </c>
      <c r="J56" s="75"/>
      <c r="K56" s="75"/>
      <c r="L56" s="150"/>
    </row>
    <row r="57" spans="1:12" ht="23.25" customHeight="1" x14ac:dyDescent="0.25">
      <c r="A57" s="151">
        <v>1140</v>
      </c>
      <c r="B57" s="72" t="s">
        <v>66</v>
      </c>
      <c r="C57" s="73">
        <f t="shared" si="2"/>
        <v>2707</v>
      </c>
      <c r="D57" s="152">
        <f>SUM(D58:D64)</f>
        <v>2707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1606</v>
      </c>
      <c r="I57" s="152">
        <f>SUM(I58:I64)</f>
        <v>1606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</row>
    <row r="59" spans="1:12" ht="24.75" hidden="1" customHeight="1" x14ac:dyDescent="0.25">
      <c r="A59" s="46">
        <v>1142</v>
      </c>
      <c r="B59" s="72" t="s">
        <v>68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/>
      <c r="J59" s="75"/>
      <c r="K59" s="75"/>
      <c r="L59" s="150"/>
    </row>
    <row r="60" spans="1:12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70</v>
      </c>
      <c r="C61" s="73">
        <f t="shared" si="2"/>
        <v>477</v>
      </c>
      <c r="D61" s="75">
        <v>477</v>
      </c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2"/>
        <v>134</v>
      </c>
      <c r="D62" s="75">
        <v>134</v>
      </c>
      <c r="E62" s="75"/>
      <c r="F62" s="75"/>
      <c r="G62" s="149"/>
      <c r="H62" s="73">
        <f t="shared" si="3"/>
        <v>469</v>
      </c>
      <c r="I62" s="75">
        <v>469</v>
      </c>
      <c r="J62" s="75"/>
      <c r="K62" s="75"/>
      <c r="L62" s="150"/>
    </row>
    <row r="63" spans="1:12" x14ac:dyDescent="0.25">
      <c r="A63" s="46">
        <v>1148</v>
      </c>
      <c r="B63" s="72" t="s">
        <v>72</v>
      </c>
      <c r="C63" s="73">
        <f t="shared" si="2"/>
        <v>2096</v>
      </c>
      <c r="D63" s="75">
        <v>2096</v>
      </c>
      <c r="E63" s="75"/>
      <c r="F63" s="75"/>
      <c r="G63" s="149"/>
      <c r="H63" s="73">
        <f t="shared" si="3"/>
        <v>1137</v>
      </c>
      <c r="I63" s="75">
        <v>1137</v>
      </c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2"/>
        <v>8634</v>
      </c>
      <c r="D66" s="64">
        <f>SUM(D67:D68)</f>
        <v>8634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8317</v>
      </c>
      <c r="I66" s="64">
        <f>SUM(I67:I68)</f>
        <v>8317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2"/>
        <v>6550</v>
      </c>
      <c r="D67" s="69">
        <v>6550</v>
      </c>
      <c r="E67" s="69"/>
      <c r="F67" s="69"/>
      <c r="G67" s="147"/>
      <c r="H67" s="67">
        <f t="shared" si="3"/>
        <v>6019</v>
      </c>
      <c r="I67" s="69">
        <v>6019</v>
      </c>
      <c r="J67" s="69"/>
      <c r="K67" s="69"/>
      <c r="L67" s="148"/>
    </row>
    <row r="68" spans="1:12" ht="24" x14ac:dyDescent="0.25">
      <c r="A68" s="151">
        <v>1220</v>
      </c>
      <c r="B68" s="72" t="s">
        <v>77</v>
      </c>
      <c r="C68" s="73">
        <f t="shared" si="2"/>
        <v>2084</v>
      </c>
      <c r="D68" s="152">
        <f>SUM(D69:D73)</f>
        <v>2084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2298</v>
      </c>
      <c r="I68" s="152">
        <f>SUM(I69:I73)</f>
        <v>2298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x14ac:dyDescent="0.25">
      <c r="A69" s="46">
        <v>1221</v>
      </c>
      <c r="B69" s="72" t="s">
        <v>78</v>
      </c>
      <c r="C69" s="73">
        <f t="shared" si="2"/>
        <v>1230</v>
      </c>
      <c r="D69" s="75">
        <v>1230</v>
      </c>
      <c r="E69" s="75"/>
      <c r="F69" s="75"/>
      <c r="G69" s="149"/>
      <c r="H69" s="73">
        <f t="shared" si="3"/>
        <v>1230</v>
      </c>
      <c r="I69" s="75">
        <v>1230</v>
      </c>
      <c r="J69" s="75"/>
      <c r="K69" s="75"/>
      <c r="L69" s="150"/>
    </row>
    <row r="70" spans="1:12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x14ac:dyDescent="0.25">
      <c r="A72" s="46">
        <v>1227</v>
      </c>
      <c r="B72" s="72" t="s">
        <v>81</v>
      </c>
      <c r="C72" s="73">
        <f t="shared" si="2"/>
        <v>854</v>
      </c>
      <c r="D72" s="75">
        <v>854</v>
      </c>
      <c r="E72" s="75"/>
      <c r="F72" s="75"/>
      <c r="G72" s="149"/>
      <c r="H72" s="73">
        <f t="shared" si="3"/>
        <v>854</v>
      </c>
      <c r="I72" s="75">
        <v>854</v>
      </c>
      <c r="J72" s="75"/>
      <c r="K72" s="75"/>
      <c r="L72" s="150"/>
    </row>
    <row r="73" spans="1:12" ht="60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214</v>
      </c>
      <c r="I73" s="75">
        <v>214</v>
      </c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2"/>
        <v>8173</v>
      </c>
      <c r="D74" s="137">
        <f>SUM(D75,D82,D129,D163,D164,D171)</f>
        <v>8173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8047</v>
      </c>
      <c r="I74" s="137">
        <f>SUM(I75,I82,I129,I163,I164,I171)</f>
        <v>8047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2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</row>
    <row r="79" spans="1:12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4"/>
        <v>7265</v>
      </c>
      <c r="D82" s="64">
        <f>SUM(D83,D88,D94,D102,D111,D115,D121,D127)</f>
        <v>7265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7265</v>
      </c>
      <c r="I82" s="64">
        <f>SUM(I83,I88,I94,I102,I111,I115,I121,I127)</f>
        <v>7265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2" ht="24" x14ac:dyDescent="0.25">
      <c r="A83" s="143">
        <v>2210</v>
      </c>
      <c r="B83" s="102" t="s">
        <v>90</v>
      </c>
      <c r="C83" s="109">
        <f t="shared" si="4"/>
        <v>669</v>
      </c>
      <c r="D83" s="144">
        <f>SUM(D84:D87)</f>
        <v>669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669</v>
      </c>
      <c r="I83" s="144">
        <f>SUM(I84:I87)</f>
        <v>669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/>
      <c r="J84" s="69"/>
      <c r="K84" s="69"/>
      <c r="L84" s="148"/>
    </row>
    <row r="85" spans="1:12" ht="36" x14ac:dyDescent="0.25">
      <c r="A85" s="46">
        <v>2212</v>
      </c>
      <c r="B85" s="72" t="s">
        <v>92</v>
      </c>
      <c r="C85" s="73">
        <f t="shared" si="4"/>
        <v>599</v>
      </c>
      <c r="D85" s="75">
        <v>599</v>
      </c>
      <c r="E85" s="75"/>
      <c r="F85" s="75"/>
      <c r="G85" s="149"/>
      <c r="H85" s="73">
        <f t="shared" si="5"/>
        <v>599</v>
      </c>
      <c r="I85" s="75">
        <v>599</v>
      </c>
      <c r="J85" s="75"/>
      <c r="K85" s="75"/>
      <c r="L85" s="150"/>
    </row>
    <row r="86" spans="1:12" ht="24" x14ac:dyDescent="0.25">
      <c r="A86" s="46">
        <v>2214</v>
      </c>
      <c r="B86" s="72" t="s">
        <v>93</v>
      </c>
      <c r="C86" s="73">
        <f t="shared" si="4"/>
        <v>70</v>
      </c>
      <c r="D86" s="75">
        <v>70</v>
      </c>
      <c r="E86" s="75"/>
      <c r="F86" s="75"/>
      <c r="G86" s="149"/>
      <c r="H86" s="73">
        <f t="shared" si="5"/>
        <v>70</v>
      </c>
      <c r="I86" s="75">
        <v>70</v>
      </c>
      <c r="J86" s="75"/>
      <c r="K86" s="75"/>
      <c r="L86" s="150"/>
    </row>
    <row r="87" spans="1:12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/>
      <c r="J87" s="75"/>
      <c r="K87" s="75"/>
      <c r="L87" s="150"/>
    </row>
    <row r="88" spans="1:12" ht="24" x14ac:dyDescent="0.25">
      <c r="A88" s="151">
        <v>2220</v>
      </c>
      <c r="B88" s="72" t="s">
        <v>95</v>
      </c>
      <c r="C88" s="73">
        <f t="shared" si="4"/>
        <v>2211</v>
      </c>
      <c r="D88" s="152">
        <f>SUM(D89:D93)</f>
        <v>2211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2211</v>
      </c>
      <c r="I88" s="152">
        <f>SUM(I89:I93)</f>
        <v>2211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x14ac:dyDescent="0.25">
      <c r="A89" s="46">
        <v>2221</v>
      </c>
      <c r="B89" s="72" t="s">
        <v>96</v>
      </c>
      <c r="C89" s="73">
        <f t="shared" si="4"/>
        <v>1353</v>
      </c>
      <c r="D89" s="75">
        <v>1353</v>
      </c>
      <c r="E89" s="75"/>
      <c r="F89" s="75"/>
      <c r="G89" s="149"/>
      <c r="H89" s="73">
        <f t="shared" si="5"/>
        <v>1353</v>
      </c>
      <c r="I89" s="75">
        <v>1353</v>
      </c>
      <c r="J89" s="75"/>
      <c r="K89" s="75"/>
      <c r="L89" s="150"/>
    </row>
    <row r="90" spans="1:12" x14ac:dyDescent="0.25">
      <c r="A90" s="46">
        <v>2222</v>
      </c>
      <c r="B90" s="72" t="s">
        <v>97</v>
      </c>
      <c r="C90" s="73">
        <f t="shared" si="4"/>
        <v>25</v>
      </c>
      <c r="D90" s="75">
        <v>25</v>
      </c>
      <c r="E90" s="75"/>
      <c r="F90" s="75"/>
      <c r="G90" s="149"/>
      <c r="H90" s="73">
        <f t="shared" si="5"/>
        <v>25</v>
      </c>
      <c r="I90" s="75">
        <v>25</v>
      </c>
      <c r="J90" s="75"/>
      <c r="K90" s="75"/>
      <c r="L90" s="150"/>
    </row>
    <row r="91" spans="1:12" x14ac:dyDescent="0.25">
      <c r="A91" s="46">
        <v>2223</v>
      </c>
      <c r="B91" s="72" t="s">
        <v>98</v>
      </c>
      <c r="C91" s="73">
        <f t="shared" si="4"/>
        <v>814</v>
      </c>
      <c r="D91" s="75">
        <v>814</v>
      </c>
      <c r="E91" s="75"/>
      <c r="F91" s="75"/>
      <c r="G91" s="149"/>
      <c r="H91" s="73">
        <f t="shared" si="5"/>
        <v>814</v>
      </c>
      <c r="I91" s="75">
        <v>814</v>
      </c>
      <c r="J91" s="75"/>
      <c r="K91" s="75"/>
      <c r="L91" s="150"/>
    </row>
    <row r="92" spans="1:12" ht="48" x14ac:dyDescent="0.25">
      <c r="A92" s="46">
        <v>2224</v>
      </c>
      <c r="B92" s="72" t="s">
        <v>99</v>
      </c>
      <c r="C92" s="73">
        <f t="shared" si="4"/>
        <v>19</v>
      </c>
      <c r="D92" s="75">
        <v>19</v>
      </c>
      <c r="E92" s="75"/>
      <c r="F92" s="75"/>
      <c r="G92" s="149"/>
      <c r="H92" s="73">
        <f t="shared" si="5"/>
        <v>19</v>
      </c>
      <c r="I92" s="75">
        <v>19</v>
      </c>
      <c r="J92" s="75"/>
      <c r="K92" s="75"/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/>
      <c r="J93" s="75"/>
      <c r="K93" s="75"/>
      <c r="L93" s="150"/>
    </row>
    <row r="94" spans="1:12" ht="36" x14ac:dyDescent="0.25">
      <c r="A94" s="151">
        <v>2230</v>
      </c>
      <c r="B94" s="72" t="s">
        <v>101</v>
      </c>
      <c r="C94" s="73">
        <f t="shared" si="4"/>
        <v>364</v>
      </c>
      <c r="D94" s="152">
        <f>SUM(D95:D101)</f>
        <v>364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364</v>
      </c>
      <c r="I94" s="152">
        <f>SUM(I95:I101)</f>
        <v>364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/>
      <c r="J95" s="75"/>
      <c r="K95" s="75"/>
      <c r="L95" s="150"/>
    </row>
    <row r="96" spans="1:12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/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/>
      <c r="J98" s="75"/>
      <c r="K98" s="75"/>
      <c r="L98" s="150"/>
    </row>
    <row r="99" spans="1:12" ht="24" x14ac:dyDescent="0.25">
      <c r="A99" s="46">
        <v>2235</v>
      </c>
      <c r="B99" s="72" t="s">
        <v>106</v>
      </c>
      <c r="C99" s="73">
        <f t="shared" si="4"/>
        <v>90</v>
      </c>
      <c r="D99" s="75">
        <v>90</v>
      </c>
      <c r="E99" s="75"/>
      <c r="F99" s="75"/>
      <c r="G99" s="149"/>
      <c r="H99" s="73">
        <f t="shared" si="5"/>
        <v>90</v>
      </c>
      <c r="I99" s="75">
        <v>90</v>
      </c>
      <c r="J99" s="75"/>
      <c r="K99" s="75"/>
      <c r="L99" s="150"/>
    </row>
    <row r="100" spans="1:12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/>
      <c r="J100" s="75"/>
      <c r="K100" s="75"/>
      <c r="L100" s="150"/>
    </row>
    <row r="101" spans="1:12" ht="24" x14ac:dyDescent="0.25">
      <c r="A101" s="46">
        <v>2239</v>
      </c>
      <c r="B101" s="72" t="s">
        <v>108</v>
      </c>
      <c r="C101" s="73">
        <f t="shared" si="4"/>
        <v>274</v>
      </c>
      <c r="D101" s="75">
        <v>274</v>
      </c>
      <c r="E101" s="75"/>
      <c r="F101" s="75"/>
      <c r="G101" s="149"/>
      <c r="H101" s="73">
        <f t="shared" si="5"/>
        <v>274</v>
      </c>
      <c r="I101" s="75">
        <v>274</v>
      </c>
      <c r="J101" s="75"/>
      <c r="K101" s="75"/>
      <c r="L101" s="150"/>
    </row>
    <row r="102" spans="1:12" ht="36" x14ac:dyDescent="0.25">
      <c r="A102" s="151">
        <v>2240</v>
      </c>
      <c r="B102" s="72" t="s">
        <v>109</v>
      </c>
      <c r="C102" s="73">
        <f t="shared" si="4"/>
        <v>2791</v>
      </c>
      <c r="D102" s="152">
        <f>SUM(D103:D110)</f>
        <v>2791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2791</v>
      </c>
      <c r="I102" s="152">
        <f>SUM(I103:I110)</f>
        <v>2791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/>
      <c r="J103" s="75"/>
      <c r="K103" s="75"/>
      <c r="L103" s="150"/>
    </row>
    <row r="104" spans="1:12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/>
      <c r="J104" s="75"/>
      <c r="K104" s="75"/>
      <c r="L104" s="150"/>
    </row>
    <row r="105" spans="1:12" ht="24" x14ac:dyDescent="0.25">
      <c r="A105" s="46">
        <v>2243</v>
      </c>
      <c r="B105" s="72" t="s">
        <v>112</v>
      </c>
      <c r="C105" s="73">
        <f t="shared" si="4"/>
        <v>80</v>
      </c>
      <c r="D105" s="75">
        <v>80</v>
      </c>
      <c r="E105" s="75"/>
      <c r="F105" s="75"/>
      <c r="G105" s="149"/>
      <c r="H105" s="73">
        <f t="shared" si="5"/>
        <v>80</v>
      </c>
      <c r="I105" s="75">
        <v>80</v>
      </c>
      <c r="J105" s="75"/>
      <c r="K105" s="75"/>
      <c r="L105" s="150"/>
    </row>
    <row r="106" spans="1:12" x14ac:dyDescent="0.25">
      <c r="A106" s="46">
        <v>2244</v>
      </c>
      <c r="B106" s="72" t="s">
        <v>113</v>
      </c>
      <c r="C106" s="73">
        <f t="shared" si="4"/>
        <v>2711</v>
      </c>
      <c r="D106" s="75">
        <v>2711</v>
      </c>
      <c r="E106" s="75"/>
      <c r="F106" s="75"/>
      <c r="G106" s="149"/>
      <c r="H106" s="73">
        <f t="shared" si="5"/>
        <v>2711</v>
      </c>
      <c r="I106" s="75">
        <v>2711</v>
      </c>
      <c r="J106" s="75"/>
      <c r="K106" s="75"/>
      <c r="L106" s="150"/>
    </row>
    <row r="107" spans="1:12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/>
      <c r="J107" s="75"/>
      <c r="K107" s="75"/>
      <c r="L107" s="150"/>
    </row>
    <row r="108" spans="1:12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/>
      <c r="J108" s="75"/>
      <c r="K108" s="75"/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/>
      <c r="J110" s="75"/>
      <c r="K110" s="75"/>
      <c r="L110" s="150"/>
    </row>
    <row r="111" spans="1:12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/>
      <c r="J113" s="75"/>
      <c r="K113" s="75"/>
      <c r="L113" s="150"/>
    </row>
    <row r="114" spans="1:12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/>
      <c r="J114" s="75"/>
      <c r="K114" s="75"/>
      <c r="L114" s="150"/>
    </row>
    <row r="115" spans="1:12" x14ac:dyDescent="0.25">
      <c r="A115" s="151">
        <v>2260</v>
      </c>
      <c r="B115" s="72" t="s">
        <v>122</v>
      </c>
      <c r="C115" s="73">
        <f t="shared" si="6"/>
        <v>1200</v>
      </c>
      <c r="D115" s="152">
        <f>SUM(D116:D120)</f>
        <v>1200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1200</v>
      </c>
      <c r="I115" s="152">
        <f>SUM(I116:I120)</f>
        <v>1200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1200</v>
      </c>
      <c r="I116" s="75">
        <v>1200</v>
      </c>
      <c r="J116" s="75"/>
      <c r="K116" s="75"/>
      <c r="L116" s="150"/>
    </row>
    <row r="117" spans="1:12" hidden="1" x14ac:dyDescent="0.25">
      <c r="A117" s="46">
        <v>2262</v>
      </c>
      <c r="B117" s="72" t="s">
        <v>124</v>
      </c>
      <c r="C117" s="73">
        <f t="shared" si="6"/>
        <v>1200</v>
      </c>
      <c r="D117" s="75">
        <v>1200</v>
      </c>
      <c r="E117" s="75"/>
      <c r="F117" s="75"/>
      <c r="G117" s="149"/>
      <c r="H117" s="73">
        <f t="shared" si="7"/>
        <v>0</v>
      </c>
      <c r="I117" s="75"/>
      <c r="J117" s="75"/>
      <c r="K117" s="75"/>
      <c r="L117" s="150"/>
    </row>
    <row r="118" spans="1:12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/>
      <c r="J118" s="75"/>
      <c r="K118" s="75"/>
      <c r="L118" s="150"/>
    </row>
    <row r="119" spans="1:12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/>
      <c r="J119" s="75"/>
      <c r="K119" s="75"/>
      <c r="L119" s="150"/>
    </row>
    <row r="120" spans="1:12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/>
      <c r="J120" s="75"/>
      <c r="K120" s="75"/>
      <c r="L120" s="150"/>
    </row>
    <row r="121" spans="1:12" x14ac:dyDescent="0.25">
      <c r="A121" s="151">
        <v>2270</v>
      </c>
      <c r="B121" s="72" t="s">
        <v>128</v>
      </c>
      <c r="C121" s="73">
        <f t="shared" si="6"/>
        <v>30</v>
      </c>
      <c r="D121" s="152">
        <f>SUM(D122:D126)</f>
        <v>30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30</v>
      </c>
      <c r="I121" s="152">
        <f>SUM(I122:I126)</f>
        <v>30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/>
      <c r="J124" s="75"/>
      <c r="K124" s="75"/>
      <c r="L124" s="150"/>
    </row>
    <row r="125" spans="1:12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/>
      <c r="J125" s="75"/>
      <c r="K125" s="75"/>
      <c r="L125" s="150"/>
    </row>
    <row r="126" spans="1:12" ht="24" x14ac:dyDescent="0.25">
      <c r="A126" s="46">
        <v>2279</v>
      </c>
      <c r="B126" s="72" t="s">
        <v>133</v>
      </c>
      <c r="C126" s="73">
        <f t="shared" si="6"/>
        <v>30</v>
      </c>
      <c r="D126" s="75">
        <v>30</v>
      </c>
      <c r="E126" s="75"/>
      <c r="F126" s="75"/>
      <c r="G126" s="149"/>
      <c r="H126" s="73">
        <f t="shared" si="7"/>
        <v>30</v>
      </c>
      <c r="I126" s="75">
        <v>30</v>
      </c>
      <c r="J126" s="75"/>
      <c r="K126" s="75"/>
      <c r="L126" s="150"/>
    </row>
    <row r="127" spans="1:12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2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136</v>
      </c>
      <c r="C129" s="59">
        <f t="shared" si="9"/>
        <v>908</v>
      </c>
      <c r="D129" s="64">
        <f>SUM(D130,D135,D139,D140,D143,D150,D158,D159,D162)</f>
        <v>908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782</v>
      </c>
      <c r="I129" s="64">
        <f>SUM(I130,I135,I139,I140,I143,I150,I158,I159,I162)</f>
        <v>782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x14ac:dyDescent="0.25">
      <c r="A130" s="160">
        <v>2310</v>
      </c>
      <c r="B130" s="66" t="s">
        <v>137</v>
      </c>
      <c r="C130" s="67">
        <f t="shared" si="9"/>
        <v>608</v>
      </c>
      <c r="D130" s="161">
        <f>SUM(D131:D134)</f>
        <v>608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608</v>
      </c>
      <c r="I130" s="161">
        <f>SUM(I131:I134)</f>
        <v>608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2" x14ac:dyDescent="0.25">
      <c r="A131" s="46">
        <v>2311</v>
      </c>
      <c r="B131" s="72" t="s">
        <v>138</v>
      </c>
      <c r="C131" s="73">
        <f t="shared" si="9"/>
        <v>108</v>
      </c>
      <c r="D131" s="75">
        <v>108</v>
      </c>
      <c r="E131" s="75"/>
      <c r="F131" s="75"/>
      <c r="G131" s="149"/>
      <c r="H131" s="73">
        <f t="shared" si="10"/>
        <v>108</v>
      </c>
      <c r="I131" s="75">
        <v>108</v>
      </c>
      <c r="J131" s="75"/>
      <c r="K131" s="75"/>
      <c r="L131" s="150"/>
    </row>
    <row r="132" spans="1:12" x14ac:dyDescent="0.25">
      <c r="A132" s="46">
        <v>2312</v>
      </c>
      <c r="B132" s="72" t="s">
        <v>139</v>
      </c>
      <c r="C132" s="73">
        <f t="shared" si="9"/>
        <v>300</v>
      </c>
      <c r="D132" s="75">
        <v>300</v>
      </c>
      <c r="E132" s="75"/>
      <c r="F132" s="75"/>
      <c r="G132" s="149"/>
      <c r="H132" s="73">
        <f t="shared" si="10"/>
        <v>300</v>
      </c>
      <c r="I132" s="75">
        <v>300</v>
      </c>
      <c r="J132" s="75"/>
      <c r="K132" s="75"/>
      <c r="L132" s="150"/>
    </row>
    <row r="133" spans="1:12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/>
      <c r="J133" s="75"/>
      <c r="K133" s="75"/>
      <c r="L133" s="150"/>
    </row>
    <row r="134" spans="1:12" ht="47.25" customHeight="1" x14ac:dyDescent="0.25">
      <c r="A134" s="46">
        <v>2314</v>
      </c>
      <c r="B134" s="72" t="s">
        <v>141</v>
      </c>
      <c r="C134" s="73">
        <f t="shared" si="9"/>
        <v>200</v>
      </c>
      <c r="D134" s="75">
        <v>200</v>
      </c>
      <c r="E134" s="75"/>
      <c r="F134" s="75"/>
      <c r="G134" s="149"/>
      <c r="H134" s="73">
        <f t="shared" si="10"/>
        <v>200</v>
      </c>
      <c r="I134" s="75">
        <v>200</v>
      </c>
      <c r="J134" s="75"/>
      <c r="K134" s="75"/>
      <c r="L134" s="150"/>
    </row>
    <row r="135" spans="1:12" hidden="1" x14ac:dyDescent="0.25">
      <c r="A135" s="151">
        <v>2320</v>
      </c>
      <c r="B135" s="72" t="s">
        <v>142</v>
      </c>
      <c r="C135" s="73">
        <f t="shared" si="9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/>
      <c r="J136" s="75"/>
      <c r="K136" s="75"/>
      <c r="L136" s="150"/>
    </row>
    <row r="137" spans="1:12" hidden="1" x14ac:dyDescent="0.25">
      <c r="A137" s="46">
        <v>2322</v>
      </c>
      <c r="B137" s="72" t="s">
        <v>144</v>
      </c>
      <c r="C137" s="73">
        <f t="shared" si="9"/>
        <v>0</v>
      </c>
      <c r="D137" s="75"/>
      <c r="E137" s="75"/>
      <c r="F137" s="75"/>
      <c r="G137" s="149"/>
      <c r="H137" s="73">
        <f t="shared" si="10"/>
        <v>0</v>
      </c>
      <c r="I137" s="75"/>
      <c r="J137" s="75"/>
      <c r="K137" s="75"/>
      <c r="L137" s="150"/>
    </row>
    <row r="138" spans="1:12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/>
      <c r="J139" s="75"/>
      <c r="K139" s="75"/>
      <c r="L139" s="150"/>
    </row>
    <row r="140" spans="1:12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/>
      <c r="J141" s="75"/>
      <c r="K141" s="75"/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/>
      <c r="J142" s="75"/>
      <c r="K142" s="75"/>
      <c r="L142" s="150"/>
    </row>
    <row r="143" spans="1:12" ht="24" x14ac:dyDescent="0.25">
      <c r="A143" s="143">
        <v>2350</v>
      </c>
      <c r="B143" s="102" t="s">
        <v>150</v>
      </c>
      <c r="C143" s="109">
        <f t="shared" si="9"/>
        <v>300</v>
      </c>
      <c r="D143" s="144">
        <f>SUM(D144:D149)</f>
        <v>300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174</v>
      </c>
      <c r="I143" s="144">
        <f>SUM(I144:I149)</f>
        <v>174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/>
      <c r="J144" s="69"/>
      <c r="K144" s="69"/>
      <c r="L144" s="148"/>
    </row>
    <row r="145" spans="1:12" x14ac:dyDescent="0.25">
      <c r="A145" s="46">
        <v>2352</v>
      </c>
      <c r="B145" s="72" t="s">
        <v>152</v>
      </c>
      <c r="C145" s="73">
        <f t="shared" si="9"/>
        <v>300</v>
      </c>
      <c r="D145" s="75">
        <v>300</v>
      </c>
      <c r="E145" s="75"/>
      <c r="F145" s="75"/>
      <c r="G145" s="149"/>
      <c r="H145" s="73">
        <f t="shared" si="10"/>
        <v>174</v>
      </c>
      <c r="I145" s="75">
        <v>174</v>
      </c>
      <c r="J145" s="75"/>
      <c r="K145" s="75"/>
      <c r="L145" s="150"/>
    </row>
    <row r="146" spans="1:12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/>
      <c r="J146" s="75"/>
      <c r="K146" s="75"/>
      <c r="L146" s="150"/>
    </row>
    <row r="147" spans="1:12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/>
      <c r="J147" s="75"/>
      <c r="K147" s="75"/>
      <c r="L147" s="150"/>
    </row>
    <row r="148" spans="1:12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/>
      <c r="J148" s="75"/>
      <c r="K148" s="75"/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/>
      <c r="J149" s="75"/>
      <c r="K149" s="75"/>
      <c r="L149" s="150"/>
    </row>
    <row r="150" spans="1:12" ht="24.75" hidden="1" customHeight="1" x14ac:dyDescent="0.25">
      <c r="A150" s="151">
        <v>2360</v>
      </c>
      <c r="B150" s="72" t="s">
        <v>157</v>
      </c>
      <c r="C150" s="73">
        <f t="shared" si="9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/>
      <c r="J151" s="75"/>
      <c r="K151" s="75"/>
      <c r="L151" s="150"/>
    </row>
    <row r="152" spans="1:12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/>
      <c r="J152" s="75"/>
      <c r="K152" s="75"/>
      <c r="L152" s="150"/>
    </row>
    <row r="153" spans="1:12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/>
      <c r="J153" s="75"/>
      <c r="K153" s="75"/>
      <c r="L153" s="150"/>
    </row>
    <row r="154" spans="1:12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/>
      <c r="J154" s="75"/>
      <c r="K154" s="75"/>
      <c r="L154" s="150"/>
    </row>
    <row r="155" spans="1:12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/>
      <c r="J156" s="75"/>
      <c r="K156" s="75"/>
      <c r="L156" s="150"/>
    </row>
    <row r="157" spans="1:12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/>
      <c r="J157" s="75"/>
      <c r="K157" s="75"/>
      <c r="L157" s="150"/>
    </row>
    <row r="158" spans="1:12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/>
      <c r="J158" s="155"/>
      <c r="K158" s="155"/>
      <c r="L158" s="157"/>
    </row>
    <row r="159" spans="1:12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/>
      <c r="J160" s="69"/>
      <c r="K160" s="69"/>
      <c r="L160" s="148"/>
    </row>
    <row r="161" spans="1:12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/>
      <c r="J161" s="75"/>
      <c r="K161" s="75"/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/>
      <c r="J163" s="169"/>
      <c r="K163" s="169"/>
      <c r="L163" s="171"/>
    </row>
    <row r="164" spans="1:12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2" ht="16.5" hidden="1" customHeight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2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/>
      <c r="J168" s="75"/>
      <c r="K168" s="75"/>
      <c r="L168" s="150"/>
    </row>
    <row r="169" spans="1:12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/>
      <c r="J169" s="75"/>
      <c r="K169" s="75"/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/>
      <c r="J192" s="75"/>
      <c r="K192" s="75"/>
      <c r="L192" s="150"/>
    </row>
    <row r="193" spans="1:12" s="26" customFormat="1" ht="24" hidden="1" x14ac:dyDescent="0.25">
      <c r="A193" s="188"/>
      <c r="B193" s="21" t="s">
        <v>200</v>
      </c>
      <c r="C193" s="131">
        <f t="shared" si="13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idden="1" x14ac:dyDescent="0.25">
      <c r="A194" s="135">
        <v>5000</v>
      </c>
      <c r="B194" s="135" t="s">
        <v>201</v>
      </c>
      <c r="C194" s="136">
        <f t="shared" si="1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/>
      <c r="J202" s="75"/>
      <c r="K202" s="75"/>
      <c r="L202" s="150"/>
    </row>
    <row r="203" spans="1:12" hidden="1" x14ac:dyDescent="0.25">
      <c r="A203" s="58">
        <v>5200</v>
      </c>
      <c r="B203" s="140" t="s">
        <v>210</v>
      </c>
      <c r="C203" s="59">
        <f t="shared" si="1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/>
      <c r="J214" s="75"/>
      <c r="K214" s="75"/>
      <c r="L214" s="150"/>
    </row>
    <row r="215" spans="1:12" hidden="1" x14ac:dyDescent="0.25">
      <c r="A215" s="151">
        <v>5230</v>
      </c>
      <c r="B215" s="72" t="s">
        <v>222</v>
      </c>
      <c r="C215" s="73">
        <f t="shared" si="1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/>
      <c r="J221" s="75"/>
      <c r="K221" s="75"/>
      <c r="L221" s="150"/>
    </row>
    <row r="222" spans="1:12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/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/>
      <c r="J228" s="155"/>
      <c r="K228" s="155"/>
      <c r="L228" s="157"/>
    </row>
    <row r="229" spans="1:12" hidden="1" x14ac:dyDescent="0.25">
      <c r="A229" s="135">
        <v>6000</v>
      </c>
      <c r="B229" s="135" t="s">
        <v>236</v>
      </c>
      <c r="C229" s="193">
        <f t="shared" si="15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237</v>
      </c>
      <c r="C230" s="194">
        <f t="shared" si="15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2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 t="shared" si="17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17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 t="shared" si="17"/>
        <v>0</v>
      </c>
      <c r="D266" s="75"/>
      <c r="E266" s="75"/>
      <c r="F266" s="75"/>
      <c r="G266" s="149"/>
      <c r="H266" s="198">
        <f t="shared" si="18"/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19">SUM(C281,C268,C229,C194,C186,C172,C74,C52)</f>
        <v>43343</v>
      </c>
      <c r="D284" s="224">
        <f t="shared" si="19"/>
        <v>43343</v>
      </c>
      <c r="E284" s="224">
        <f t="shared" si="19"/>
        <v>0</v>
      </c>
      <c r="F284" s="224">
        <f t="shared" si="19"/>
        <v>0</v>
      </c>
      <c r="G284" s="225">
        <f t="shared" si="19"/>
        <v>0</v>
      </c>
      <c r="H284" s="226">
        <f t="shared" si="19"/>
        <v>40652</v>
      </c>
      <c r="I284" s="224">
        <f t="shared" si="19"/>
        <v>40652</v>
      </c>
      <c r="J284" s="224">
        <f t="shared" si="19"/>
        <v>0</v>
      </c>
      <c r="K284" s="224">
        <f t="shared" si="19"/>
        <v>0</v>
      </c>
      <c r="L284" s="227">
        <f t="shared" si="19"/>
        <v>0</v>
      </c>
    </row>
    <row r="285" spans="1:12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2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EaO395NPkqUoSma5ODP/qyE2K9dkHlPK7qsJj/CpEFtjQeIkVTKSR0HPtpSQOOtrdoiIqow1LXoYKgUbYAW3bQ==" saltValue="d3b3H99DOgZvOdLqEswtJA==" spinCount="100000" sheet="1" objects="1" scenarios="1" selectLockedCells="1" selectUnlockedCells="1"/>
  <autoFilter ref="A18:L296">
    <filterColumn colId="7">
      <filters blank="1">
        <filter val="1 137"/>
        <filter val="1 200"/>
        <filter val="1 230"/>
        <filter val="1 353"/>
        <filter val="1 606"/>
        <filter val="108"/>
        <filter val="174"/>
        <filter val="19"/>
        <filter val="2 211"/>
        <filter val="2 298"/>
        <filter val="2 711"/>
        <filter val="2 791"/>
        <filter val="200"/>
        <filter val="214"/>
        <filter val="22 682"/>
        <filter val="24 288"/>
        <filter val="25"/>
        <filter val="274"/>
        <filter val="30"/>
        <filter val="300"/>
        <filter val="32 605"/>
        <filter val="364"/>
        <filter val="40 652"/>
        <filter val="469"/>
        <filter val="599"/>
        <filter val="6 019"/>
        <filter val="608"/>
        <filter val="669"/>
        <filter val="7 265"/>
        <filter val="70"/>
        <filter val="782"/>
        <filter val="8 047"/>
        <filter val="8 317"/>
        <filter val="80"/>
        <filter val="814"/>
        <filter val="854"/>
        <filter val="90"/>
      </filters>
    </filterColumn>
  </autoFilter>
  <mergeCells count="29">
    <mergeCell ref="C10:L10"/>
    <mergeCell ref="C11:L11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L16:L17"/>
    <mergeCell ref="A286:B286"/>
    <mergeCell ref="H16:H17"/>
    <mergeCell ref="I16:I17"/>
    <mergeCell ref="J16:J17"/>
    <mergeCell ref="K16:K17"/>
    <mergeCell ref="A285:B285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filterMode="1">
    <tabColor theme="0"/>
  </sheetPr>
  <dimension ref="A1:M304"/>
  <sheetViews>
    <sheetView showGridLines="0" view="pageLayout" zoomScaleNormal="100" workbookViewId="0">
      <selection activeCell="P50" sqref="P50"/>
    </sheetView>
  </sheetViews>
  <sheetFormatPr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355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26.25" customHeight="1" x14ac:dyDescent="0.25">
      <c r="A3" s="2" t="s">
        <v>2</v>
      </c>
      <c r="B3" s="3"/>
      <c r="C3" s="314" t="s">
        <v>350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349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348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340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12" customHeight="1" x14ac:dyDescent="0.25">
      <c r="A7" s="4" t="s">
        <v>9</v>
      </c>
      <c r="B7" s="5"/>
      <c r="C7" s="281" t="s">
        <v>354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83" t="s">
        <v>346</v>
      </c>
      <c r="D9" s="283"/>
      <c r="E9" s="283"/>
      <c r="F9" s="283"/>
      <c r="G9" s="283"/>
      <c r="H9" s="283"/>
      <c r="I9" s="283"/>
      <c r="J9" s="283"/>
      <c r="K9" s="283"/>
      <c r="L9" s="284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10626</v>
      </c>
      <c r="D20" s="30">
        <f>SUM(D21,D24,D25,D41,D42)</f>
        <v>10626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10626</v>
      </c>
      <c r="I20" s="30">
        <f>SUM(I21,I24,I25,I41,I42)</f>
        <v>10626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10626</v>
      </c>
      <c r="D24" s="53">
        <f>D49</f>
        <v>10626</v>
      </c>
      <c r="E24" s="53"/>
      <c r="F24" s="54" t="s">
        <v>34</v>
      </c>
      <c r="G24" s="55" t="s">
        <v>34</v>
      </c>
      <c r="H24" s="52">
        <f t="shared" si="1"/>
        <v>10626</v>
      </c>
      <c r="I24" s="53">
        <f>I50</f>
        <v>10626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80" si="2">SUM(D49:G49)</f>
        <v>10626</v>
      </c>
      <c r="D49" s="121">
        <f>SUM(D50,D281)</f>
        <v>10626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10626</v>
      </c>
      <c r="I49" s="121">
        <f>SUM(I50,I281)</f>
        <v>10626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59</v>
      </c>
      <c r="C50" s="126">
        <f t="shared" si="2"/>
        <v>10626</v>
      </c>
      <c r="D50" s="127">
        <f>SUM(D51,D193)</f>
        <v>10626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10626</v>
      </c>
      <c r="I50" s="127">
        <f>SUM(I51,I193)</f>
        <v>10626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2" s="26" customFormat="1" ht="24" x14ac:dyDescent="0.25">
      <c r="A51" s="130"/>
      <c r="B51" s="20" t="s">
        <v>60</v>
      </c>
      <c r="C51" s="131">
        <f t="shared" si="2"/>
        <v>4326</v>
      </c>
      <c r="D51" s="132">
        <f>SUM(D52,D74,D172,D186)</f>
        <v>4326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4326</v>
      </c>
      <c r="I51" s="132">
        <f>SUM(I52,I74,I172,I186)</f>
        <v>4326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61</v>
      </c>
      <c r="C52" s="136">
        <f t="shared" si="2"/>
        <v>3112</v>
      </c>
      <c r="D52" s="137">
        <f>SUM(D53,D66)</f>
        <v>3112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3112</v>
      </c>
      <c r="I52" s="137">
        <f>SUM(I53,I66)</f>
        <v>3112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2"/>
        <v>2517</v>
      </c>
      <c r="D53" s="64">
        <f>SUM(D54,D57,D65)</f>
        <v>2517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2517</v>
      </c>
      <c r="I53" s="64">
        <f>SUM(I54,I57,I65)</f>
        <v>2517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hidden="1" x14ac:dyDescent="0.25">
      <c r="A54" s="143">
        <v>1110</v>
      </c>
      <c r="B54" s="102" t="s">
        <v>63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hidden="1" customHeight="1" x14ac:dyDescent="0.25">
      <c r="A56" s="46">
        <v>1119</v>
      </c>
      <c r="B56" s="72" t="s">
        <v>65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/>
      <c r="J56" s="75"/>
      <c r="K56" s="75"/>
      <c r="L56" s="150"/>
    </row>
    <row r="57" spans="1:12" ht="23.25" customHeight="1" x14ac:dyDescent="0.25">
      <c r="A57" s="151">
        <v>1140</v>
      </c>
      <c r="B57" s="72" t="s">
        <v>66</v>
      </c>
      <c r="C57" s="73">
        <f t="shared" si="2"/>
        <v>2517</v>
      </c>
      <c r="D57" s="152">
        <f>SUM(D58:D64)</f>
        <v>2517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2517</v>
      </c>
      <c r="I57" s="152">
        <f>SUM(I58:I64)</f>
        <v>2517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</row>
    <row r="59" spans="1:12" ht="24.75" hidden="1" customHeight="1" x14ac:dyDescent="0.25">
      <c r="A59" s="46">
        <v>1142</v>
      </c>
      <c r="B59" s="72" t="s">
        <v>68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/>
      <c r="J59" s="75"/>
      <c r="K59" s="75"/>
      <c r="L59" s="150"/>
    </row>
    <row r="60" spans="1:12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70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2"/>
        <v>2517</v>
      </c>
      <c r="D62" s="75">
        <v>2517</v>
      </c>
      <c r="E62" s="75"/>
      <c r="F62" s="75"/>
      <c r="G62" s="149"/>
      <c r="H62" s="73">
        <f t="shared" si="3"/>
        <v>2517</v>
      </c>
      <c r="I62" s="75">
        <v>2517</v>
      </c>
      <c r="J62" s="75"/>
      <c r="K62" s="75"/>
      <c r="L62" s="150"/>
    </row>
    <row r="63" spans="1:12" hidden="1" x14ac:dyDescent="0.25">
      <c r="A63" s="46">
        <v>1148</v>
      </c>
      <c r="B63" s="72" t="s">
        <v>72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/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2"/>
        <v>595</v>
      </c>
      <c r="D66" s="64">
        <f>SUM(D67:D68)</f>
        <v>595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595</v>
      </c>
      <c r="I66" s="64">
        <f>SUM(I67:I68)</f>
        <v>595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2"/>
        <v>595</v>
      </c>
      <c r="D67" s="69">
        <v>595</v>
      </c>
      <c r="E67" s="69"/>
      <c r="F67" s="69"/>
      <c r="G67" s="147"/>
      <c r="H67" s="67">
        <f t="shared" si="3"/>
        <v>595</v>
      </c>
      <c r="I67" s="69">
        <v>595</v>
      </c>
      <c r="J67" s="69"/>
      <c r="K67" s="69"/>
      <c r="L67" s="148"/>
    </row>
    <row r="68" spans="1:12" ht="24" hidden="1" x14ac:dyDescent="0.25">
      <c r="A68" s="151">
        <v>1220</v>
      </c>
      <c r="B68" s="72" t="s">
        <v>77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hidden="1" x14ac:dyDescent="0.25">
      <c r="A69" s="46">
        <v>1221</v>
      </c>
      <c r="B69" s="72" t="s">
        <v>78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/>
      <c r="J69" s="75"/>
      <c r="K69" s="75"/>
      <c r="L69" s="150"/>
    </row>
    <row r="70" spans="1:12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hidden="1" x14ac:dyDescent="0.25">
      <c r="A72" s="46">
        <v>1227</v>
      </c>
      <c r="B72" s="72" t="s">
        <v>81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/>
      <c r="J72" s="75"/>
      <c r="K72" s="75"/>
      <c r="L72" s="150"/>
    </row>
    <row r="73" spans="1:12" ht="60" hidden="1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/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2"/>
        <v>1214</v>
      </c>
      <c r="D74" s="137">
        <f>SUM(D75,D82,D129,D163,D164,D171)</f>
        <v>1214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1214</v>
      </c>
      <c r="I74" s="137">
        <f>SUM(I75,I82,I129,I163,I164,I171)</f>
        <v>1214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2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</row>
    <row r="79" spans="1:12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4"/>
        <v>342</v>
      </c>
      <c r="D82" s="64">
        <f>SUM(D83,D88,D94,D102,D111,D115,D121,D127)</f>
        <v>342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342</v>
      </c>
      <c r="I82" s="64">
        <f>SUM(I83,I88,I94,I102,I111,I115,I121,I127)</f>
        <v>342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2" ht="24" hidden="1" x14ac:dyDescent="0.25">
      <c r="A83" s="143">
        <v>2210</v>
      </c>
      <c r="B83" s="102" t="s">
        <v>90</v>
      </c>
      <c r="C83" s="109">
        <f t="shared" si="4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/>
      <c r="J84" s="69"/>
      <c r="K84" s="69"/>
      <c r="L84" s="148"/>
    </row>
    <row r="85" spans="1:12" ht="36" hidden="1" x14ac:dyDescent="0.25">
      <c r="A85" s="46">
        <v>2212</v>
      </c>
      <c r="B85" s="72" t="s">
        <v>92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/>
      <c r="J85" s="75"/>
      <c r="K85" s="75"/>
      <c r="L85" s="150"/>
    </row>
    <row r="86" spans="1:12" ht="24" hidden="1" x14ac:dyDescent="0.25">
      <c r="A86" s="46">
        <v>2214</v>
      </c>
      <c r="B86" s="72" t="s">
        <v>93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/>
      <c r="J86" s="75"/>
      <c r="K86" s="75"/>
      <c r="L86" s="150"/>
    </row>
    <row r="87" spans="1:12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/>
      <c r="J87" s="75"/>
      <c r="K87" s="75"/>
      <c r="L87" s="150"/>
    </row>
    <row r="88" spans="1:12" ht="24" x14ac:dyDescent="0.25">
      <c r="A88" s="151">
        <v>2220</v>
      </c>
      <c r="B88" s="72" t="s">
        <v>95</v>
      </c>
      <c r="C88" s="73">
        <f t="shared" si="4"/>
        <v>342</v>
      </c>
      <c r="D88" s="152">
        <f>SUM(D89:D93)</f>
        <v>342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342</v>
      </c>
      <c r="I88" s="152">
        <f>SUM(I89:I93)</f>
        <v>342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hidden="1" x14ac:dyDescent="0.25">
      <c r="A89" s="46">
        <v>2221</v>
      </c>
      <c r="B89" s="72" t="s">
        <v>96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/>
      <c r="J89" s="75"/>
      <c r="K89" s="75"/>
      <c r="L89" s="150"/>
    </row>
    <row r="90" spans="1:12" hidden="1" x14ac:dyDescent="0.25">
      <c r="A90" s="46">
        <v>2222</v>
      </c>
      <c r="B90" s="72" t="s">
        <v>97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/>
      <c r="J90" s="75"/>
      <c r="K90" s="75"/>
      <c r="L90" s="150"/>
    </row>
    <row r="91" spans="1:12" x14ac:dyDescent="0.25">
      <c r="A91" s="46">
        <v>2223</v>
      </c>
      <c r="B91" s="72" t="s">
        <v>98</v>
      </c>
      <c r="C91" s="73">
        <f t="shared" si="4"/>
        <v>342</v>
      </c>
      <c r="D91" s="75">
        <v>342</v>
      </c>
      <c r="E91" s="75"/>
      <c r="F91" s="75"/>
      <c r="G91" s="149"/>
      <c r="H91" s="73">
        <f t="shared" si="5"/>
        <v>342</v>
      </c>
      <c r="I91" s="75">
        <v>342</v>
      </c>
      <c r="J91" s="75"/>
      <c r="K91" s="75"/>
      <c r="L91" s="150"/>
    </row>
    <row r="92" spans="1:12" ht="48" hidden="1" x14ac:dyDescent="0.25">
      <c r="A92" s="46">
        <v>2224</v>
      </c>
      <c r="B92" s="72" t="s">
        <v>99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/>
      <c r="J92" s="75"/>
      <c r="K92" s="75"/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/>
      <c r="J93" s="75"/>
      <c r="K93" s="75"/>
      <c r="L93" s="150"/>
    </row>
    <row r="94" spans="1:12" ht="36" hidden="1" x14ac:dyDescent="0.25">
      <c r="A94" s="151">
        <v>2230</v>
      </c>
      <c r="B94" s="72" t="s">
        <v>101</v>
      </c>
      <c r="C94" s="73">
        <f t="shared" si="4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/>
      <c r="J95" s="75"/>
      <c r="K95" s="75"/>
      <c r="L95" s="150"/>
    </row>
    <row r="96" spans="1:12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/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/>
      <c r="J98" s="75"/>
      <c r="K98" s="75"/>
      <c r="L98" s="150"/>
    </row>
    <row r="99" spans="1:12" ht="24" hidden="1" x14ac:dyDescent="0.25">
      <c r="A99" s="46">
        <v>2235</v>
      </c>
      <c r="B99" s="72" t="s">
        <v>106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/>
      <c r="J99" s="75"/>
      <c r="K99" s="75"/>
      <c r="L99" s="150"/>
    </row>
    <row r="100" spans="1:12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/>
      <c r="J100" s="75"/>
      <c r="K100" s="75"/>
      <c r="L100" s="150"/>
    </row>
    <row r="101" spans="1:12" ht="24" hidden="1" x14ac:dyDescent="0.25">
      <c r="A101" s="46">
        <v>2239</v>
      </c>
      <c r="B101" s="72" t="s">
        <v>108</v>
      </c>
      <c r="C101" s="73">
        <f t="shared" si="4"/>
        <v>0</v>
      </c>
      <c r="D101" s="75"/>
      <c r="E101" s="75"/>
      <c r="F101" s="75"/>
      <c r="G101" s="149"/>
      <c r="H101" s="73">
        <f t="shared" si="5"/>
        <v>0</v>
      </c>
      <c r="I101" s="75"/>
      <c r="J101" s="75"/>
      <c r="K101" s="75"/>
      <c r="L101" s="150"/>
    </row>
    <row r="102" spans="1:12" ht="36" hidden="1" x14ac:dyDescent="0.25">
      <c r="A102" s="151">
        <v>2240</v>
      </c>
      <c r="B102" s="72" t="s">
        <v>109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/>
      <c r="J103" s="75"/>
      <c r="K103" s="75"/>
      <c r="L103" s="150"/>
    </row>
    <row r="104" spans="1:12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/>
      <c r="J104" s="75"/>
      <c r="K104" s="75"/>
      <c r="L104" s="150"/>
    </row>
    <row r="105" spans="1:12" ht="24" hidden="1" x14ac:dyDescent="0.25">
      <c r="A105" s="46">
        <v>2243</v>
      </c>
      <c r="B105" s="72" t="s">
        <v>112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/>
      <c r="J105" s="75"/>
      <c r="K105" s="75"/>
      <c r="L105" s="150"/>
    </row>
    <row r="106" spans="1:12" hidden="1" x14ac:dyDescent="0.25">
      <c r="A106" s="46">
        <v>2244</v>
      </c>
      <c r="B106" s="72" t="s">
        <v>113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/>
      <c r="J106" s="75"/>
      <c r="K106" s="75"/>
      <c r="L106" s="150"/>
    </row>
    <row r="107" spans="1:12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/>
      <c r="J107" s="75"/>
      <c r="K107" s="75"/>
      <c r="L107" s="150"/>
    </row>
    <row r="108" spans="1:12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/>
      <c r="J108" s="75"/>
      <c r="K108" s="75"/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/>
      <c r="J110" s="75"/>
      <c r="K110" s="75"/>
      <c r="L110" s="150"/>
    </row>
    <row r="111" spans="1:12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/>
      <c r="J113" s="75"/>
      <c r="K113" s="75"/>
      <c r="L113" s="150"/>
    </row>
    <row r="114" spans="1:12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/>
      <c r="J114" s="75"/>
      <c r="K114" s="75"/>
      <c r="L114" s="150"/>
    </row>
    <row r="115" spans="1:12" hidden="1" x14ac:dyDescent="0.25">
      <c r="A115" s="151">
        <v>2260</v>
      </c>
      <c r="B115" s="72" t="s">
        <v>122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/>
      <c r="J116" s="75"/>
      <c r="K116" s="75"/>
      <c r="L116" s="150"/>
    </row>
    <row r="117" spans="1:12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/>
      <c r="J117" s="75"/>
      <c r="K117" s="75"/>
      <c r="L117" s="150"/>
    </row>
    <row r="118" spans="1:12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/>
      <c r="J118" s="75"/>
      <c r="K118" s="75"/>
      <c r="L118" s="150"/>
    </row>
    <row r="119" spans="1:12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/>
      <c r="J119" s="75"/>
      <c r="K119" s="75"/>
      <c r="L119" s="150"/>
    </row>
    <row r="120" spans="1:12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/>
      <c r="J120" s="75"/>
      <c r="K120" s="75"/>
      <c r="L120" s="150"/>
    </row>
    <row r="121" spans="1:12" hidden="1" x14ac:dyDescent="0.25">
      <c r="A121" s="151">
        <v>2270</v>
      </c>
      <c r="B121" s="72" t="s">
        <v>128</v>
      </c>
      <c r="C121" s="73">
        <f t="shared" si="6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/>
      <c r="J124" s="75"/>
      <c r="K124" s="75"/>
      <c r="L124" s="150"/>
    </row>
    <row r="125" spans="1:12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/>
      <c r="J125" s="75"/>
      <c r="K125" s="75"/>
      <c r="L125" s="150"/>
    </row>
    <row r="126" spans="1:12" ht="24" hidden="1" x14ac:dyDescent="0.25">
      <c r="A126" s="46">
        <v>2279</v>
      </c>
      <c r="B126" s="72" t="s">
        <v>133</v>
      </c>
      <c r="C126" s="73">
        <f t="shared" si="6"/>
        <v>0</v>
      </c>
      <c r="D126" s="75"/>
      <c r="E126" s="75"/>
      <c r="F126" s="75"/>
      <c r="G126" s="149"/>
      <c r="H126" s="73">
        <f t="shared" si="7"/>
        <v>0</v>
      </c>
      <c r="I126" s="75"/>
      <c r="J126" s="75"/>
      <c r="K126" s="75"/>
      <c r="L126" s="150"/>
    </row>
    <row r="127" spans="1:12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2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136</v>
      </c>
      <c r="C129" s="59">
        <f t="shared" si="9"/>
        <v>872</v>
      </c>
      <c r="D129" s="64">
        <f>SUM(D130,D135,D139,D140,D143,D150,D158,D159,D162)</f>
        <v>872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872</v>
      </c>
      <c r="I129" s="64">
        <f>SUM(I130,I135,I139,I140,I143,I150,I158,I159,I162)</f>
        <v>872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hidden="1" x14ac:dyDescent="0.25">
      <c r="A130" s="160">
        <v>2310</v>
      </c>
      <c r="B130" s="66" t="s">
        <v>137</v>
      </c>
      <c r="C130" s="67">
        <f t="shared" si="9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2" hidden="1" x14ac:dyDescent="0.25">
      <c r="A131" s="46">
        <v>2311</v>
      </c>
      <c r="B131" s="72" t="s">
        <v>138</v>
      </c>
      <c r="C131" s="73">
        <f t="shared" si="9"/>
        <v>0</v>
      </c>
      <c r="D131" s="75"/>
      <c r="E131" s="75"/>
      <c r="F131" s="75"/>
      <c r="G131" s="149"/>
      <c r="H131" s="73">
        <f t="shared" si="10"/>
        <v>0</v>
      </c>
      <c r="I131" s="75"/>
      <c r="J131" s="75"/>
      <c r="K131" s="75"/>
      <c r="L131" s="150"/>
    </row>
    <row r="132" spans="1:12" hidden="1" x14ac:dyDescent="0.25">
      <c r="A132" s="46">
        <v>2312</v>
      </c>
      <c r="B132" s="72" t="s">
        <v>139</v>
      </c>
      <c r="C132" s="73">
        <f t="shared" si="9"/>
        <v>0</v>
      </c>
      <c r="D132" s="75"/>
      <c r="E132" s="75"/>
      <c r="F132" s="75"/>
      <c r="G132" s="149"/>
      <c r="H132" s="73">
        <f t="shared" si="10"/>
        <v>0</v>
      </c>
      <c r="I132" s="75"/>
      <c r="J132" s="75"/>
      <c r="K132" s="75"/>
      <c r="L132" s="150"/>
    </row>
    <row r="133" spans="1:12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/>
      <c r="J133" s="75"/>
      <c r="K133" s="75"/>
      <c r="L133" s="150"/>
    </row>
    <row r="134" spans="1:12" ht="47.25" hidden="1" customHeight="1" x14ac:dyDescent="0.25">
      <c r="A134" s="46">
        <v>2314</v>
      </c>
      <c r="B134" s="72" t="s">
        <v>141</v>
      </c>
      <c r="C134" s="73">
        <f t="shared" si="9"/>
        <v>0</v>
      </c>
      <c r="D134" s="75"/>
      <c r="E134" s="75"/>
      <c r="F134" s="75"/>
      <c r="G134" s="149"/>
      <c r="H134" s="73">
        <f t="shared" si="10"/>
        <v>0</v>
      </c>
      <c r="I134" s="75"/>
      <c r="J134" s="75"/>
      <c r="K134" s="75"/>
      <c r="L134" s="150"/>
    </row>
    <row r="135" spans="1:12" x14ac:dyDescent="0.25">
      <c r="A135" s="151">
        <v>2320</v>
      </c>
      <c r="B135" s="72" t="s">
        <v>142</v>
      </c>
      <c r="C135" s="73">
        <f t="shared" si="9"/>
        <v>531</v>
      </c>
      <c r="D135" s="152">
        <f>SUM(D136:D138)</f>
        <v>531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531</v>
      </c>
      <c r="I135" s="152">
        <f>SUM(I136:I138)</f>
        <v>531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/>
      <c r="J136" s="75"/>
      <c r="K136" s="75"/>
      <c r="L136" s="150"/>
    </row>
    <row r="137" spans="1:12" x14ac:dyDescent="0.25">
      <c r="A137" s="46">
        <v>2322</v>
      </c>
      <c r="B137" s="72" t="s">
        <v>144</v>
      </c>
      <c r="C137" s="73">
        <f t="shared" si="9"/>
        <v>531</v>
      </c>
      <c r="D137" s="75">
        <v>531</v>
      </c>
      <c r="E137" s="75"/>
      <c r="F137" s="75"/>
      <c r="G137" s="149"/>
      <c r="H137" s="73">
        <f t="shared" si="10"/>
        <v>531</v>
      </c>
      <c r="I137" s="75">
        <v>531</v>
      </c>
      <c r="J137" s="75"/>
      <c r="K137" s="75"/>
      <c r="L137" s="150"/>
    </row>
    <row r="138" spans="1:12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/>
      <c r="J139" s="75"/>
      <c r="K139" s="75"/>
      <c r="L139" s="150"/>
    </row>
    <row r="140" spans="1:12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/>
      <c r="J141" s="75"/>
      <c r="K141" s="75"/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/>
      <c r="J142" s="75"/>
      <c r="K142" s="75"/>
      <c r="L142" s="150"/>
    </row>
    <row r="143" spans="1:12" ht="24" x14ac:dyDescent="0.25">
      <c r="A143" s="143">
        <v>2350</v>
      </c>
      <c r="B143" s="102" t="s">
        <v>150</v>
      </c>
      <c r="C143" s="109">
        <f t="shared" si="9"/>
        <v>63</v>
      </c>
      <c r="D143" s="144">
        <f>SUM(D144:D149)</f>
        <v>63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63</v>
      </c>
      <c r="I143" s="144">
        <f>SUM(I144:I149)</f>
        <v>63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/>
      <c r="J144" s="69"/>
      <c r="K144" s="69"/>
      <c r="L144" s="148"/>
    </row>
    <row r="145" spans="1:12" x14ac:dyDescent="0.25">
      <c r="A145" s="46">
        <v>2352</v>
      </c>
      <c r="B145" s="72" t="s">
        <v>152</v>
      </c>
      <c r="C145" s="73">
        <f t="shared" si="9"/>
        <v>63</v>
      </c>
      <c r="D145" s="75">
        <v>63</v>
      </c>
      <c r="E145" s="75"/>
      <c r="F145" s="75"/>
      <c r="G145" s="149"/>
      <c r="H145" s="73">
        <f t="shared" si="10"/>
        <v>63</v>
      </c>
      <c r="I145" s="75">
        <v>63</v>
      </c>
      <c r="J145" s="75"/>
      <c r="K145" s="75"/>
      <c r="L145" s="150"/>
    </row>
    <row r="146" spans="1:12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/>
      <c r="J146" s="75"/>
      <c r="K146" s="75"/>
      <c r="L146" s="150"/>
    </row>
    <row r="147" spans="1:12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/>
      <c r="J147" s="75"/>
      <c r="K147" s="75"/>
      <c r="L147" s="150"/>
    </row>
    <row r="148" spans="1:12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/>
      <c r="J148" s="75"/>
      <c r="K148" s="75"/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/>
      <c r="J149" s="75"/>
      <c r="K149" s="75"/>
      <c r="L149" s="150"/>
    </row>
    <row r="150" spans="1:12" ht="24.75" customHeight="1" x14ac:dyDescent="0.25">
      <c r="A150" s="151">
        <v>2360</v>
      </c>
      <c r="B150" s="72" t="s">
        <v>157</v>
      </c>
      <c r="C150" s="73">
        <f t="shared" si="9"/>
        <v>278</v>
      </c>
      <c r="D150" s="152">
        <f>SUM(D151:D157)</f>
        <v>278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278</v>
      </c>
      <c r="I150" s="152">
        <f>SUM(I151:I157)</f>
        <v>278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/>
      <c r="J151" s="75"/>
      <c r="K151" s="75"/>
      <c r="L151" s="150"/>
    </row>
    <row r="152" spans="1:12" ht="24" x14ac:dyDescent="0.25">
      <c r="A152" s="45">
        <v>2362</v>
      </c>
      <c r="B152" s="72" t="s">
        <v>159</v>
      </c>
      <c r="C152" s="73">
        <f t="shared" si="9"/>
        <v>278</v>
      </c>
      <c r="D152" s="75">
        <v>278</v>
      </c>
      <c r="E152" s="75"/>
      <c r="F152" s="75"/>
      <c r="G152" s="149"/>
      <c r="H152" s="73">
        <f t="shared" si="10"/>
        <v>278</v>
      </c>
      <c r="I152" s="75">
        <v>278</v>
      </c>
      <c r="J152" s="75"/>
      <c r="K152" s="75"/>
      <c r="L152" s="150"/>
    </row>
    <row r="153" spans="1:12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/>
      <c r="J153" s="75"/>
      <c r="K153" s="75"/>
      <c r="L153" s="150"/>
    </row>
    <row r="154" spans="1:12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/>
      <c r="J154" s="75"/>
      <c r="K154" s="75"/>
      <c r="L154" s="150"/>
    </row>
    <row r="155" spans="1:12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/>
      <c r="J156" s="75"/>
      <c r="K156" s="75"/>
      <c r="L156" s="150"/>
    </row>
    <row r="157" spans="1:12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/>
      <c r="J157" s="75"/>
      <c r="K157" s="75"/>
      <c r="L157" s="150"/>
    </row>
    <row r="158" spans="1:12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/>
      <c r="J158" s="155"/>
      <c r="K158" s="155"/>
      <c r="L158" s="157"/>
    </row>
    <row r="159" spans="1:12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/>
      <c r="J160" s="69"/>
      <c r="K160" s="69"/>
      <c r="L160" s="148"/>
    </row>
    <row r="161" spans="1:12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/>
      <c r="J161" s="75"/>
      <c r="K161" s="75"/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/>
      <c r="J163" s="169"/>
      <c r="K163" s="169"/>
      <c r="L163" s="171"/>
    </row>
    <row r="164" spans="1:12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2" ht="16.5" hidden="1" customHeight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2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/>
      <c r="J168" s="75"/>
      <c r="K168" s="75"/>
      <c r="L168" s="150"/>
    </row>
    <row r="169" spans="1:12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/>
      <c r="J169" s="75"/>
      <c r="K169" s="75"/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/>
      <c r="J192" s="75"/>
      <c r="K192" s="75"/>
      <c r="L192" s="150"/>
    </row>
    <row r="193" spans="1:12" s="26" customFormat="1" ht="24" x14ac:dyDescent="0.25">
      <c r="A193" s="188"/>
      <c r="B193" s="21" t="s">
        <v>200</v>
      </c>
      <c r="C193" s="131">
        <f t="shared" si="13"/>
        <v>6300</v>
      </c>
      <c r="D193" s="132">
        <f>SUM(D194,D229,D268)</f>
        <v>6300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6300</v>
      </c>
      <c r="I193" s="132">
        <f>SUM(I194,I229,I268)</f>
        <v>6300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idden="1" x14ac:dyDescent="0.25">
      <c r="A194" s="135">
        <v>5000</v>
      </c>
      <c r="B194" s="135" t="s">
        <v>201</v>
      </c>
      <c r="C194" s="136">
        <f t="shared" si="1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/>
      <c r="J202" s="75"/>
      <c r="K202" s="75"/>
      <c r="L202" s="150"/>
    </row>
    <row r="203" spans="1:12" hidden="1" x14ac:dyDescent="0.25">
      <c r="A203" s="58">
        <v>5200</v>
      </c>
      <c r="B203" s="140" t="s">
        <v>210</v>
      </c>
      <c r="C203" s="59">
        <f t="shared" si="1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/>
      <c r="J214" s="75"/>
      <c r="K214" s="75"/>
      <c r="L214" s="150"/>
    </row>
    <row r="215" spans="1:12" hidden="1" x14ac:dyDescent="0.25">
      <c r="A215" s="151">
        <v>5230</v>
      </c>
      <c r="B215" s="72" t="s">
        <v>222</v>
      </c>
      <c r="C215" s="73">
        <f t="shared" si="1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/>
      <c r="J221" s="75"/>
      <c r="K221" s="75"/>
      <c r="L221" s="150"/>
    </row>
    <row r="222" spans="1:12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/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/>
      <c r="J228" s="155"/>
      <c r="K228" s="155"/>
      <c r="L228" s="157"/>
    </row>
    <row r="229" spans="1:12" x14ac:dyDescent="0.25">
      <c r="A229" s="135">
        <v>6000</v>
      </c>
      <c r="B229" s="135" t="s">
        <v>236</v>
      </c>
      <c r="C229" s="193">
        <f t="shared" si="15"/>
        <v>6300</v>
      </c>
      <c r="D229" s="137">
        <f>D230+D250+D258</f>
        <v>6300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6300</v>
      </c>
      <c r="I229" s="137">
        <f>I230+I250+I258</f>
        <v>6300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237</v>
      </c>
      <c r="C230" s="194">
        <f t="shared" si="15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2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/>
      <c r="J249" s="75"/>
      <c r="K249" s="75"/>
      <c r="L249" s="150"/>
    </row>
    <row r="250" spans="1:12" x14ac:dyDescent="0.25">
      <c r="A250" s="58">
        <v>6300</v>
      </c>
      <c r="B250" s="140" t="s">
        <v>257</v>
      </c>
      <c r="C250" s="175">
        <f t="shared" si="15"/>
        <v>6300</v>
      </c>
      <c r="D250" s="64">
        <f>SUM(D251,D256,D257)</f>
        <v>6300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6300</v>
      </c>
      <c r="I250" s="64">
        <f>SUM(I251,I256,I257)</f>
        <v>6300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x14ac:dyDescent="0.25">
      <c r="A251" s="160">
        <v>6320</v>
      </c>
      <c r="B251" s="66" t="s">
        <v>258</v>
      </c>
      <c r="C251" s="199">
        <f t="shared" si="15"/>
        <v>6300</v>
      </c>
      <c r="D251" s="161">
        <f>SUM(D252:D255)</f>
        <v>6300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6300</v>
      </c>
      <c r="I251" s="161">
        <f>SUM(I252:I255)</f>
        <v>6300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x14ac:dyDescent="0.25">
      <c r="A252" s="46">
        <v>6322</v>
      </c>
      <c r="B252" s="72" t="s">
        <v>259</v>
      </c>
      <c r="C252" s="191">
        <f t="shared" si="15"/>
        <v>6300</v>
      </c>
      <c r="D252" s="75">
        <v>6300</v>
      </c>
      <c r="E252" s="75"/>
      <c r="F252" s="75"/>
      <c r="G252" s="201"/>
      <c r="H252" s="191">
        <f t="shared" si="16"/>
        <v>6300</v>
      </c>
      <c r="I252" s="75">
        <v>6300</v>
      </c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 t="shared" si="17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17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 t="shared" si="17"/>
        <v>0</v>
      </c>
      <c r="D266" s="75"/>
      <c r="E266" s="75"/>
      <c r="F266" s="75"/>
      <c r="G266" s="149"/>
      <c r="H266" s="198">
        <f t="shared" si="18"/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19">SUM(C281,C268,C229,C194,C186,C172,C74,C52)</f>
        <v>10626</v>
      </c>
      <c r="D284" s="224">
        <f t="shared" si="19"/>
        <v>10626</v>
      </c>
      <c r="E284" s="224">
        <f t="shared" si="19"/>
        <v>0</v>
      </c>
      <c r="F284" s="224">
        <f t="shared" si="19"/>
        <v>0</v>
      </c>
      <c r="G284" s="225">
        <f t="shared" si="19"/>
        <v>0</v>
      </c>
      <c r="H284" s="226">
        <f t="shared" si="19"/>
        <v>10626</v>
      </c>
      <c r="I284" s="224">
        <f t="shared" si="19"/>
        <v>10626</v>
      </c>
      <c r="J284" s="224">
        <f t="shared" si="19"/>
        <v>0</v>
      </c>
      <c r="K284" s="224">
        <f t="shared" si="19"/>
        <v>0</v>
      </c>
      <c r="L284" s="227">
        <f t="shared" si="19"/>
        <v>0</v>
      </c>
    </row>
    <row r="285" spans="1:12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2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AvF2vopy5+CawFEl9Q1dFllYV3Zh+90IRlsE9rZeB5/v+rLxL+uT0jbTF/ZzjFL+DL19ECMu2M/P4A9/j8nkbw==" saltValue="CAb8wUBH01MqgMo8kHkLKg==" spinCount="100000" sheet="1" objects="1" scenarios="1" selectLockedCells="1" selectUnlockedCells="1"/>
  <autoFilter ref="A18:L296">
    <filterColumn colId="7">
      <filters blank="1">
        <filter val="1 214"/>
        <filter val="10 626"/>
        <filter val="2 517"/>
        <filter val="278"/>
        <filter val="3 112"/>
        <filter val="342"/>
        <filter val="4 326"/>
        <filter val="531"/>
        <filter val="595"/>
        <filter val="6 300"/>
        <filter val="63"/>
        <filter val="872"/>
      </filters>
    </filterColumn>
  </autoFilter>
  <mergeCells count="29">
    <mergeCell ref="C10:L10"/>
    <mergeCell ref="C11:L11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L16:L17"/>
    <mergeCell ref="A286:B286"/>
    <mergeCell ref="H16:H17"/>
    <mergeCell ref="I16:I17"/>
    <mergeCell ref="J16:J17"/>
    <mergeCell ref="K16:K17"/>
    <mergeCell ref="A285:B285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filterMode="1">
    <tabColor theme="0"/>
  </sheetPr>
  <dimension ref="A1:M304"/>
  <sheetViews>
    <sheetView showGridLines="0" view="pageLayout" zoomScaleNormal="100" workbookViewId="0">
      <selection activeCell="P47" sqref="P47"/>
    </sheetView>
  </sheetViews>
  <sheetFormatPr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357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30.75" customHeight="1" x14ac:dyDescent="0.25">
      <c r="A3" s="2" t="s">
        <v>2</v>
      </c>
      <c r="B3" s="3"/>
      <c r="C3" s="314" t="s">
        <v>350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349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348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340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4" t="s">
        <v>9</v>
      </c>
      <c r="B7" s="5"/>
      <c r="C7" s="315" t="s">
        <v>356</v>
      </c>
      <c r="D7" s="315"/>
      <c r="E7" s="315"/>
      <c r="F7" s="315"/>
      <c r="G7" s="315"/>
      <c r="H7" s="315"/>
      <c r="I7" s="315"/>
      <c r="J7" s="315"/>
      <c r="K7" s="315"/>
      <c r="L7" s="316"/>
    </row>
    <row r="8" spans="1:12" ht="12.75" customHeight="1" x14ac:dyDescent="0.25">
      <c r="A8" s="6" t="s">
        <v>11</v>
      </c>
      <c r="B8" s="5"/>
      <c r="C8" s="283" t="s">
        <v>346</v>
      </c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75"/>
      <c r="D9" s="275"/>
      <c r="E9" s="275"/>
      <c r="F9" s="275"/>
      <c r="G9" s="275"/>
      <c r="H9" s="275"/>
      <c r="I9" s="275"/>
      <c r="J9" s="275"/>
      <c r="K9" s="275"/>
      <c r="L9" s="276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119476</v>
      </c>
      <c r="D20" s="30">
        <f>SUM(D21,D24,D25,D41,D42)</f>
        <v>119476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115662</v>
      </c>
      <c r="I20" s="30">
        <f>SUM(I21,I24,I25,I41,I42)</f>
        <v>115662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119476</v>
      </c>
      <c r="D24" s="53">
        <f>D49</f>
        <v>119476</v>
      </c>
      <c r="E24" s="53"/>
      <c r="F24" s="54" t="s">
        <v>34</v>
      </c>
      <c r="G24" s="55" t="s">
        <v>34</v>
      </c>
      <c r="H24" s="52">
        <f t="shared" si="1"/>
        <v>115662</v>
      </c>
      <c r="I24" s="53">
        <f>I50</f>
        <v>115662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80" si="2">SUM(D49:G49)</f>
        <v>119476</v>
      </c>
      <c r="D49" s="121">
        <f>SUM(D50,D281)</f>
        <v>119476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115662</v>
      </c>
      <c r="I49" s="121">
        <f>SUM(I50,I281)</f>
        <v>115662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59</v>
      </c>
      <c r="C50" s="126">
        <f t="shared" si="2"/>
        <v>119476</v>
      </c>
      <c r="D50" s="127">
        <f>SUM(D51,D193)</f>
        <v>119476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115662</v>
      </c>
      <c r="I50" s="127">
        <f>SUM(I51,I193)</f>
        <v>115662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2" s="26" customFormat="1" ht="24" x14ac:dyDescent="0.25">
      <c r="A51" s="130"/>
      <c r="B51" s="20" t="s">
        <v>60</v>
      </c>
      <c r="C51" s="131">
        <f t="shared" si="2"/>
        <v>118576</v>
      </c>
      <c r="D51" s="132">
        <f>SUM(D52,D74,D172,D186)</f>
        <v>118576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115662</v>
      </c>
      <c r="I51" s="132">
        <f>SUM(I52,I74,I172,I186)</f>
        <v>115662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61</v>
      </c>
      <c r="C52" s="136">
        <f t="shared" si="2"/>
        <v>94913</v>
      </c>
      <c r="D52" s="137">
        <f>SUM(D53,D66)</f>
        <v>94913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92936</v>
      </c>
      <c r="I52" s="137">
        <f>SUM(I53,I66)</f>
        <v>92936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2"/>
        <v>72698</v>
      </c>
      <c r="D53" s="64">
        <f>SUM(D54,D57,D65)</f>
        <v>72698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70903</v>
      </c>
      <c r="I53" s="64">
        <f>SUM(I54,I57,I65)</f>
        <v>70903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x14ac:dyDescent="0.25">
      <c r="A54" s="143">
        <v>1110</v>
      </c>
      <c r="B54" s="102" t="s">
        <v>63</v>
      </c>
      <c r="C54" s="109">
        <f t="shared" si="2"/>
        <v>59805</v>
      </c>
      <c r="D54" s="144">
        <f>SUM(D55:D56)</f>
        <v>59805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59802</v>
      </c>
      <c r="I54" s="144">
        <f>SUM(I55:I56)</f>
        <v>59802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customHeight="1" x14ac:dyDescent="0.25">
      <c r="A56" s="46">
        <v>1119</v>
      </c>
      <c r="B56" s="72" t="s">
        <v>65</v>
      </c>
      <c r="C56" s="73">
        <f t="shared" si="2"/>
        <v>59805</v>
      </c>
      <c r="D56" s="75">
        <v>59805</v>
      </c>
      <c r="E56" s="75"/>
      <c r="F56" s="75"/>
      <c r="G56" s="149"/>
      <c r="H56" s="73">
        <f t="shared" si="3"/>
        <v>59802</v>
      </c>
      <c r="I56" s="75">
        <v>59802</v>
      </c>
      <c r="J56" s="75"/>
      <c r="K56" s="75"/>
      <c r="L56" s="150"/>
    </row>
    <row r="57" spans="1:12" ht="23.25" customHeight="1" x14ac:dyDescent="0.25">
      <c r="A57" s="151">
        <v>1140</v>
      </c>
      <c r="B57" s="72" t="s">
        <v>66</v>
      </c>
      <c r="C57" s="73">
        <f t="shared" si="2"/>
        <v>12893</v>
      </c>
      <c r="D57" s="152">
        <f>SUM(D58:D64)</f>
        <v>12893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11101</v>
      </c>
      <c r="I57" s="152">
        <f>SUM(I58:I64)</f>
        <v>11101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x14ac:dyDescent="0.25">
      <c r="A58" s="46">
        <v>1141</v>
      </c>
      <c r="B58" s="72" t="s">
        <v>67</v>
      </c>
      <c r="C58" s="73">
        <f t="shared" si="2"/>
        <v>5375</v>
      </c>
      <c r="D58" s="75">
        <v>5375</v>
      </c>
      <c r="E58" s="75"/>
      <c r="F58" s="75"/>
      <c r="G58" s="149"/>
      <c r="H58" s="73">
        <f t="shared" si="3"/>
        <v>5376</v>
      </c>
      <c r="I58" s="75">
        <v>5376</v>
      </c>
      <c r="J58" s="75"/>
      <c r="K58" s="75"/>
      <c r="L58" s="150"/>
    </row>
    <row r="59" spans="1:12" ht="24.75" customHeight="1" x14ac:dyDescent="0.25">
      <c r="A59" s="46">
        <v>1142</v>
      </c>
      <c r="B59" s="72" t="s">
        <v>68</v>
      </c>
      <c r="C59" s="73">
        <f t="shared" si="2"/>
        <v>1880</v>
      </c>
      <c r="D59" s="75">
        <v>1880</v>
      </c>
      <c r="E59" s="75"/>
      <c r="F59" s="75"/>
      <c r="G59" s="149"/>
      <c r="H59" s="73">
        <f t="shared" si="3"/>
        <v>1880</v>
      </c>
      <c r="I59" s="75">
        <v>1880</v>
      </c>
      <c r="J59" s="75"/>
      <c r="K59" s="75"/>
      <c r="L59" s="150"/>
    </row>
    <row r="60" spans="1:12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70</v>
      </c>
      <c r="C61" s="73">
        <f t="shared" si="2"/>
        <v>1196</v>
      </c>
      <c r="D61" s="75">
        <v>1196</v>
      </c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2"/>
        <v>933</v>
      </c>
      <c r="D62" s="75">
        <v>933</v>
      </c>
      <c r="E62" s="75"/>
      <c r="F62" s="75"/>
      <c r="G62" s="149"/>
      <c r="H62" s="73">
        <f t="shared" si="3"/>
        <v>1037</v>
      </c>
      <c r="I62" s="75">
        <v>1037</v>
      </c>
      <c r="J62" s="75"/>
      <c r="K62" s="75"/>
      <c r="L62" s="150"/>
    </row>
    <row r="63" spans="1:12" x14ac:dyDescent="0.25">
      <c r="A63" s="46">
        <v>1148</v>
      </c>
      <c r="B63" s="72" t="s">
        <v>72</v>
      </c>
      <c r="C63" s="73">
        <f t="shared" si="2"/>
        <v>3509</v>
      </c>
      <c r="D63" s="75">
        <v>3509</v>
      </c>
      <c r="E63" s="75"/>
      <c r="F63" s="75"/>
      <c r="G63" s="149"/>
      <c r="H63" s="73">
        <f t="shared" si="3"/>
        <v>2808</v>
      </c>
      <c r="I63" s="75">
        <v>2808</v>
      </c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2"/>
        <v>22215</v>
      </c>
      <c r="D66" s="64">
        <f>SUM(D67:D68)</f>
        <v>22215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22033</v>
      </c>
      <c r="I66" s="64">
        <f>SUM(I67:I68)</f>
        <v>22033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2"/>
        <v>17783</v>
      </c>
      <c r="D67" s="69">
        <v>17783</v>
      </c>
      <c r="E67" s="69"/>
      <c r="F67" s="69"/>
      <c r="G67" s="147"/>
      <c r="H67" s="67">
        <f t="shared" si="3"/>
        <v>17359</v>
      </c>
      <c r="I67" s="69">
        <v>17359</v>
      </c>
      <c r="J67" s="69"/>
      <c r="K67" s="69"/>
      <c r="L67" s="148"/>
    </row>
    <row r="68" spans="1:12" ht="24" x14ac:dyDescent="0.25">
      <c r="A68" s="151">
        <v>1220</v>
      </c>
      <c r="B68" s="72" t="s">
        <v>77</v>
      </c>
      <c r="C68" s="73">
        <f t="shared" si="2"/>
        <v>4432</v>
      </c>
      <c r="D68" s="152">
        <f>SUM(D69:D73)</f>
        <v>4432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4674</v>
      </c>
      <c r="I68" s="152">
        <f>SUM(I69:I73)</f>
        <v>4674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x14ac:dyDescent="0.25">
      <c r="A69" s="46">
        <v>1221</v>
      </c>
      <c r="B69" s="72" t="s">
        <v>78</v>
      </c>
      <c r="C69" s="73">
        <f t="shared" si="2"/>
        <v>2685</v>
      </c>
      <c r="D69" s="75">
        <v>2685</v>
      </c>
      <c r="E69" s="75"/>
      <c r="F69" s="75"/>
      <c r="G69" s="149"/>
      <c r="H69" s="73">
        <f t="shared" si="3"/>
        <v>2685</v>
      </c>
      <c r="I69" s="75">
        <v>2685</v>
      </c>
      <c r="J69" s="75"/>
      <c r="K69" s="75"/>
      <c r="L69" s="150"/>
    </row>
    <row r="70" spans="1:12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x14ac:dyDescent="0.25">
      <c r="A72" s="46">
        <v>1227</v>
      </c>
      <c r="B72" s="72" t="s">
        <v>81</v>
      </c>
      <c r="C72" s="73">
        <f t="shared" si="2"/>
        <v>1747</v>
      </c>
      <c r="D72" s="75">
        <v>1747</v>
      </c>
      <c r="E72" s="75"/>
      <c r="F72" s="75"/>
      <c r="G72" s="149"/>
      <c r="H72" s="73">
        <f t="shared" si="3"/>
        <v>1775</v>
      </c>
      <c r="I72" s="75">
        <v>1775</v>
      </c>
      <c r="J72" s="75"/>
      <c r="K72" s="75"/>
      <c r="L72" s="150"/>
    </row>
    <row r="73" spans="1:12" ht="60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214</v>
      </c>
      <c r="I73" s="75">
        <v>214</v>
      </c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2"/>
        <v>23663</v>
      </c>
      <c r="D74" s="137">
        <f>SUM(D75,D82,D129,D163,D164,D171)</f>
        <v>23663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22726</v>
      </c>
      <c r="I74" s="137">
        <f>SUM(I75,I82,I129,I163,I164,I171)</f>
        <v>22726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2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</row>
    <row r="79" spans="1:12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4"/>
        <v>13023</v>
      </c>
      <c r="D82" s="64">
        <f>SUM(D83,D88,D94,D102,D111,D115,D121,D127)</f>
        <v>13023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13023</v>
      </c>
      <c r="I82" s="64">
        <f>SUM(I83,I88,I94,I102,I111,I115,I121,I127)</f>
        <v>13023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2" ht="24" x14ac:dyDescent="0.25">
      <c r="A83" s="143">
        <v>2210</v>
      </c>
      <c r="B83" s="102" t="s">
        <v>90</v>
      </c>
      <c r="C83" s="109">
        <f t="shared" si="4"/>
        <v>440</v>
      </c>
      <c r="D83" s="144">
        <f>SUM(D84:D87)</f>
        <v>440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440</v>
      </c>
      <c r="I83" s="144">
        <f>SUM(I84:I87)</f>
        <v>440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/>
      <c r="J84" s="69"/>
      <c r="K84" s="69"/>
      <c r="L84" s="148"/>
    </row>
    <row r="85" spans="1:12" ht="36" x14ac:dyDescent="0.25">
      <c r="A85" s="46">
        <v>2212</v>
      </c>
      <c r="B85" s="72" t="s">
        <v>92</v>
      </c>
      <c r="C85" s="73">
        <f t="shared" si="4"/>
        <v>440</v>
      </c>
      <c r="D85" s="75">
        <v>440</v>
      </c>
      <c r="E85" s="75"/>
      <c r="F85" s="75"/>
      <c r="G85" s="149"/>
      <c r="H85" s="73">
        <f t="shared" si="5"/>
        <v>440</v>
      </c>
      <c r="I85" s="75">
        <v>440</v>
      </c>
      <c r="J85" s="75"/>
      <c r="K85" s="75"/>
      <c r="L85" s="150"/>
    </row>
    <row r="86" spans="1:12" ht="24" hidden="1" x14ac:dyDescent="0.25">
      <c r="A86" s="46">
        <v>2214</v>
      </c>
      <c r="B86" s="72" t="s">
        <v>93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/>
      <c r="J86" s="75"/>
      <c r="K86" s="75"/>
      <c r="L86" s="150"/>
    </row>
    <row r="87" spans="1:12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/>
      <c r="J87" s="75"/>
      <c r="K87" s="75"/>
      <c r="L87" s="150"/>
    </row>
    <row r="88" spans="1:12" ht="24" x14ac:dyDescent="0.25">
      <c r="A88" s="151">
        <v>2220</v>
      </c>
      <c r="B88" s="72" t="s">
        <v>95</v>
      </c>
      <c r="C88" s="73">
        <f t="shared" si="4"/>
        <v>9013</v>
      </c>
      <c r="D88" s="152">
        <f>SUM(D89:D93)</f>
        <v>9013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9013</v>
      </c>
      <c r="I88" s="152">
        <f>SUM(I89:I93)</f>
        <v>9013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x14ac:dyDescent="0.25">
      <c r="A89" s="46">
        <v>2221</v>
      </c>
      <c r="B89" s="72" t="s">
        <v>96</v>
      </c>
      <c r="C89" s="73">
        <f t="shared" si="4"/>
        <v>5114</v>
      </c>
      <c r="D89" s="75">
        <v>5114</v>
      </c>
      <c r="E89" s="75"/>
      <c r="F89" s="75"/>
      <c r="G89" s="149"/>
      <c r="H89" s="73">
        <f t="shared" si="5"/>
        <v>5114</v>
      </c>
      <c r="I89" s="75">
        <v>5114</v>
      </c>
      <c r="J89" s="75"/>
      <c r="K89" s="75"/>
      <c r="L89" s="150"/>
    </row>
    <row r="90" spans="1:12" x14ac:dyDescent="0.25">
      <c r="A90" s="46">
        <v>2222</v>
      </c>
      <c r="B90" s="72" t="s">
        <v>97</v>
      </c>
      <c r="C90" s="73">
        <f t="shared" si="4"/>
        <v>2222</v>
      </c>
      <c r="D90" s="75">
        <v>2222</v>
      </c>
      <c r="E90" s="75"/>
      <c r="F90" s="75"/>
      <c r="G90" s="149"/>
      <c r="H90" s="73">
        <f t="shared" si="5"/>
        <v>2222</v>
      </c>
      <c r="I90" s="75">
        <v>2222</v>
      </c>
      <c r="J90" s="75"/>
      <c r="K90" s="75"/>
      <c r="L90" s="150"/>
    </row>
    <row r="91" spans="1:12" x14ac:dyDescent="0.25">
      <c r="A91" s="46">
        <v>2223</v>
      </c>
      <c r="B91" s="72" t="s">
        <v>98</v>
      </c>
      <c r="C91" s="73">
        <f t="shared" si="4"/>
        <v>1677</v>
      </c>
      <c r="D91" s="75">
        <v>1677</v>
      </c>
      <c r="E91" s="75"/>
      <c r="F91" s="75"/>
      <c r="G91" s="149"/>
      <c r="H91" s="73">
        <f t="shared" si="5"/>
        <v>1677</v>
      </c>
      <c r="I91" s="75">
        <v>1677</v>
      </c>
      <c r="J91" s="75"/>
      <c r="K91" s="75"/>
      <c r="L91" s="150"/>
    </row>
    <row r="92" spans="1:12" ht="48" hidden="1" x14ac:dyDescent="0.25">
      <c r="A92" s="46">
        <v>2224</v>
      </c>
      <c r="B92" s="72" t="s">
        <v>99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/>
      <c r="J92" s="75"/>
      <c r="K92" s="75"/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/>
      <c r="J93" s="75"/>
      <c r="K93" s="75"/>
      <c r="L93" s="150"/>
    </row>
    <row r="94" spans="1:12" ht="36" x14ac:dyDescent="0.25">
      <c r="A94" s="151">
        <v>2230</v>
      </c>
      <c r="B94" s="72" t="s">
        <v>101</v>
      </c>
      <c r="C94" s="73">
        <f t="shared" si="4"/>
        <v>138</v>
      </c>
      <c r="D94" s="152">
        <f>SUM(D95:D101)</f>
        <v>138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138</v>
      </c>
      <c r="I94" s="152">
        <f>SUM(I95:I101)</f>
        <v>138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/>
      <c r="J95" s="75"/>
      <c r="K95" s="75"/>
      <c r="L95" s="150"/>
    </row>
    <row r="96" spans="1:12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/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/>
      <c r="J98" s="75"/>
      <c r="K98" s="75"/>
      <c r="L98" s="150"/>
    </row>
    <row r="99" spans="1:12" ht="24" x14ac:dyDescent="0.25">
      <c r="A99" s="46">
        <v>2235</v>
      </c>
      <c r="B99" s="72" t="s">
        <v>106</v>
      </c>
      <c r="C99" s="73">
        <f t="shared" si="4"/>
        <v>80</v>
      </c>
      <c r="D99" s="75">
        <v>80</v>
      </c>
      <c r="E99" s="75"/>
      <c r="F99" s="75"/>
      <c r="G99" s="149"/>
      <c r="H99" s="73">
        <f t="shared" si="5"/>
        <v>80</v>
      </c>
      <c r="I99" s="75">
        <v>80</v>
      </c>
      <c r="J99" s="75"/>
      <c r="K99" s="75"/>
      <c r="L99" s="150"/>
    </row>
    <row r="100" spans="1:12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/>
      <c r="J100" s="75"/>
      <c r="K100" s="75"/>
      <c r="L100" s="150"/>
    </row>
    <row r="101" spans="1:12" ht="24" x14ac:dyDescent="0.25">
      <c r="A101" s="46">
        <v>2239</v>
      </c>
      <c r="B101" s="72" t="s">
        <v>108</v>
      </c>
      <c r="C101" s="73">
        <f t="shared" si="4"/>
        <v>58</v>
      </c>
      <c r="D101" s="75">
        <v>58</v>
      </c>
      <c r="E101" s="75"/>
      <c r="F101" s="75"/>
      <c r="G101" s="149"/>
      <c r="H101" s="73">
        <f t="shared" si="5"/>
        <v>58</v>
      </c>
      <c r="I101" s="75">
        <v>58</v>
      </c>
      <c r="J101" s="75"/>
      <c r="K101" s="75"/>
      <c r="L101" s="150"/>
    </row>
    <row r="102" spans="1:12" ht="36" x14ac:dyDescent="0.25">
      <c r="A102" s="151">
        <v>2240</v>
      </c>
      <c r="B102" s="72" t="s">
        <v>109</v>
      </c>
      <c r="C102" s="73">
        <f t="shared" si="4"/>
        <v>3432</v>
      </c>
      <c r="D102" s="152">
        <f>SUM(D103:D110)</f>
        <v>3432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3432</v>
      </c>
      <c r="I102" s="152">
        <f>SUM(I103:I110)</f>
        <v>3432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/>
      <c r="J103" s="75"/>
      <c r="K103" s="75"/>
      <c r="L103" s="150"/>
    </row>
    <row r="104" spans="1:12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/>
      <c r="J104" s="75"/>
      <c r="K104" s="75"/>
      <c r="L104" s="150"/>
    </row>
    <row r="105" spans="1:12" ht="24" x14ac:dyDescent="0.25">
      <c r="A105" s="46">
        <v>2243</v>
      </c>
      <c r="B105" s="72" t="s">
        <v>112</v>
      </c>
      <c r="C105" s="73">
        <f t="shared" si="4"/>
        <v>55</v>
      </c>
      <c r="D105" s="75">
        <v>55</v>
      </c>
      <c r="E105" s="75"/>
      <c r="F105" s="75"/>
      <c r="G105" s="149"/>
      <c r="H105" s="73">
        <f t="shared" si="5"/>
        <v>55</v>
      </c>
      <c r="I105" s="75">
        <v>55</v>
      </c>
      <c r="J105" s="75"/>
      <c r="K105" s="75"/>
      <c r="L105" s="150"/>
    </row>
    <row r="106" spans="1:12" x14ac:dyDescent="0.25">
      <c r="A106" s="46">
        <v>2244</v>
      </c>
      <c r="B106" s="72" t="s">
        <v>113</v>
      </c>
      <c r="C106" s="73">
        <f t="shared" si="4"/>
        <v>3377</v>
      </c>
      <c r="D106" s="75">
        <v>3377</v>
      </c>
      <c r="E106" s="75"/>
      <c r="F106" s="75"/>
      <c r="G106" s="149"/>
      <c r="H106" s="73">
        <f t="shared" si="5"/>
        <v>3377</v>
      </c>
      <c r="I106" s="75">
        <v>3377</v>
      </c>
      <c r="J106" s="75"/>
      <c r="K106" s="75"/>
      <c r="L106" s="150"/>
    </row>
    <row r="107" spans="1:12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/>
      <c r="J107" s="75"/>
      <c r="K107" s="75"/>
      <c r="L107" s="150"/>
    </row>
    <row r="108" spans="1:12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/>
      <c r="J108" s="75"/>
      <c r="K108" s="75"/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/>
      <c r="J110" s="75"/>
      <c r="K110" s="75"/>
      <c r="L110" s="150"/>
    </row>
    <row r="111" spans="1:12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/>
      <c r="J113" s="75"/>
      <c r="K113" s="75"/>
      <c r="L113" s="150"/>
    </row>
    <row r="114" spans="1:12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/>
      <c r="J114" s="75"/>
      <c r="K114" s="75"/>
      <c r="L114" s="150"/>
    </row>
    <row r="115" spans="1:12" hidden="1" x14ac:dyDescent="0.25">
      <c r="A115" s="151">
        <v>2260</v>
      </c>
      <c r="B115" s="72" t="s">
        <v>122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/>
      <c r="J116" s="75"/>
      <c r="K116" s="75"/>
      <c r="L116" s="150"/>
    </row>
    <row r="117" spans="1:12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/>
      <c r="J117" s="75"/>
      <c r="K117" s="75"/>
      <c r="L117" s="150"/>
    </row>
    <row r="118" spans="1:12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/>
      <c r="J118" s="75"/>
      <c r="K118" s="75"/>
      <c r="L118" s="150"/>
    </row>
    <row r="119" spans="1:12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/>
      <c r="J119" s="75"/>
      <c r="K119" s="75"/>
      <c r="L119" s="150"/>
    </row>
    <row r="120" spans="1:12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/>
      <c r="J120" s="75"/>
      <c r="K120" s="75"/>
      <c r="L120" s="150"/>
    </row>
    <row r="121" spans="1:12" hidden="1" x14ac:dyDescent="0.25">
      <c r="A121" s="151">
        <v>2270</v>
      </c>
      <c r="B121" s="72" t="s">
        <v>128</v>
      </c>
      <c r="C121" s="73">
        <f t="shared" si="6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/>
      <c r="J124" s="75"/>
      <c r="K124" s="75"/>
      <c r="L124" s="150"/>
    </row>
    <row r="125" spans="1:12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/>
      <c r="J125" s="75"/>
      <c r="K125" s="75"/>
      <c r="L125" s="150"/>
    </row>
    <row r="126" spans="1:12" ht="24" hidden="1" x14ac:dyDescent="0.25">
      <c r="A126" s="46">
        <v>2279</v>
      </c>
      <c r="B126" s="72" t="s">
        <v>133</v>
      </c>
      <c r="C126" s="73">
        <f t="shared" si="6"/>
        <v>0</v>
      </c>
      <c r="D126" s="75"/>
      <c r="E126" s="75"/>
      <c r="F126" s="75"/>
      <c r="G126" s="149"/>
      <c r="H126" s="73">
        <f t="shared" si="7"/>
        <v>0</v>
      </c>
      <c r="I126" s="75"/>
      <c r="J126" s="75"/>
      <c r="K126" s="75"/>
      <c r="L126" s="150"/>
    </row>
    <row r="127" spans="1:12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2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136</v>
      </c>
      <c r="C129" s="59">
        <f t="shared" si="9"/>
        <v>10640</v>
      </c>
      <c r="D129" s="64">
        <f>SUM(D130,D135,D139,D140,D143,D150,D158,D159,D162)</f>
        <v>10640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9703</v>
      </c>
      <c r="I129" s="64">
        <f>SUM(I130,I135,I139,I140,I143,I150,I158,I159,I162)</f>
        <v>9703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x14ac:dyDescent="0.25">
      <c r="A130" s="160">
        <v>2310</v>
      </c>
      <c r="B130" s="66" t="s">
        <v>137</v>
      </c>
      <c r="C130" s="67">
        <f t="shared" si="9"/>
        <v>1195</v>
      </c>
      <c r="D130" s="161">
        <f>SUM(D131:D134)</f>
        <v>1195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1050</v>
      </c>
      <c r="I130" s="161">
        <f>SUM(I131:I134)</f>
        <v>1050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2" x14ac:dyDescent="0.25">
      <c r="A131" s="46">
        <v>2311</v>
      </c>
      <c r="B131" s="72" t="s">
        <v>138</v>
      </c>
      <c r="C131" s="73">
        <f t="shared" si="9"/>
        <v>160</v>
      </c>
      <c r="D131" s="75">
        <v>160</v>
      </c>
      <c r="E131" s="75"/>
      <c r="F131" s="75"/>
      <c r="G131" s="149"/>
      <c r="H131" s="73">
        <f t="shared" si="10"/>
        <v>160</v>
      </c>
      <c r="I131" s="75">
        <v>160</v>
      </c>
      <c r="J131" s="75"/>
      <c r="K131" s="75"/>
      <c r="L131" s="150"/>
    </row>
    <row r="132" spans="1:12" x14ac:dyDescent="0.25">
      <c r="A132" s="46">
        <v>2312</v>
      </c>
      <c r="B132" s="72" t="s">
        <v>139</v>
      </c>
      <c r="C132" s="73">
        <f t="shared" si="9"/>
        <v>1035</v>
      </c>
      <c r="D132" s="75">
        <v>1035</v>
      </c>
      <c r="E132" s="75"/>
      <c r="F132" s="75"/>
      <c r="G132" s="149"/>
      <c r="H132" s="73">
        <f t="shared" si="10"/>
        <v>890</v>
      </c>
      <c r="I132" s="75">
        <v>890</v>
      </c>
      <c r="J132" s="75"/>
      <c r="K132" s="75"/>
      <c r="L132" s="150"/>
    </row>
    <row r="133" spans="1:12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/>
      <c r="J133" s="75"/>
      <c r="K133" s="75"/>
      <c r="L133" s="150"/>
    </row>
    <row r="134" spans="1:12" ht="47.25" hidden="1" customHeight="1" x14ac:dyDescent="0.25">
      <c r="A134" s="46">
        <v>2314</v>
      </c>
      <c r="B134" s="72" t="s">
        <v>141</v>
      </c>
      <c r="C134" s="73">
        <f t="shared" si="9"/>
        <v>0</v>
      </c>
      <c r="D134" s="75"/>
      <c r="E134" s="75"/>
      <c r="F134" s="75"/>
      <c r="G134" s="149"/>
      <c r="H134" s="73">
        <f t="shared" si="10"/>
        <v>0</v>
      </c>
      <c r="I134" s="75"/>
      <c r="J134" s="75"/>
      <c r="K134" s="75"/>
      <c r="L134" s="150"/>
    </row>
    <row r="135" spans="1:12" hidden="1" x14ac:dyDescent="0.25">
      <c r="A135" s="151">
        <v>2320</v>
      </c>
      <c r="B135" s="72" t="s">
        <v>142</v>
      </c>
      <c r="C135" s="73">
        <f t="shared" si="9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/>
      <c r="J136" s="75"/>
      <c r="K136" s="75"/>
      <c r="L136" s="150"/>
    </row>
    <row r="137" spans="1:12" hidden="1" x14ac:dyDescent="0.25">
      <c r="A137" s="46">
        <v>2322</v>
      </c>
      <c r="B137" s="72" t="s">
        <v>144</v>
      </c>
      <c r="C137" s="73">
        <f t="shared" si="9"/>
        <v>0</v>
      </c>
      <c r="D137" s="75"/>
      <c r="E137" s="75"/>
      <c r="F137" s="75"/>
      <c r="G137" s="149"/>
      <c r="H137" s="73">
        <f t="shared" si="10"/>
        <v>0</v>
      </c>
      <c r="I137" s="75"/>
      <c r="J137" s="75"/>
      <c r="K137" s="75"/>
      <c r="L137" s="150"/>
    </row>
    <row r="138" spans="1:12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/>
      <c r="J139" s="75"/>
      <c r="K139" s="75"/>
      <c r="L139" s="150"/>
    </row>
    <row r="140" spans="1:12" ht="48" x14ac:dyDescent="0.25">
      <c r="A140" s="151">
        <v>2340</v>
      </c>
      <c r="B140" s="72" t="s">
        <v>147</v>
      </c>
      <c r="C140" s="73">
        <f t="shared" si="9"/>
        <v>40</v>
      </c>
      <c r="D140" s="152">
        <f>SUM(D141:D142)</f>
        <v>40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40</v>
      </c>
      <c r="I140" s="152">
        <f>SUM(I141:I142)</f>
        <v>40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x14ac:dyDescent="0.25">
      <c r="A141" s="46">
        <v>2341</v>
      </c>
      <c r="B141" s="72" t="s">
        <v>148</v>
      </c>
      <c r="C141" s="73">
        <f t="shared" si="9"/>
        <v>40</v>
      </c>
      <c r="D141" s="75">
        <v>40</v>
      </c>
      <c r="E141" s="75"/>
      <c r="F141" s="75"/>
      <c r="G141" s="149"/>
      <c r="H141" s="73">
        <f t="shared" si="10"/>
        <v>40</v>
      </c>
      <c r="I141" s="75">
        <v>40</v>
      </c>
      <c r="J141" s="75"/>
      <c r="K141" s="75"/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/>
      <c r="J142" s="75"/>
      <c r="K142" s="75"/>
      <c r="L142" s="150"/>
    </row>
    <row r="143" spans="1:12" ht="24" x14ac:dyDescent="0.25">
      <c r="A143" s="143">
        <v>2350</v>
      </c>
      <c r="B143" s="102" t="s">
        <v>150</v>
      </c>
      <c r="C143" s="109">
        <f t="shared" si="9"/>
        <v>950</v>
      </c>
      <c r="D143" s="144">
        <f>SUM(D144:D149)</f>
        <v>950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950</v>
      </c>
      <c r="I143" s="144">
        <f>SUM(I144:I149)</f>
        <v>950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x14ac:dyDescent="0.25">
      <c r="A144" s="40">
        <v>2351</v>
      </c>
      <c r="B144" s="66" t="s">
        <v>151</v>
      </c>
      <c r="C144" s="67">
        <f t="shared" si="9"/>
        <v>100</v>
      </c>
      <c r="D144" s="69">
        <v>100</v>
      </c>
      <c r="E144" s="69"/>
      <c r="F144" s="69"/>
      <c r="G144" s="147"/>
      <c r="H144" s="67">
        <f t="shared" si="10"/>
        <v>100</v>
      </c>
      <c r="I144" s="69">
        <v>100</v>
      </c>
      <c r="J144" s="69"/>
      <c r="K144" s="69"/>
      <c r="L144" s="148"/>
    </row>
    <row r="145" spans="1:12" x14ac:dyDescent="0.25">
      <c r="A145" s="46">
        <v>2352</v>
      </c>
      <c r="B145" s="72" t="s">
        <v>152</v>
      </c>
      <c r="C145" s="73">
        <f t="shared" si="9"/>
        <v>850</v>
      </c>
      <c r="D145" s="75">
        <v>850</v>
      </c>
      <c r="E145" s="75"/>
      <c r="F145" s="75"/>
      <c r="G145" s="149"/>
      <c r="H145" s="73">
        <f t="shared" si="10"/>
        <v>850</v>
      </c>
      <c r="I145" s="75">
        <v>850</v>
      </c>
      <c r="J145" s="75"/>
      <c r="K145" s="75"/>
      <c r="L145" s="150"/>
    </row>
    <row r="146" spans="1:12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/>
      <c r="J146" s="75"/>
      <c r="K146" s="75"/>
      <c r="L146" s="150"/>
    </row>
    <row r="147" spans="1:12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/>
      <c r="J147" s="75"/>
      <c r="K147" s="75"/>
      <c r="L147" s="150"/>
    </row>
    <row r="148" spans="1:12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/>
      <c r="J148" s="75"/>
      <c r="K148" s="75"/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/>
      <c r="J149" s="75"/>
      <c r="K149" s="75"/>
      <c r="L149" s="150"/>
    </row>
    <row r="150" spans="1:12" ht="24.75" customHeight="1" x14ac:dyDescent="0.25">
      <c r="A150" s="151">
        <v>2360</v>
      </c>
      <c r="B150" s="72" t="s">
        <v>157</v>
      </c>
      <c r="C150" s="73">
        <f t="shared" si="9"/>
        <v>8455</v>
      </c>
      <c r="D150" s="152">
        <f>SUM(D151:D157)</f>
        <v>8455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7663</v>
      </c>
      <c r="I150" s="152">
        <f>SUM(I151:I157)</f>
        <v>7663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x14ac:dyDescent="0.25">
      <c r="A151" s="45">
        <v>2361</v>
      </c>
      <c r="B151" s="72" t="s">
        <v>158</v>
      </c>
      <c r="C151" s="73">
        <f t="shared" si="9"/>
        <v>1140</v>
      </c>
      <c r="D151" s="75">
        <v>1140</v>
      </c>
      <c r="E151" s="75"/>
      <c r="F151" s="75"/>
      <c r="G151" s="149"/>
      <c r="H151" s="73">
        <f t="shared" si="10"/>
        <v>1140</v>
      </c>
      <c r="I151" s="75">
        <v>1140</v>
      </c>
      <c r="J151" s="75"/>
      <c r="K151" s="75"/>
      <c r="L151" s="150"/>
    </row>
    <row r="152" spans="1:12" ht="24" x14ac:dyDescent="0.25">
      <c r="A152" s="45">
        <v>2362</v>
      </c>
      <c r="B152" s="72" t="s">
        <v>159</v>
      </c>
      <c r="C152" s="73">
        <f t="shared" si="9"/>
        <v>130</v>
      </c>
      <c r="D152" s="75">
        <v>130</v>
      </c>
      <c r="E152" s="75"/>
      <c r="F152" s="75"/>
      <c r="G152" s="149"/>
      <c r="H152" s="73">
        <f t="shared" si="10"/>
        <v>130</v>
      </c>
      <c r="I152" s="75">
        <v>130</v>
      </c>
      <c r="J152" s="75"/>
      <c r="K152" s="75"/>
      <c r="L152" s="150"/>
    </row>
    <row r="153" spans="1:12" x14ac:dyDescent="0.25">
      <c r="A153" s="45">
        <v>2363</v>
      </c>
      <c r="B153" s="72" t="s">
        <v>160</v>
      </c>
      <c r="C153" s="73">
        <f t="shared" si="9"/>
        <v>7095</v>
      </c>
      <c r="D153" s="75">
        <v>7095</v>
      </c>
      <c r="E153" s="75"/>
      <c r="F153" s="75"/>
      <c r="G153" s="149"/>
      <c r="H153" s="73">
        <f t="shared" si="10"/>
        <v>6303</v>
      </c>
      <c r="I153" s="75">
        <v>6303</v>
      </c>
      <c r="J153" s="75"/>
      <c r="K153" s="75"/>
      <c r="L153" s="150"/>
    </row>
    <row r="154" spans="1:12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/>
      <c r="J154" s="75"/>
      <c r="K154" s="75"/>
      <c r="L154" s="150"/>
    </row>
    <row r="155" spans="1:12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/>
      <c r="J156" s="75"/>
      <c r="K156" s="75"/>
      <c r="L156" s="150"/>
    </row>
    <row r="157" spans="1:12" ht="48" x14ac:dyDescent="0.25">
      <c r="A157" s="45">
        <v>2369</v>
      </c>
      <c r="B157" s="72" t="s">
        <v>164</v>
      </c>
      <c r="C157" s="73">
        <f t="shared" si="9"/>
        <v>90</v>
      </c>
      <c r="D157" s="75">
        <v>90</v>
      </c>
      <c r="E157" s="75"/>
      <c r="F157" s="75"/>
      <c r="G157" s="149"/>
      <c r="H157" s="73">
        <f t="shared" si="10"/>
        <v>90</v>
      </c>
      <c r="I157" s="75">
        <v>90</v>
      </c>
      <c r="J157" s="75"/>
      <c r="K157" s="75"/>
      <c r="L157" s="150"/>
    </row>
    <row r="158" spans="1:12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/>
      <c r="J158" s="155"/>
      <c r="K158" s="155"/>
      <c r="L158" s="157"/>
    </row>
    <row r="159" spans="1:12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/>
      <c r="J160" s="69"/>
      <c r="K160" s="69"/>
      <c r="L160" s="148"/>
    </row>
    <row r="161" spans="1:12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/>
      <c r="J161" s="75"/>
      <c r="K161" s="75"/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/>
      <c r="J163" s="169"/>
      <c r="K163" s="169"/>
      <c r="L163" s="171"/>
    </row>
    <row r="164" spans="1:12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2" ht="16.5" hidden="1" customHeight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2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/>
      <c r="J168" s="75"/>
      <c r="K168" s="75"/>
      <c r="L168" s="150"/>
    </row>
    <row r="169" spans="1:12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/>
      <c r="J169" s="75"/>
      <c r="K169" s="75"/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/>
      <c r="J192" s="75"/>
      <c r="K192" s="75"/>
      <c r="L192" s="150"/>
    </row>
    <row r="193" spans="1:12" s="26" customFormat="1" ht="24" hidden="1" x14ac:dyDescent="0.25">
      <c r="A193" s="188"/>
      <c r="B193" s="21" t="s">
        <v>200</v>
      </c>
      <c r="C193" s="131">
        <f t="shared" si="13"/>
        <v>900</v>
      </c>
      <c r="D193" s="132">
        <f>SUM(D194,D229,D268)</f>
        <v>900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idden="1" x14ac:dyDescent="0.25">
      <c r="A194" s="135">
        <v>5000</v>
      </c>
      <c r="B194" s="135" t="s">
        <v>201</v>
      </c>
      <c r="C194" s="136">
        <f t="shared" si="13"/>
        <v>900</v>
      </c>
      <c r="D194" s="137">
        <f>D195+D203</f>
        <v>900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/>
      <c r="J202" s="75"/>
      <c r="K202" s="75"/>
      <c r="L202" s="150"/>
    </row>
    <row r="203" spans="1:12" hidden="1" x14ac:dyDescent="0.25">
      <c r="A203" s="58">
        <v>5200</v>
      </c>
      <c r="B203" s="140" t="s">
        <v>210</v>
      </c>
      <c r="C203" s="59">
        <f t="shared" si="13"/>
        <v>900</v>
      </c>
      <c r="D203" s="64">
        <f>D204+D214+D215+D224+D225+D226+D228</f>
        <v>900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/>
      <c r="J214" s="75"/>
      <c r="K214" s="75"/>
      <c r="L214" s="150"/>
    </row>
    <row r="215" spans="1:12" hidden="1" x14ac:dyDescent="0.25">
      <c r="A215" s="151">
        <v>5230</v>
      </c>
      <c r="B215" s="72" t="s">
        <v>222</v>
      </c>
      <c r="C215" s="73">
        <f t="shared" si="13"/>
        <v>900</v>
      </c>
      <c r="D215" s="152">
        <f>SUM(D216:D223)</f>
        <v>900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224</v>
      </c>
      <c r="C217" s="73">
        <f t="shared" si="13"/>
        <v>900</v>
      </c>
      <c r="D217" s="75">
        <v>900</v>
      </c>
      <c r="E217" s="75"/>
      <c r="F217" s="75"/>
      <c r="G217" s="149"/>
      <c r="H217" s="73">
        <f t="shared" si="1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/>
      <c r="J221" s="75"/>
      <c r="K221" s="75"/>
      <c r="L221" s="150"/>
    </row>
    <row r="222" spans="1:12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/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/>
      <c r="J228" s="155"/>
      <c r="K228" s="155"/>
      <c r="L228" s="157"/>
    </row>
    <row r="229" spans="1:12" hidden="1" x14ac:dyDescent="0.25">
      <c r="A229" s="135">
        <v>6000</v>
      </c>
      <c r="B229" s="135" t="s">
        <v>236</v>
      </c>
      <c r="C229" s="193">
        <f t="shared" si="15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237</v>
      </c>
      <c r="C230" s="194">
        <f t="shared" si="15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2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 t="shared" si="17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17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 t="shared" si="17"/>
        <v>0</v>
      </c>
      <c r="D266" s="75"/>
      <c r="E266" s="75"/>
      <c r="F266" s="75"/>
      <c r="G266" s="149"/>
      <c r="H266" s="198">
        <f t="shared" si="18"/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19">SUM(C281,C268,C229,C194,C186,C172,C74,C52)</f>
        <v>119476</v>
      </c>
      <c r="D284" s="224">
        <f t="shared" si="19"/>
        <v>119476</v>
      </c>
      <c r="E284" s="224">
        <f t="shared" si="19"/>
        <v>0</v>
      </c>
      <c r="F284" s="224">
        <f t="shared" si="19"/>
        <v>0</v>
      </c>
      <c r="G284" s="225">
        <f t="shared" si="19"/>
        <v>0</v>
      </c>
      <c r="H284" s="226">
        <f t="shared" si="19"/>
        <v>115662</v>
      </c>
      <c r="I284" s="224">
        <f t="shared" si="19"/>
        <v>115662</v>
      </c>
      <c r="J284" s="224">
        <f t="shared" si="19"/>
        <v>0</v>
      </c>
      <c r="K284" s="224">
        <f t="shared" si="19"/>
        <v>0</v>
      </c>
      <c r="L284" s="227">
        <f t="shared" si="19"/>
        <v>0</v>
      </c>
    </row>
    <row r="285" spans="1:12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2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NDRYxMXs/d4NdYoaAVK3QbccD9LxTUptWgMi0aAKqma4vNpx7ZdfWE3GDr3t6UoDyNdwfC6vvmJVGL8kPeaFoA==" saltValue="9LreRT0h/KOSQDZc6vfC6A==" spinCount="100000" sheet="1" objects="1" scenarios="1" selectLockedCells="1" selectUnlockedCells="1"/>
  <autoFilter ref="A18:L296">
    <filterColumn colId="7">
      <filters blank="1">
        <filter val="1 037"/>
        <filter val="1 050"/>
        <filter val="1 140"/>
        <filter val="1 677"/>
        <filter val="1 775"/>
        <filter val="1 880"/>
        <filter val="100"/>
        <filter val="11 101"/>
        <filter val="115 662"/>
        <filter val="13 023"/>
        <filter val="130"/>
        <filter val="138"/>
        <filter val="160"/>
        <filter val="17 359"/>
        <filter val="2 222"/>
        <filter val="2 685"/>
        <filter val="2 808"/>
        <filter val="214"/>
        <filter val="22 033"/>
        <filter val="22 726"/>
        <filter val="3 377"/>
        <filter val="3 432"/>
        <filter val="4 674"/>
        <filter val="40"/>
        <filter val="440"/>
        <filter val="5 114"/>
        <filter val="5 376"/>
        <filter val="55"/>
        <filter val="58"/>
        <filter val="59 802"/>
        <filter val="6 303"/>
        <filter val="7 663"/>
        <filter val="70 903"/>
        <filter val="80"/>
        <filter val="850"/>
        <filter val="890"/>
        <filter val="9 013"/>
        <filter val="9 703"/>
        <filter val="90"/>
        <filter val="92 936"/>
        <filter val="950"/>
      </filters>
    </filterColumn>
  </autoFilter>
  <mergeCells count="29">
    <mergeCell ref="C10:L10"/>
    <mergeCell ref="C11:L11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L16:L17"/>
    <mergeCell ref="A286:B286"/>
    <mergeCell ref="H16:H17"/>
    <mergeCell ref="I16:I17"/>
    <mergeCell ref="J16:J17"/>
    <mergeCell ref="K16:K17"/>
    <mergeCell ref="A285:B285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filterMode="1">
    <tabColor theme="0"/>
  </sheetPr>
  <dimension ref="A1:M304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29.25" customHeight="1" x14ac:dyDescent="0.25">
      <c r="A3" s="2" t="s">
        <v>2</v>
      </c>
      <c r="B3" s="3"/>
      <c r="C3" s="314" t="s">
        <v>350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349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348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327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4" t="s">
        <v>9</v>
      </c>
      <c r="B7" s="5"/>
      <c r="C7" s="317" t="s">
        <v>358</v>
      </c>
      <c r="D7" s="317"/>
      <c r="E7" s="317"/>
      <c r="F7" s="317"/>
      <c r="G7" s="317"/>
      <c r="H7" s="317"/>
      <c r="I7" s="317"/>
      <c r="J7" s="317"/>
      <c r="K7" s="317"/>
      <c r="L7" s="318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83" t="s">
        <v>346</v>
      </c>
      <c r="D9" s="283"/>
      <c r="E9" s="283"/>
      <c r="F9" s="283"/>
      <c r="G9" s="283"/>
      <c r="H9" s="283"/>
      <c r="I9" s="283"/>
      <c r="J9" s="283"/>
      <c r="K9" s="283"/>
      <c r="L9" s="284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383913</v>
      </c>
      <c r="D20" s="30">
        <f>SUM(D21,D24,D25,D41,D42)</f>
        <v>383913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371913</v>
      </c>
      <c r="I20" s="30">
        <f>SUM(I21,I24,I25,I41,I42)</f>
        <v>371913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383913</v>
      </c>
      <c r="D24" s="53">
        <f>D49</f>
        <v>383913</v>
      </c>
      <c r="E24" s="53"/>
      <c r="F24" s="54" t="s">
        <v>34</v>
      </c>
      <c r="G24" s="55" t="s">
        <v>34</v>
      </c>
      <c r="H24" s="52">
        <f t="shared" si="1"/>
        <v>371913</v>
      </c>
      <c r="I24" s="53">
        <f>I50</f>
        <v>371913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80" si="2">SUM(D49:G49)</f>
        <v>383913</v>
      </c>
      <c r="D49" s="121">
        <f>SUM(D50,D281)</f>
        <v>383913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371913</v>
      </c>
      <c r="I49" s="121">
        <f>SUM(I50,I281)</f>
        <v>371913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59</v>
      </c>
      <c r="C50" s="126">
        <f t="shared" si="2"/>
        <v>383913</v>
      </c>
      <c r="D50" s="127">
        <f>SUM(D51,D193)</f>
        <v>383913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371913</v>
      </c>
      <c r="I50" s="127">
        <f>SUM(I51,I193)</f>
        <v>371913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2" s="26" customFormat="1" ht="24" x14ac:dyDescent="0.25">
      <c r="A51" s="130"/>
      <c r="B51" s="20" t="s">
        <v>60</v>
      </c>
      <c r="C51" s="131">
        <f t="shared" si="2"/>
        <v>383913</v>
      </c>
      <c r="D51" s="132">
        <f>SUM(D52,D74,D172,D186)</f>
        <v>383913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371913</v>
      </c>
      <c r="I51" s="132">
        <f>SUM(I52,I74,I172,I186)</f>
        <v>371913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61</v>
      </c>
      <c r="C52" s="136">
        <f t="shared" si="2"/>
        <v>379753</v>
      </c>
      <c r="D52" s="137">
        <f>SUM(D53,D66)</f>
        <v>379753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367753</v>
      </c>
      <c r="I52" s="137">
        <f>SUM(I53,I66)</f>
        <v>367753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2"/>
        <v>285381</v>
      </c>
      <c r="D53" s="64">
        <f>SUM(D54,D57,D65)</f>
        <v>285381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275671</v>
      </c>
      <c r="I53" s="64">
        <f>SUM(I54,I57,I65)</f>
        <v>275671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x14ac:dyDescent="0.25">
      <c r="A54" s="143">
        <v>1110</v>
      </c>
      <c r="B54" s="102" t="s">
        <v>63</v>
      </c>
      <c r="C54" s="109">
        <f t="shared" si="2"/>
        <v>258132</v>
      </c>
      <c r="D54" s="144">
        <f>SUM(D55:D56)</f>
        <v>258132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258132</v>
      </c>
      <c r="I54" s="144">
        <f>SUM(I55:I56)</f>
        <v>258132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customHeight="1" x14ac:dyDescent="0.25">
      <c r="A56" s="46">
        <v>1119</v>
      </c>
      <c r="B56" s="72" t="s">
        <v>65</v>
      </c>
      <c r="C56" s="73">
        <f t="shared" si="2"/>
        <v>258132</v>
      </c>
      <c r="D56" s="75">
        <v>258132</v>
      </c>
      <c r="E56" s="75"/>
      <c r="F56" s="75"/>
      <c r="G56" s="149"/>
      <c r="H56" s="73">
        <f t="shared" si="3"/>
        <v>258132</v>
      </c>
      <c r="I56" s="75">
        <v>258132</v>
      </c>
      <c r="J56" s="75"/>
      <c r="K56" s="75"/>
      <c r="L56" s="150"/>
    </row>
    <row r="57" spans="1:12" ht="23.25" customHeight="1" x14ac:dyDescent="0.25">
      <c r="A57" s="151">
        <v>1140</v>
      </c>
      <c r="B57" s="72" t="s">
        <v>66</v>
      </c>
      <c r="C57" s="73">
        <f t="shared" si="2"/>
        <v>27249</v>
      </c>
      <c r="D57" s="152">
        <f>SUM(D58:D64)</f>
        <v>27249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17539</v>
      </c>
      <c r="I57" s="152">
        <f>SUM(I58:I64)</f>
        <v>17539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</row>
    <row r="59" spans="1:12" ht="24.75" customHeight="1" x14ac:dyDescent="0.25">
      <c r="A59" s="46">
        <v>1142</v>
      </c>
      <c r="B59" s="72" t="s">
        <v>68</v>
      </c>
      <c r="C59" s="73">
        <f t="shared" si="2"/>
        <v>4203</v>
      </c>
      <c r="D59" s="75">
        <v>4203</v>
      </c>
      <c r="E59" s="75"/>
      <c r="F59" s="75"/>
      <c r="G59" s="149"/>
      <c r="H59" s="73">
        <f t="shared" si="3"/>
        <v>4203</v>
      </c>
      <c r="I59" s="75">
        <v>4203</v>
      </c>
      <c r="J59" s="75"/>
      <c r="K59" s="75"/>
      <c r="L59" s="150"/>
    </row>
    <row r="60" spans="1:12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70</v>
      </c>
      <c r="C61" s="73">
        <f t="shared" si="2"/>
        <v>5163</v>
      </c>
      <c r="D61" s="75">
        <v>5163</v>
      </c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2"/>
        <v>2688</v>
      </c>
      <c r="D62" s="75">
        <v>2688</v>
      </c>
      <c r="E62" s="75"/>
      <c r="F62" s="75"/>
      <c r="G62" s="149"/>
      <c r="H62" s="73">
        <f t="shared" si="3"/>
        <v>1180</v>
      </c>
      <c r="I62" s="75">
        <v>1180</v>
      </c>
      <c r="J62" s="75"/>
      <c r="K62" s="75"/>
      <c r="L62" s="150"/>
    </row>
    <row r="63" spans="1:12" x14ac:dyDescent="0.25">
      <c r="A63" s="46">
        <v>1148</v>
      </c>
      <c r="B63" s="72" t="s">
        <v>72</v>
      </c>
      <c r="C63" s="73">
        <f t="shared" si="2"/>
        <v>15195</v>
      </c>
      <c r="D63" s="75">
        <v>15195</v>
      </c>
      <c r="E63" s="75"/>
      <c r="F63" s="75"/>
      <c r="G63" s="149"/>
      <c r="H63" s="73">
        <f t="shared" si="3"/>
        <v>12156</v>
      </c>
      <c r="I63" s="75">
        <v>12156</v>
      </c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2"/>
        <v>94372</v>
      </c>
      <c r="D66" s="64">
        <f>SUM(D67:D68)</f>
        <v>94372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92082</v>
      </c>
      <c r="I66" s="64">
        <f>SUM(I67:I68)</f>
        <v>92082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2"/>
        <v>70692</v>
      </c>
      <c r="D67" s="69">
        <v>70692</v>
      </c>
      <c r="E67" s="69"/>
      <c r="F67" s="69"/>
      <c r="G67" s="147"/>
      <c r="H67" s="67">
        <f t="shared" si="3"/>
        <v>68401</v>
      </c>
      <c r="I67" s="69">
        <v>68401</v>
      </c>
      <c r="J67" s="69"/>
      <c r="K67" s="69"/>
      <c r="L67" s="148"/>
    </row>
    <row r="68" spans="1:12" ht="24" x14ac:dyDescent="0.25">
      <c r="A68" s="151">
        <v>1220</v>
      </c>
      <c r="B68" s="72" t="s">
        <v>77</v>
      </c>
      <c r="C68" s="73">
        <f t="shared" si="2"/>
        <v>23680</v>
      </c>
      <c r="D68" s="152">
        <f>SUM(D69:D73)</f>
        <v>23680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23681</v>
      </c>
      <c r="I68" s="152">
        <f>SUM(I69:I73)</f>
        <v>23681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x14ac:dyDescent="0.25">
      <c r="A69" s="46">
        <v>1221</v>
      </c>
      <c r="B69" s="72" t="s">
        <v>78</v>
      </c>
      <c r="C69" s="73">
        <f t="shared" si="2"/>
        <v>14289</v>
      </c>
      <c r="D69" s="75">
        <v>14289</v>
      </c>
      <c r="E69" s="75"/>
      <c r="F69" s="75"/>
      <c r="G69" s="149"/>
      <c r="H69" s="73">
        <f t="shared" si="3"/>
        <v>14289</v>
      </c>
      <c r="I69" s="75">
        <v>14289</v>
      </c>
      <c r="J69" s="75"/>
      <c r="K69" s="75"/>
      <c r="L69" s="150"/>
    </row>
    <row r="70" spans="1:12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x14ac:dyDescent="0.25">
      <c r="A72" s="46">
        <v>1227</v>
      </c>
      <c r="B72" s="72" t="s">
        <v>81</v>
      </c>
      <c r="C72" s="73">
        <f t="shared" si="2"/>
        <v>8964</v>
      </c>
      <c r="D72" s="75">
        <v>8964</v>
      </c>
      <c r="E72" s="75"/>
      <c r="F72" s="75"/>
      <c r="G72" s="149"/>
      <c r="H72" s="73">
        <f t="shared" si="3"/>
        <v>8965</v>
      </c>
      <c r="I72" s="75">
        <v>8965</v>
      </c>
      <c r="J72" s="75"/>
      <c r="K72" s="75"/>
      <c r="L72" s="150"/>
    </row>
    <row r="73" spans="1:12" ht="60" x14ac:dyDescent="0.25">
      <c r="A73" s="46">
        <v>1228</v>
      </c>
      <c r="B73" s="72" t="s">
        <v>82</v>
      </c>
      <c r="C73" s="73">
        <f t="shared" si="2"/>
        <v>427</v>
      </c>
      <c r="D73" s="75">
        <v>427</v>
      </c>
      <c r="E73" s="75"/>
      <c r="F73" s="75"/>
      <c r="G73" s="149"/>
      <c r="H73" s="73">
        <f t="shared" si="3"/>
        <v>427</v>
      </c>
      <c r="I73" s="75">
        <v>427</v>
      </c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2"/>
        <v>4160</v>
      </c>
      <c r="D74" s="137">
        <f>SUM(D75,D82,D129,D163,D164,D171)</f>
        <v>4160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4160</v>
      </c>
      <c r="I74" s="137">
        <f>SUM(I75,I82,I129,I163,I164,I171)</f>
        <v>4160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2" ht="24" x14ac:dyDescent="0.25">
      <c r="A75" s="58">
        <v>2100</v>
      </c>
      <c r="B75" s="140" t="s">
        <v>84</v>
      </c>
      <c r="C75" s="59">
        <f t="shared" si="2"/>
        <v>3024</v>
      </c>
      <c r="D75" s="64">
        <f>SUM(D76,D79)</f>
        <v>3024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3024</v>
      </c>
      <c r="I75" s="64">
        <f>SUM(I76,I79)</f>
        <v>3024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x14ac:dyDescent="0.25">
      <c r="A76" s="160">
        <v>2110</v>
      </c>
      <c r="B76" s="66" t="s">
        <v>85</v>
      </c>
      <c r="C76" s="67">
        <f t="shared" si="2"/>
        <v>3024</v>
      </c>
      <c r="D76" s="161">
        <f>SUM(D77:D78)</f>
        <v>3024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3024</v>
      </c>
      <c r="I76" s="161">
        <f>SUM(I77:I78)</f>
        <v>3024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x14ac:dyDescent="0.25">
      <c r="A78" s="46">
        <v>2112</v>
      </c>
      <c r="B78" s="72" t="s">
        <v>87</v>
      </c>
      <c r="C78" s="73">
        <f t="shared" si="2"/>
        <v>3024</v>
      </c>
      <c r="D78" s="75">
        <v>3024</v>
      </c>
      <c r="E78" s="75"/>
      <c r="F78" s="75"/>
      <c r="G78" s="149"/>
      <c r="H78" s="73">
        <f t="shared" si="3"/>
        <v>3024</v>
      </c>
      <c r="I78" s="75">
        <v>3024</v>
      </c>
      <c r="J78" s="75"/>
      <c r="K78" s="75"/>
      <c r="L78" s="150"/>
    </row>
    <row r="79" spans="1:12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4"/>
        <v>413</v>
      </c>
      <c r="D82" s="64">
        <f>SUM(D83,D88,D94,D102,D111,D115,D121,D127)</f>
        <v>413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413</v>
      </c>
      <c r="I82" s="64">
        <f>SUM(I83,I88,I94,I102,I111,I115,I121,I127)</f>
        <v>413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2" ht="24" x14ac:dyDescent="0.25">
      <c r="A83" s="143">
        <v>2210</v>
      </c>
      <c r="B83" s="102" t="s">
        <v>90</v>
      </c>
      <c r="C83" s="109">
        <f t="shared" si="4"/>
        <v>308</v>
      </c>
      <c r="D83" s="144">
        <f>SUM(D84:D87)</f>
        <v>308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308</v>
      </c>
      <c r="I83" s="144">
        <f>SUM(I84:I87)</f>
        <v>308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/>
      <c r="J84" s="69"/>
      <c r="K84" s="69"/>
      <c r="L84" s="148"/>
    </row>
    <row r="85" spans="1:12" ht="36" x14ac:dyDescent="0.25">
      <c r="A85" s="46">
        <v>2212</v>
      </c>
      <c r="B85" s="72" t="s">
        <v>92</v>
      </c>
      <c r="C85" s="73">
        <f t="shared" si="4"/>
        <v>184</v>
      </c>
      <c r="D85" s="75">
        <v>184</v>
      </c>
      <c r="E85" s="75"/>
      <c r="F85" s="75"/>
      <c r="G85" s="149"/>
      <c r="H85" s="73">
        <f t="shared" si="5"/>
        <v>184</v>
      </c>
      <c r="I85" s="75">
        <v>184</v>
      </c>
      <c r="J85" s="75"/>
      <c r="K85" s="75"/>
      <c r="L85" s="150"/>
    </row>
    <row r="86" spans="1:12" ht="24" x14ac:dyDescent="0.25">
      <c r="A86" s="46">
        <v>2214</v>
      </c>
      <c r="B86" s="72" t="s">
        <v>93</v>
      </c>
      <c r="C86" s="73">
        <f t="shared" si="4"/>
        <v>124</v>
      </c>
      <c r="D86" s="75">
        <v>124</v>
      </c>
      <c r="E86" s="75"/>
      <c r="F86" s="75"/>
      <c r="G86" s="149"/>
      <c r="H86" s="73">
        <f t="shared" si="5"/>
        <v>124</v>
      </c>
      <c r="I86" s="75">
        <v>124</v>
      </c>
      <c r="J86" s="75"/>
      <c r="K86" s="75"/>
      <c r="L86" s="150"/>
    </row>
    <row r="87" spans="1:12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/>
      <c r="J87" s="75"/>
      <c r="K87" s="75"/>
      <c r="L87" s="150"/>
    </row>
    <row r="88" spans="1:12" ht="24" hidden="1" x14ac:dyDescent="0.25">
      <c r="A88" s="151">
        <v>2220</v>
      </c>
      <c r="B88" s="72" t="s">
        <v>95</v>
      </c>
      <c r="C88" s="73">
        <f t="shared" si="4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hidden="1" x14ac:dyDescent="0.25">
      <c r="A89" s="46">
        <v>2221</v>
      </c>
      <c r="B89" s="72" t="s">
        <v>96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/>
      <c r="J89" s="75"/>
      <c r="K89" s="75"/>
      <c r="L89" s="150"/>
    </row>
    <row r="90" spans="1:12" hidden="1" x14ac:dyDescent="0.25">
      <c r="A90" s="46">
        <v>2222</v>
      </c>
      <c r="B90" s="72" t="s">
        <v>97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/>
      <c r="J90" s="75"/>
      <c r="K90" s="75"/>
      <c r="L90" s="150"/>
    </row>
    <row r="91" spans="1:12" hidden="1" x14ac:dyDescent="0.25">
      <c r="A91" s="46">
        <v>2223</v>
      </c>
      <c r="B91" s="72" t="s">
        <v>98</v>
      </c>
      <c r="C91" s="73">
        <f t="shared" si="4"/>
        <v>0</v>
      </c>
      <c r="D91" s="75"/>
      <c r="E91" s="75"/>
      <c r="F91" s="75"/>
      <c r="G91" s="149"/>
      <c r="H91" s="73">
        <f t="shared" si="5"/>
        <v>0</v>
      </c>
      <c r="I91" s="75"/>
      <c r="J91" s="75"/>
      <c r="K91" s="75"/>
      <c r="L91" s="150"/>
    </row>
    <row r="92" spans="1:12" ht="48" hidden="1" x14ac:dyDescent="0.25">
      <c r="A92" s="46">
        <v>2224</v>
      </c>
      <c r="B92" s="72" t="s">
        <v>99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/>
      <c r="J92" s="75"/>
      <c r="K92" s="75"/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/>
      <c r="J93" s="75"/>
      <c r="K93" s="75"/>
      <c r="L93" s="150"/>
    </row>
    <row r="94" spans="1:12" ht="36" x14ac:dyDescent="0.25">
      <c r="A94" s="151">
        <v>2230</v>
      </c>
      <c r="B94" s="72" t="s">
        <v>101</v>
      </c>
      <c r="C94" s="73">
        <f t="shared" si="4"/>
        <v>105</v>
      </c>
      <c r="D94" s="152">
        <f>SUM(D95:D101)</f>
        <v>105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105</v>
      </c>
      <c r="I94" s="152">
        <f>SUM(I95:I101)</f>
        <v>105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/>
      <c r="J95" s="75"/>
      <c r="K95" s="75"/>
      <c r="L95" s="150"/>
    </row>
    <row r="96" spans="1:12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/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/>
      <c r="J98" s="75"/>
      <c r="K98" s="75"/>
      <c r="L98" s="150"/>
    </row>
    <row r="99" spans="1:12" ht="24" hidden="1" x14ac:dyDescent="0.25">
      <c r="A99" s="46">
        <v>2235</v>
      </c>
      <c r="B99" s="72" t="s">
        <v>106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/>
      <c r="J99" s="75"/>
      <c r="K99" s="75"/>
      <c r="L99" s="150"/>
    </row>
    <row r="100" spans="1:12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/>
      <c r="J100" s="75"/>
      <c r="K100" s="75"/>
      <c r="L100" s="150"/>
    </row>
    <row r="101" spans="1:12" ht="24" x14ac:dyDescent="0.25">
      <c r="A101" s="46">
        <v>2239</v>
      </c>
      <c r="B101" s="72" t="s">
        <v>108</v>
      </c>
      <c r="C101" s="73">
        <f t="shared" si="4"/>
        <v>105</v>
      </c>
      <c r="D101" s="75">
        <v>105</v>
      </c>
      <c r="E101" s="75"/>
      <c r="F101" s="75"/>
      <c r="G101" s="149"/>
      <c r="H101" s="73">
        <f t="shared" si="5"/>
        <v>105</v>
      </c>
      <c r="I101" s="75">
        <v>105</v>
      </c>
      <c r="J101" s="75"/>
      <c r="K101" s="75"/>
      <c r="L101" s="150"/>
    </row>
    <row r="102" spans="1:12" ht="36" hidden="1" x14ac:dyDescent="0.25">
      <c r="A102" s="151">
        <v>2240</v>
      </c>
      <c r="B102" s="72" t="s">
        <v>109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/>
      <c r="J103" s="75"/>
      <c r="K103" s="75"/>
      <c r="L103" s="150"/>
    </row>
    <row r="104" spans="1:12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/>
      <c r="J104" s="75"/>
      <c r="K104" s="75"/>
      <c r="L104" s="150"/>
    </row>
    <row r="105" spans="1:12" ht="24" hidden="1" x14ac:dyDescent="0.25">
      <c r="A105" s="46">
        <v>2243</v>
      </c>
      <c r="B105" s="72" t="s">
        <v>112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/>
      <c r="J105" s="75"/>
      <c r="K105" s="75"/>
      <c r="L105" s="150"/>
    </row>
    <row r="106" spans="1:12" hidden="1" x14ac:dyDescent="0.25">
      <c r="A106" s="46">
        <v>2244</v>
      </c>
      <c r="B106" s="72" t="s">
        <v>113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/>
      <c r="J106" s="75"/>
      <c r="K106" s="75"/>
      <c r="L106" s="150"/>
    </row>
    <row r="107" spans="1:12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/>
      <c r="J107" s="75"/>
      <c r="K107" s="75"/>
      <c r="L107" s="150"/>
    </row>
    <row r="108" spans="1:12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/>
      <c r="J108" s="75"/>
      <c r="K108" s="75"/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/>
      <c r="J110" s="75"/>
      <c r="K110" s="75"/>
      <c r="L110" s="150"/>
    </row>
    <row r="111" spans="1:12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/>
      <c r="J113" s="75"/>
      <c r="K113" s="75"/>
      <c r="L113" s="150"/>
    </row>
    <row r="114" spans="1:12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/>
      <c r="J114" s="75"/>
      <c r="K114" s="75"/>
      <c r="L114" s="150"/>
    </row>
    <row r="115" spans="1:12" hidden="1" x14ac:dyDescent="0.25">
      <c r="A115" s="151">
        <v>2260</v>
      </c>
      <c r="B115" s="72" t="s">
        <v>122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/>
      <c r="J116" s="75"/>
      <c r="K116" s="75"/>
      <c r="L116" s="150"/>
    </row>
    <row r="117" spans="1:12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/>
      <c r="J117" s="75"/>
      <c r="K117" s="75"/>
      <c r="L117" s="150"/>
    </row>
    <row r="118" spans="1:12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/>
      <c r="J118" s="75"/>
      <c r="K118" s="75"/>
      <c r="L118" s="150"/>
    </row>
    <row r="119" spans="1:12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/>
      <c r="J119" s="75"/>
      <c r="K119" s="75"/>
      <c r="L119" s="150"/>
    </row>
    <row r="120" spans="1:12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/>
      <c r="J120" s="75"/>
      <c r="K120" s="75"/>
      <c r="L120" s="150"/>
    </row>
    <row r="121" spans="1:12" hidden="1" x14ac:dyDescent="0.25">
      <c r="A121" s="151">
        <v>2270</v>
      </c>
      <c r="B121" s="72" t="s">
        <v>128</v>
      </c>
      <c r="C121" s="73">
        <f t="shared" si="6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/>
      <c r="J124" s="75"/>
      <c r="K124" s="75"/>
      <c r="L124" s="150"/>
    </row>
    <row r="125" spans="1:12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/>
      <c r="J125" s="75"/>
      <c r="K125" s="75"/>
      <c r="L125" s="150"/>
    </row>
    <row r="126" spans="1:12" ht="24" hidden="1" x14ac:dyDescent="0.25">
      <c r="A126" s="46">
        <v>2279</v>
      </c>
      <c r="B126" s="72" t="s">
        <v>133</v>
      </c>
      <c r="C126" s="73">
        <f t="shared" si="6"/>
        <v>0</v>
      </c>
      <c r="D126" s="75"/>
      <c r="E126" s="75"/>
      <c r="F126" s="75"/>
      <c r="G126" s="149"/>
      <c r="H126" s="73">
        <f t="shared" si="7"/>
        <v>0</v>
      </c>
      <c r="I126" s="75"/>
      <c r="J126" s="75"/>
      <c r="K126" s="75"/>
      <c r="L126" s="150"/>
    </row>
    <row r="127" spans="1:12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2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136</v>
      </c>
      <c r="C129" s="59">
        <f t="shared" si="9"/>
        <v>723</v>
      </c>
      <c r="D129" s="64">
        <f>SUM(D130,D135,D139,D140,D143,D150,D158,D159,D162)</f>
        <v>723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723</v>
      </c>
      <c r="I129" s="64">
        <f>SUM(I130,I135,I139,I140,I143,I150,I158,I159,I162)</f>
        <v>723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x14ac:dyDescent="0.25">
      <c r="A130" s="160">
        <v>2310</v>
      </c>
      <c r="B130" s="66" t="s">
        <v>137</v>
      </c>
      <c r="C130" s="67">
        <f t="shared" si="9"/>
        <v>363</v>
      </c>
      <c r="D130" s="161">
        <f>SUM(D131:D134)</f>
        <v>363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363</v>
      </c>
      <c r="I130" s="161">
        <f>SUM(I131:I134)</f>
        <v>363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2" x14ac:dyDescent="0.25">
      <c r="A131" s="46">
        <v>2311</v>
      </c>
      <c r="B131" s="72" t="s">
        <v>138</v>
      </c>
      <c r="C131" s="73">
        <f t="shared" si="9"/>
        <v>243</v>
      </c>
      <c r="D131" s="75">
        <v>243</v>
      </c>
      <c r="E131" s="75"/>
      <c r="F131" s="75"/>
      <c r="G131" s="149"/>
      <c r="H131" s="73">
        <f t="shared" si="10"/>
        <v>243</v>
      </c>
      <c r="I131" s="75">
        <v>243</v>
      </c>
      <c r="J131" s="75"/>
      <c r="K131" s="75"/>
      <c r="L131" s="150"/>
    </row>
    <row r="132" spans="1:12" hidden="1" x14ac:dyDescent="0.25">
      <c r="A132" s="46">
        <v>2312</v>
      </c>
      <c r="B132" s="72" t="s">
        <v>139</v>
      </c>
      <c r="C132" s="73">
        <f t="shared" si="9"/>
        <v>0</v>
      </c>
      <c r="D132" s="75"/>
      <c r="E132" s="75"/>
      <c r="F132" s="75"/>
      <c r="G132" s="149"/>
      <c r="H132" s="73">
        <f t="shared" si="10"/>
        <v>0</v>
      </c>
      <c r="I132" s="75"/>
      <c r="J132" s="75"/>
      <c r="K132" s="75"/>
      <c r="L132" s="150"/>
    </row>
    <row r="133" spans="1:12" x14ac:dyDescent="0.25">
      <c r="A133" s="46">
        <v>2313</v>
      </c>
      <c r="B133" s="72" t="s">
        <v>140</v>
      </c>
      <c r="C133" s="73">
        <f t="shared" si="9"/>
        <v>120</v>
      </c>
      <c r="D133" s="75">
        <v>120</v>
      </c>
      <c r="E133" s="75"/>
      <c r="F133" s="75"/>
      <c r="G133" s="149"/>
      <c r="H133" s="73">
        <f t="shared" si="10"/>
        <v>120</v>
      </c>
      <c r="I133" s="75">
        <v>120</v>
      </c>
      <c r="J133" s="75"/>
      <c r="K133" s="75"/>
      <c r="L133" s="150"/>
    </row>
    <row r="134" spans="1:12" ht="47.25" hidden="1" customHeight="1" x14ac:dyDescent="0.25">
      <c r="A134" s="46">
        <v>2314</v>
      </c>
      <c r="B134" s="72" t="s">
        <v>141</v>
      </c>
      <c r="C134" s="73">
        <f t="shared" si="9"/>
        <v>0</v>
      </c>
      <c r="D134" s="75"/>
      <c r="E134" s="75"/>
      <c r="F134" s="75"/>
      <c r="G134" s="149"/>
      <c r="H134" s="73">
        <f t="shared" si="10"/>
        <v>0</v>
      </c>
      <c r="I134" s="75"/>
      <c r="J134" s="75"/>
      <c r="K134" s="75"/>
      <c r="L134" s="150"/>
    </row>
    <row r="135" spans="1:12" hidden="1" x14ac:dyDescent="0.25">
      <c r="A135" s="151">
        <v>2320</v>
      </c>
      <c r="B135" s="72" t="s">
        <v>142</v>
      </c>
      <c r="C135" s="73">
        <f t="shared" si="9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/>
      <c r="J136" s="75"/>
      <c r="K136" s="75"/>
      <c r="L136" s="150"/>
    </row>
    <row r="137" spans="1:12" hidden="1" x14ac:dyDescent="0.25">
      <c r="A137" s="46">
        <v>2322</v>
      </c>
      <c r="B137" s="72" t="s">
        <v>144</v>
      </c>
      <c r="C137" s="73">
        <f t="shared" si="9"/>
        <v>0</v>
      </c>
      <c r="D137" s="75"/>
      <c r="E137" s="75"/>
      <c r="F137" s="75"/>
      <c r="G137" s="149"/>
      <c r="H137" s="73">
        <f t="shared" si="10"/>
        <v>0</v>
      </c>
      <c r="I137" s="75"/>
      <c r="J137" s="75"/>
      <c r="K137" s="75"/>
      <c r="L137" s="150"/>
    </row>
    <row r="138" spans="1:12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/>
      <c r="J139" s="75"/>
      <c r="K139" s="75"/>
      <c r="L139" s="150"/>
    </row>
    <row r="140" spans="1:12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/>
      <c r="J141" s="75"/>
      <c r="K141" s="75"/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/>
      <c r="J142" s="75"/>
      <c r="K142" s="75"/>
      <c r="L142" s="150"/>
    </row>
    <row r="143" spans="1:12" ht="24" hidden="1" x14ac:dyDescent="0.25">
      <c r="A143" s="143">
        <v>2350</v>
      </c>
      <c r="B143" s="102" t="s">
        <v>150</v>
      </c>
      <c r="C143" s="109">
        <f t="shared" si="9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/>
      <c r="J144" s="69"/>
      <c r="K144" s="69"/>
      <c r="L144" s="148"/>
    </row>
    <row r="145" spans="1:12" hidden="1" x14ac:dyDescent="0.25">
      <c r="A145" s="46">
        <v>2352</v>
      </c>
      <c r="B145" s="72" t="s">
        <v>152</v>
      </c>
      <c r="C145" s="73">
        <f t="shared" si="9"/>
        <v>0</v>
      </c>
      <c r="D145" s="75"/>
      <c r="E145" s="75"/>
      <c r="F145" s="75"/>
      <c r="G145" s="149"/>
      <c r="H145" s="73">
        <f t="shared" si="10"/>
        <v>0</v>
      </c>
      <c r="I145" s="75"/>
      <c r="J145" s="75"/>
      <c r="K145" s="75"/>
      <c r="L145" s="150"/>
    </row>
    <row r="146" spans="1:12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/>
      <c r="J146" s="75"/>
      <c r="K146" s="75"/>
      <c r="L146" s="150"/>
    </row>
    <row r="147" spans="1:12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/>
      <c r="J147" s="75"/>
      <c r="K147" s="75"/>
      <c r="L147" s="150"/>
    </row>
    <row r="148" spans="1:12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/>
      <c r="J148" s="75"/>
      <c r="K148" s="75"/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/>
      <c r="J149" s="75"/>
      <c r="K149" s="75"/>
      <c r="L149" s="150"/>
    </row>
    <row r="150" spans="1:12" ht="24.75" customHeight="1" x14ac:dyDescent="0.25">
      <c r="A150" s="151">
        <v>2360</v>
      </c>
      <c r="B150" s="72" t="s">
        <v>157</v>
      </c>
      <c r="C150" s="73">
        <f t="shared" si="9"/>
        <v>360</v>
      </c>
      <c r="D150" s="152">
        <f>SUM(D151:D157)</f>
        <v>360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360</v>
      </c>
      <c r="I150" s="152">
        <f>SUM(I151:I157)</f>
        <v>360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/>
      <c r="J151" s="75"/>
      <c r="K151" s="75"/>
      <c r="L151" s="150"/>
    </row>
    <row r="152" spans="1:12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/>
      <c r="J152" s="75"/>
      <c r="K152" s="75"/>
      <c r="L152" s="150"/>
    </row>
    <row r="153" spans="1:12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/>
      <c r="J153" s="75"/>
      <c r="K153" s="75"/>
      <c r="L153" s="150"/>
    </row>
    <row r="154" spans="1:12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/>
      <c r="J154" s="75"/>
      <c r="K154" s="75"/>
      <c r="L154" s="150"/>
    </row>
    <row r="155" spans="1:12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/>
      <c r="J156" s="75"/>
      <c r="K156" s="75"/>
      <c r="L156" s="150"/>
    </row>
    <row r="157" spans="1:12" ht="48" x14ac:dyDescent="0.25">
      <c r="A157" s="45">
        <v>2369</v>
      </c>
      <c r="B157" s="72" t="s">
        <v>164</v>
      </c>
      <c r="C157" s="73">
        <f t="shared" si="9"/>
        <v>360</v>
      </c>
      <c r="D157" s="75">
        <v>360</v>
      </c>
      <c r="E157" s="75"/>
      <c r="F157" s="75"/>
      <c r="G157" s="149"/>
      <c r="H157" s="73">
        <f t="shared" si="10"/>
        <v>360</v>
      </c>
      <c r="I157" s="75">
        <v>360</v>
      </c>
      <c r="J157" s="75"/>
      <c r="K157" s="75"/>
      <c r="L157" s="150"/>
    </row>
    <row r="158" spans="1:12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/>
      <c r="J158" s="155"/>
      <c r="K158" s="155"/>
      <c r="L158" s="157"/>
    </row>
    <row r="159" spans="1:12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/>
      <c r="J160" s="69"/>
      <c r="K160" s="69"/>
      <c r="L160" s="148"/>
    </row>
    <row r="161" spans="1:12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/>
      <c r="J161" s="75"/>
      <c r="K161" s="75"/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/>
      <c r="J163" s="169"/>
      <c r="K163" s="169"/>
      <c r="L163" s="171"/>
    </row>
    <row r="164" spans="1:12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2" ht="16.5" hidden="1" customHeight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2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/>
      <c r="J168" s="75"/>
      <c r="K168" s="75"/>
      <c r="L168" s="150"/>
    </row>
    <row r="169" spans="1:12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/>
      <c r="J169" s="75"/>
      <c r="K169" s="75"/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/>
      <c r="J192" s="75"/>
      <c r="K192" s="75"/>
      <c r="L192" s="150"/>
    </row>
    <row r="193" spans="1:12" s="26" customFormat="1" ht="24" hidden="1" x14ac:dyDescent="0.25">
      <c r="A193" s="188"/>
      <c r="B193" s="21" t="s">
        <v>200</v>
      </c>
      <c r="C193" s="131">
        <f t="shared" si="13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idden="1" x14ac:dyDescent="0.25">
      <c r="A194" s="135">
        <v>5000</v>
      </c>
      <c r="B194" s="135" t="s">
        <v>201</v>
      </c>
      <c r="C194" s="136">
        <f t="shared" si="1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/>
      <c r="J202" s="75"/>
      <c r="K202" s="75"/>
      <c r="L202" s="150"/>
    </row>
    <row r="203" spans="1:12" hidden="1" x14ac:dyDescent="0.25">
      <c r="A203" s="58">
        <v>5200</v>
      </c>
      <c r="B203" s="140" t="s">
        <v>210</v>
      </c>
      <c r="C203" s="59">
        <f t="shared" si="1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/>
      <c r="J214" s="75"/>
      <c r="K214" s="75"/>
      <c r="L214" s="150"/>
    </row>
    <row r="215" spans="1:12" hidden="1" x14ac:dyDescent="0.25">
      <c r="A215" s="151">
        <v>5230</v>
      </c>
      <c r="B215" s="72" t="s">
        <v>222</v>
      </c>
      <c r="C215" s="73">
        <f t="shared" si="1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/>
      <c r="J221" s="75"/>
      <c r="K221" s="75"/>
      <c r="L221" s="150"/>
    </row>
    <row r="222" spans="1:12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/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/>
      <c r="J228" s="155"/>
      <c r="K228" s="155"/>
      <c r="L228" s="157"/>
    </row>
    <row r="229" spans="1:12" hidden="1" x14ac:dyDescent="0.25">
      <c r="A229" s="135">
        <v>6000</v>
      </c>
      <c r="B229" s="135" t="s">
        <v>236</v>
      </c>
      <c r="C229" s="193">
        <f t="shared" si="15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237</v>
      </c>
      <c r="C230" s="194">
        <f t="shared" si="15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2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 t="shared" si="17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17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 t="shared" si="17"/>
        <v>0</v>
      </c>
      <c r="D266" s="75"/>
      <c r="E266" s="75"/>
      <c r="F266" s="75"/>
      <c r="G266" s="149"/>
      <c r="H266" s="198">
        <f t="shared" si="18"/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19">SUM(C281,C268,C229,C194,C186,C172,C74,C52)</f>
        <v>383913</v>
      </c>
      <c r="D284" s="224">
        <f t="shared" si="19"/>
        <v>383913</v>
      </c>
      <c r="E284" s="224">
        <f t="shared" si="19"/>
        <v>0</v>
      </c>
      <c r="F284" s="224">
        <f t="shared" si="19"/>
        <v>0</v>
      </c>
      <c r="G284" s="225">
        <f t="shared" si="19"/>
        <v>0</v>
      </c>
      <c r="H284" s="226">
        <f t="shared" si="19"/>
        <v>371913</v>
      </c>
      <c r="I284" s="224">
        <f t="shared" si="19"/>
        <v>371913</v>
      </c>
      <c r="J284" s="224">
        <f t="shared" si="19"/>
        <v>0</v>
      </c>
      <c r="K284" s="224">
        <f t="shared" si="19"/>
        <v>0</v>
      </c>
      <c r="L284" s="227">
        <f t="shared" si="19"/>
        <v>0</v>
      </c>
    </row>
    <row r="285" spans="1:12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2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pam+xJ/MbzBrPf6vjuemt7jxkwZuz32zwMLpxdkxVYrP6Z9Ji0/93QsWzrv7TXVXfNvyY+9M/GustFavTkCIzw==" saltValue="uiRigwZe6pOkfeaYW9BMcw==" spinCount="100000" sheet="1" objects="1" scenarios="1" selectLockedCells="1" selectUnlockedCells="1"/>
  <autoFilter ref="A18:L296">
    <filterColumn colId="7">
      <filters blank="1">
        <filter val="1 180"/>
        <filter val="105"/>
        <filter val="12 156"/>
        <filter val="120"/>
        <filter val="124"/>
        <filter val="14 289"/>
        <filter val="17 539"/>
        <filter val="184"/>
        <filter val="23 681"/>
        <filter val="243"/>
        <filter val="258 132"/>
        <filter val="275 671"/>
        <filter val="3 024"/>
        <filter val="308"/>
        <filter val="360"/>
        <filter val="363"/>
        <filter val="367 753"/>
        <filter val="371 913"/>
        <filter val="4 160"/>
        <filter val="4 203"/>
        <filter val="413"/>
        <filter val="427"/>
        <filter val="68 401"/>
        <filter val="723"/>
        <filter val="8 965"/>
        <filter val="92 082"/>
      </filters>
    </filterColumn>
  </autoFilter>
  <mergeCells count="29">
    <mergeCell ref="C10:L10"/>
    <mergeCell ref="C11:L11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L16:L17"/>
    <mergeCell ref="A286:B286"/>
    <mergeCell ref="H16:H17"/>
    <mergeCell ref="I16:I17"/>
    <mergeCell ref="J16:J17"/>
    <mergeCell ref="K16:K17"/>
    <mergeCell ref="A285:B285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filterMode="1">
    <tabColor theme="0"/>
  </sheetPr>
  <dimension ref="A1:M304"/>
  <sheetViews>
    <sheetView showGridLines="0" view="pageLayout" zoomScaleNormal="100" workbookViewId="0">
      <selection activeCell="O50" sqref="O50"/>
    </sheetView>
  </sheetViews>
  <sheetFormatPr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361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27" customHeight="1" x14ac:dyDescent="0.25">
      <c r="A3" s="2" t="s">
        <v>2</v>
      </c>
      <c r="B3" s="3"/>
      <c r="C3" s="314" t="s">
        <v>350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349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348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324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4" t="s">
        <v>9</v>
      </c>
      <c r="B7" s="5"/>
      <c r="C7" s="281" t="s">
        <v>360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83" t="s">
        <v>346</v>
      </c>
      <c r="D9" s="283"/>
      <c r="E9" s="283"/>
      <c r="F9" s="283"/>
      <c r="G9" s="283"/>
      <c r="H9" s="283"/>
      <c r="I9" s="283"/>
      <c r="J9" s="283"/>
      <c r="K9" s="283"/>
      <c r="L9" s="284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70421</v>
      </c>
      <c r="D20" s="30">
        <f>SUM(D21,D24,D25,D41,D42)</f>
        <v>70421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68403</v>
      </c>
      <c r="I20" s="30">
        <f>SUM(I21,I24,I25,I41,I42)</f>
        <v>68403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70421</v>
      </c>
      <c r="D24" s="53">
        <f>D49</f>
        <v>70421</v>
      </c>
      <c r="E24" s="53"/>
      <c r="F24" s="54" t="s">
        <v>34</v>
      </c>
      <c r="G24" s="55" t="s">
        <v>34</v>
      </c>
      <c r="H24" s="52">
        <f t="shared" si="1"/>
        <v>68403</v>
      </c>
      <c r="I24" s="53">
        <f>I50</f>
        <v>68403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80" si="2">SUM(D49:G49)</f>
        <v>70421</v>
      </c>
      <c r="D49" s="121">
        <f>SUM(D50,D281)</f>
        <v>70421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68403</v>
      </c>
      <c r="I49" s="121">
        <f>SUM(I50,I281)</f>
        <v>68403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59</v>
      </c>
      <c r="C50" s="126">
        <f t="shared" si="2"/>
        <v>70421</v>
      </c>
      <c r="D50" s="127">
        <f>SUM(D51,D193)</f>
        <v>70421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68403</v>
      </c>
      <c r="I50" s="127">
        <f>SUM(I51,I193)</f>
        <v>68403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2" s="26" customFormat="1" ht="24" x14ac:dyDescent="0.25">
      <c r="A51" s="130"/>
      <c r="B51" s="20" t="s">
        <v>60</v>
      </c>
      <c r="C51" s="131">
        <f t="shared" si="2"/>
        <v>70421</v>
      </c>
      <c r="D51" s="132">
        <f>SUM(D52,D74,D172,D186)</f>
        <v>70421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68403</v>
      </c>
      <c r="I51" s="132">
        <f>SUM(I52,I74,I172,I186)</f>
        <v>68403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61</v>
      </c>
      <c r="C52" s="136">
        <f t="shared" si="2"/>
        <v>60842</v>
      </c>
      <c r="D52" s="137">
        <f>SUM(D53,D66)</f>
        <v>60842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58824</v>
      </c>
      <c r="I52" s="137">
        <f>SUM(I53,I66)</f>
        <v>58824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2"/>
        <v>46263</v>
      </c>
      <c r="D53" s="64">
        <f>SUM(D54,D57,D65)</f>
        <v>46263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44456</v>
      </c>
      <c r="I53" s="64">
        <f>SUM(I54,I57,I65)</f>
        <v>44456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x14ac:dyDescent="0.25">
      <c r="A54" s="143">
        <v>1110</v>
      </c>
      <c r="B54" s="102" t="s">
        <v>63</v>
      </c>
      <c r="C54" s="109">
        <f t="shared" si="2"/>
        <v>42131</v>
      </c>
      <c r="D54" s="144">
        <f>SUM(D55:D56)</f>
        <v>42131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41289</v>
      </c>
      <c r="I54" s="144">
        <f>SUM(I55:I56)</f>
        <v>41289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customHeight="1" x14ac:dyDescent="0.25">
      <c r="A56" s="46">
        <v>1119</v>
      </c>
      <c r="B56" s="72" t="s">
        <v>65</v>
      </c>
      <c r="C56" s="73">
        <f t="shared" si="2"/>
        <v>42131</v>
      </c>
      <c r="D56" s="75">
        <v>42131</v>
      </c>
      <c r="E56" s="75"/>
      <c r="F56" s="75"/>
      <c r="G56" s="149"/>
      <c r="H56" s="73">
        <f t="shared" si="3"/>
        <v>41289</v>
      </c>
      <c r="I56" s="75">
        <v>41289</v>
      </c>
      <c r="J56" s="75"/>
      <c r="K56" s="75"/>
      <c r="L56" s="150"/>
    </row>
    <row r="57" spans="1:12" ht="23.25" customHeight="1" x14ac:dyDescent="0.25">
      <c r="A57" s="151">
        <v>1140</v>
      </c>
      <c r="B57" s="72" t="s">
        <v>66</v>
      </c>
      <c r="C57" s="73">
        <f t="shared" si="2"/>
        <v>4132</v>
      </c>
      <c r="D57" s="152">
        <f>SUM(D58:D64)</f>
        <v>4132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3167</v>
      </c>
      <c r="I57" s="152">
        <f>SUM(I58:I64)</f>
        <v>3167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</row>
    <row r="59" spans="1:12" ht="24.75" customHeight="1" x14ac:dyDescent="0.25">
      <c r="A59" s="46">
        <v>1142</v>
      </c>
      <c r="B59" s="72" t="s">
        <v>68</v>
      </c>
      <c r="C59" s="73">
        <f t="shared" si="2"/>
        <v>436</v>
      </c>
      <c r="D59" s="75">
        <v>436</v>
      </c>
      <c r="E59" s="75"/>
      <c r="F59" s="75"/>
      <c r="G59" s="149"/>
      <c r="H59" s="73">
        <f t="shared" si="3"/>
        <v>436</v>
      </c>
      <c r="I59" s="75">
        <v>436</v>
      </c>
      <c r="J59" s="75"/>
      <c r="K59" s="75"/>
      <c r="L59" s="150"/>
    </row>
    <row r="60" spans="1:12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70</v>
      </c>
      <c r="C61" s="73">
        <f t="shared" si="2"/>
        <v>843</v>
      </c>
      <c r="D61" s="75">
        <v>843</v>
      </c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2"/>
        <v>309</v>
      </c>
      <c r="D62" s="75">
        <v>309</v>
      </c>
      <c r="E62" s="75"/>
      <c r="F62" s="75"/>
      <c r="G62" s="149"/>
      <c r="H62" s="73">
        <f t="shared" si="3"/>
        <v>696</v>
      </c>
      <c r="I62" s="75">
        <v>696</v>
      </c>
      <c r="J62" s="75"/>
      <c r="K62" s="75"/>
      <c r="L62" s="150"/>
    </row>
    <row r="63" spans="1:12" x14ac:dyDescent="0.25">
      <c r="A63" s="46">
        <v>1148</v>
      </c>
      <c r="B63" s="72" t="s">
        <v>72</v>
      </c>
      <c r="C63" s="73">
        <f t="shared" si="2"/>
        <v>2544</v>
      </c>
      <c r="D63" s="75">
        <v>2544</v>
      </c>
      <c r="E63" s="75"/>
      <c r="F63" s="75"/>
      <c r="G63" s="149"/>
      <c r="H63" s="73">
        <f t="shared" si="3"/>
        <v>2035</v>
      </c>
      <c r="I63" s="75">
        <v>2035</v>
      </c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2"/>
        <v>14579</v>
      </c>
      <c r="D66" s="64">
        <f>SUM(D67:D68)</f>
        <v>14579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14368</v>
      </c>
      <c r="I66" s="64">
        <f>SUM(I67:I68)</f>
        <v>14368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2"/>
        <v>11450</v>
      </c>
      <c r="D67" s="69">
        <v>11450</v>
      </c>
      <c r="E67" s="69"/>
      <c r="F67" s="69"/>
      <c r="G67" s="147"/>
      <c r="H67" s="67">
        <f t="shared" si="3"/>
        <v>11024</v>
      </c>
      <c r="I67" s="69">
        <v>11024</v>
      </c>
      <c r="J67" s="69"/>
      <c r="K67" s="69"/>
      <c r="L67" s="148"/>
    </row>
    <row r="68" spans="1:12" ht="24" x14ac:dyDescent="0.25">
      <c r="A68" s="151">
        <v>1220</v>
      </c>
      <c r="B68" s="72" t="s">
        <v>77</v>
      </c>
      <c r="C68" s="73">
        <f t="shared" si="2"/>
        <v>3129</v>
      </c>
      <c r="D68" s="152">
        <f>SUM(D69:D73)</f>
        <v>3129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3344</v>
      </c>
      <c r="I68" s="152">
        <f>SUM(I69:I73)</f>
        <v>3344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x14ac:dyDescent="0.25">
      <c r="A69" s="46">
        <v>1221</v>
      </c>
      <c r="B69" s="72" t="s">
        <v>78</v>
      </c>
      <c r="C69" s="73">
        <f t="shared" si="2"/>
        <v>2275</v>
      </c>
      <c r="D69" s="75">
        <v>2275</v>
      </c>
      <c r="E69" s="75"/>
      <c r="F69" s="75"/>
      <c r="G69" s="149"/>
      <c r="H69" s="73">
        <f t="shared" si="3"/>
        <v>2276</v>
      </c>
      <c r="I69" s="75">
        <v>2276</v>
      </c>
      <c r="J69" s="75"/>
      <c r="K69" s="75"/>
      <c r="L69" s="150"/>
    </row>
    <row r="70" spans="1:12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x14ac:dyDescent="0.25">
      <c r="A72" s="46">
        <v>1227</v>
      </c>
      <c r="B72" s="72" t="s">
        <v>81</v>
      </c>
      <c r="C72" s="73">
        <f t="shared" si="2"/>
        <v>854</v>
      </c>
      <c r="D72" s="75">
        <v>854</v>
      </c>
      <c r="E72" s="75"/>
      <c r="F72" s="75"/>
      <c r="G72" s="149"/>
      <c r="H72" s="73">
        <f t="shared" si="3"/>
        <v>854</v>
      </c>
      <c r="I72" s="75">
        <v>854</v>
      </c>
      <c r="J72" s="75"/>
      <c r="K72" s="75"/>
      <c r="L72" s="150"/>
    </row>
    <row r="73" spans="1:12" ht="60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214</v>
      </c>
      <c r="I73" s="75">
        <v>214</v>
      </c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2"/>
        <v>9579</v>
      </c>
      <c r="D74" s="137">
        <f>SUM(D75,D82,D129,D163,D164,D171)</f>
        <v>9579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9579</v>
      </c>
      <c r="I74" s="137">
        <f>SUM(I75,I82,I129,I163,I164,I171)</f>
        <v>9579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2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</row>
    <row r="79" spans="1:12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4"/>
        <v>4186</v>
      </c>
      <c r="D82" s="64">
        <f>SUM(D83,D88,D94,D102,D111,D115,D121,D127)</f>
        <v>4186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4186</v>
      </c>
      <c r="I82" s="64">
        <f>SUM(I83,I88,I94,I102,I111,I115,I121,I127)</f>
        <v>4186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2" ht="24" x14ac:dyDescent="0.25">
      <c r="A83" s="143">
        <v>2210</v>
      </c>
      <c r="B83" s="102" t="s">
        <v>90</v>
      </c>
      <c r="C83" s="109">
        <f t="shared" si="4"/>
        <v>225</v>
      </c>
      <c r="D83" s="144">
        <f>SUM(D84:D87)</f>
        <v>225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225</v>
      </c>
      <c r="I83" s="144">
        <f>SUM(I84:I87)</f>
        <v>225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/>
      <c r="J84" s="69"/>
      <c r="K84" s="69"/>
      <c r="L84" s="148"/>
    </row>
    <row r="85" spans="1:12" ht="36" x14ac:dyDescent="0.25">
      <c r="A85" s="46">
        <v>2212</v>
      </c>
      <c r="B85" s="72" t="s">
        <v>92</v>
      </c>
      <c r="C85" s="73">
        <f t="shared" si="4"/>
        <v>96</v>
      </c>
      <c r="D85" s="75">
        <v>96</v>
      </c>
      <c r="E85" s="75"/>
      <c r="F85" s="75"/>
      <c r="G85" s="149"/>
      <c r="H85" s="73">
        <f t="shared" si="5"/>
        <v>96</v>
      </c>
      <c r="I85" s="75">
        <v>96</v>
      </c>
      <c r="J85" s="75"/>
      <c r="K85" s="75"/>
      <c r="L85" s="150"/>
    </row>
    <row r="86" spans="1:12" ht="24" x14ac:dyDescent="0.25">
      <c r="A86" s="46">
        <v>2214</v>
      </c>
      <c r="B86" s="72" t="s">
        <v>93</v>
      </c>
      <c r="C86" s="73">
        <f t="shared" si="4"/>
        <v>129</v>
      </c>
      <c r="D86" s="75">
        <v>129</v>
      </c>
      <c r="E86" s="75"/>
      <c r="F86" s="75"/>
      <c r="G86" s="149"/>
      <c r="H86" s="73">
        <f t="shared" si="5"/>
        <v>129</v>
      </c>
      <c r="I86" s="75">
        <v>129</v>
      </c>
      <c r="J86" s="75"/>
      <c r="K86" s="75"/>
      <c r="L86" s="150"/>
    </row>
    <row r="87" spans="1:12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/>
      <c r="J87" s="75"/>
      <c r="K87" s="75"/>
      <c r="L87" s="150"/>
    </row>
    <row r="88" spans="1:12" ht="24" hidden="1" x14ac:dyDescent="0.25">
      <c r="A88" s="151">
        <v>2220</v>
      </c>
      <c r="B88" s="72" t="s">
        <v>95</v>
      </c>
      <c r="C88" s="73">
        <f t="shared" si="4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hidden="1" x14ac:dyDescent="0.25">
      <c r="A89" s="46">
        <v>2221</v>
      </c>
      <c r="B89" s="72" t="s">
        <v>96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/>
      <c r="J89" s="75"/>
      <c r="K89" s="75"/>
      <c r="L89" s="150"/>
    </row>
    <row r="90" spans="1:12" hidden="1" x14ac:dyDescent="0.25">
      <c r="A90" s="46">
        <v>2222</v>
      </c>
      <c r="B90" s="72" t="s">
        <v>97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/>
      <c r="J90" s="75"/>
      <c r="K90" s="75"/>
      <c r="L90" s="150"/>
    </row>
    <row r="91" spans="1:12" hidden="1" x14ac:dyDescent="0.25">
      <c r="A91" s="46">
        <v>2223</v>
      </c>
      <c r="B91" s="72" t="s">
        <v>98</v>
      </c>
      <c r="C91" s="73">
        <f t="shared" si="4"/>
        <v>0</v>
      </c>
      <c r="D91" s="75"/>
      <c r="E91" s="75"/>
      <c r="F91" s="75"/>
      <c r="G91" s="149"/>
      <c r="H91" s="73">
        <f t="shared" si="5"/>
        <v>0</v>
      </c>
      <c r="I91" s="75"/>
      <c r="J91" s="75"/>
      <c r="K91" s="75"/>
      <c r="L91" s="150"/>
    </row>
    <row r="92" spans="1:12" ht="48" hidden="1" x14ac:dyDescent="0.25">
      <c r="A92" s="46">
        <v>2224</v>
      </c>
      <c r="B92" s="72" t="s">
        <v>99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/>
      <c r="J92" s="75"/>
      <c r="K92" s="75"/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/>
      <c r="J93" s="75"/>
      <c r="K93" s="75"/>
      <c r="L93" s="150"/>
    </row>
    <row r="94" spans="1:12" ht="36" x14ac:dyDescent="0.25">
      <c r="A94" s="151">
        <v>2230</v>
      </c>
      <c r="B94" s="72" t="s">
        <v>101</v>
      </c>
      <c r="C94" s="73">
        <f t="shared" si="4"/>
        <v>53</v>
      </c>
      <c r="D94" s="152">
        <f>SUM(D95:D101)</f>
        <v>53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53</v>
      </c>
      <c r="I94" s="152">
        <f>SUM(I95:I101)</f>
        <v>53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/>
      <c r="J95" s="75"/>
      <c r="K95" s="75"/>
      <c r="L95" s="150"/>
    </row>
    <row r="96" spans="1:12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/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/>
      <c r="J98" s="75"/>
      <c r="K98" s="75"/>
      <c r="L98" s="150"/>
    </row>
    <row r="99" spans="1:12" ht="24" hidden="1" x14ac:dyDescent="0.25">
      <c r="A99" s="46">
        <v>2235</v>
      </c>
      <c r="B99" s="72" t="s">
        <v>106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/>
      <c r="J99" s="75"/>
      <c r="K99" s="75"/>
      <c r="L99" s="150"/>
    </row>
    <row r="100" spans="1:12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/>
      <c r="J100" s="75"/>
      <c r="K100" s="75"/>
      <c r="L100" s="150"/>
    </row>
    <row r="101" spans="1:12" ht="24" x14ac:dyDescent="0.25">
      <c r="A101" s="46">
        <v>2239</v>
      </c>
      <c r="B101" s="72" t="s">
        <v>108</v>
      </c>
      <c r="C101" s="73">
        <f t="shared" si="4"/>
        <v>53</v>
      </c>
      <c r="D101" s="75">
        <v>53</v>
      </c>
      <c r="E101" s="75"/>
      <c r="F101" s="75"/>
      <c r="G101" s="149"/>
      <c r="H101" s="73">
        <f t="shared" si="5"/>
        <v>53</v>
      </c>
      <c r="I101" s="75">
        <v>53</v>
      </c>
      <c r="J101" s="75"/>
      <c r="K101" s="75"/>
      <c r="L101" s="150"/>
    </row>
    <row r="102" spans="1:12" ht="36" x14ac:dyDescent="0.25">
      <c r="A102" s="151">
        <v>2240</v>
      </c>
      <c r="B102" s="72" t="s">
        <v>109</v>
      </c>
      <c r="C102" s="73">
        <f t="shared" si="4"/>
        <v>3668</v>
      </c>
      <c r="D102" s="152">
        <f>SUM(D103:D110)</f>
        <v>3668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3668</v>
      </c>
      <c r="I102" s="152">
        <f>SUM(I103:I110)</f>
        <v>3668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/>
      <c r="J103" s="75"/>
      <c r="K103" s="75"/>
      <c r="L103" s="150"/>
    </row>
    <row r="104" spans="1:12" ht="24" x14ac:dyDescent="0.25">
      <c r="A104" s="46">
        <v>2242</v>
      </c>
      <c r="B104" s="72" t="s">
        <v>111</v>
      </c>
      <c r="C104" s="73">
        <f t="shared" si="4"/>
        <v>3103</v>
      </c>
      <c r="D104" s="75">
        <v>3103</v>
      </c>
      <c r="E104" s="75"/>
      <c r="F104" s="75"/>
      <c r="G104" s="149"/>
      <c r="H104" s="73">
        <f t="shared" si="5"/>
        <v>3103</v>
      </c>
      <c r="I104" s="75">
        <v>3103</v>
      </c>
      <c r="J104" s="75"/>
      <c r="K104" s="75"/>
      <c r="L104" s="150"/>
    </row>
    <row r="105" spans="1:12" ht="24" hidden="1" x14ac:dyDescent="0.25">
      <c r="A105" s="46">
        <v>2243</v>
      </c>
      <c r="B105" s="72" t="s">
        <v>112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/>
      <c r="J105" s="75"/>
      <c r="K105" s="75"/>
      <c r="L105" s="150"/>
    </row>
    <row r="106" spans="1:12" hidden="1" x14ac:dyDescent="0.25">
      <c r="A106" s="46">
        <v>2244</v>
      </c>
      <c r="B106" s="72" t="s">
        <v>113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/>
      <c r="J106" s="75"/>
      <c r="K106" s="75"/>
      <c r="L106" s="150"/>
    </row>
    <row r="107" spans="1:12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/>
      <c r="J107" s="75"/>
      <c r="K107" s="75"/>
      <c r="L107" s="150"/>
    </row>
    <row r="108" spans="1:12" x14ac:dyDescent="0.25">
      <c r="A108" s="46">
        <v>2247</v>
      </c>
      <c r="B108" s="72" t="s">
        <v>115</v>
      </c>
      <c r="C108" s="73">
        <f t="shared" si="4"/>
        <v>565</v>
      </c>
      <c r="D108" s="75">
        <v>565</v>
      </c>
      <c r="E108" s="75"/>
      <c r="F108" s="75"/>
      <c r="G108" s="149"/>
      <c r="H108" s="73">
        <f t="shared" si="5"/>
        <v>565</v>
      </c>
      <c r="I108" s="75">
        <v>565</v>
      </c>
      <c r="J108" s="75"/>
      <c r="K108" s="75"/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/>
      <c r="J110" s="75"/>
      <c r="K110" s="75"/>
      <c r="L110" s="150"/>
    </row>
    <row r="111" spans="1:12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/>
      <c r="J113" s="75"/>
      <c r="K113" s="75"/>
      <c r="L113" s="150"/>
    </row>
    <row r="114" spans="1:12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/>
      <c r="J114" s="75"/>
      <c r="K114" s="75"/>
      <c r="L114" s="150"/>
    </row>
    <row r="115" spans="1:12" x14ac:dyDescent="0.25">
      <c r="A115" s="151">
        <v>2260</v>
      </c>
      <c r="B115" s="72" t="s">
        <v>122</v>
      </c>
      <c r="C115" s="73">
        <f t="shared" si="6"/>
        <v>240</v>
      </c>
      <c r="D115" s="152">
        <f>SUM(D116:D120)</f>
        <v>240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240</v>
      </c>
      <c r="I115" s="152">
        <f>SUM(I116:I120)</f>
        <v>240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/>
      <c r="J116" s="75"/>
      <c r="K116" s="75"/>
      <c r="L116" s="150"/>
    </row>
    <row r="117" spans="1:12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/>
      <c r="J117" s="75"/>
      <c r="K117" s="75"/>
      <c r="L117" s="150"/>
    </row>
    <row r="118" spans="1:12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/>
      <c r="J118" s="75"/>
      <c r="K118" s="75"/>
      <c r="L118" s="150"/>
    </row>
    <row r="119" spans="1:12" ht="24" x14ac:dyDescent="0.25">
      <c r="A119" s="46">
        <v>2264</v>
      </c>
      <c r="B119" s="72" t="s">
        <v>126</v>
      </c>
      <c r="C119" s="73">
        <f t="shared" si="6"/>
        <v>240</v>
      </c>
      <c r="D119" s="75">
        <v>240</v>
      </c>
      <c r="E119" s="75"/>
      <c r="F119" s="75"/>
      <c r="G119" s="149"/>
      <c r="H119" s="73">
        <f t="shared" si="7"/>
        <v>240</v>
      </c>
      <c r="I119" s="75">
        <v>240</v>
      </c>
      <c r="J119" s="75"/>
      <c r="K119" s="75"/>
      <c r="L119" s="150"/>
    </row>
    <row r="120" spans="1:12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/>
      <c r="J120" s="75"/>
      <c r="K120" s="75"/>
      <c r="L120" s="150"/>
    </row>
    <row r="121" spans="1:12" hidden="1" x14ac:dyDescent="0.25">
      <c r="A121" s="151">
        <v>2270</v>
      </c>
      <c r="B121" s="72" t="s">
        <v>128</v>
      </c>
      <c r="C121" s="73">
        <f t="shared" si="6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/>
      <c r="J124" s="75"/>
      <c r="K124" s="75"/>
      <c r="L124" s="150"/>
    </row>
    <row r="125" spans="1:12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/>
      <c r="J125" s="75"/>
      <c r="K125" s="75"/>
      <c r="L125" s="150"/>
    </row>
    <row r="126" spans="1:12" ht="24" hidden="1" x14ac:dyDescent="0.25">
      <c r="A126" s="46">
        <v>2279</v>
      </c>
      <c r="B126" s="72" t="s">
        <v>133</v>
      </c>
      <c r="C126" s="73">
        <f t="shared" si="6"/>
        <v>0</v>
      </c>
      <c r="D126" s="75"/>
      <c r="E126" s="75"/>
      <c r="F126" s="75"/>
      <c r="G126" s="149"/>
      <c r="H126" s="73">
        <f t="shared" si="7"/>
        <v>0</v>
      </c>
      <c r="I126" s="75"/>
      <c r="J126" s="75"/>
      <c r="K126" s="75"/>
      <c r="L126" s="150"/>
    </row>
    <row r="127" spans="1:12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2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136</v>
      </c>
      <c r="C129" s="59">
        <f t="shared" si="9"/>
        <v>5209</v>
      </c>
      <c r="D129" s="64">
        <f>SUM(D130,D135,D139,D140,D143,D150,D158,D159,D162)</f>
        <v>5209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5209</v>
      </c>
      <c r="I129" s="64">
        <f>SUM(I130,I135,I139,I140,I143,I150,I158,I159,I162)</f>
        <v>5209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x14ac:dyDescent="0.25">
      <c r="A130" s="160">
        <v>2310</v>
      </c>
      <c r="B130" s="66" t="s">
        <v>137</v>
      </c>
      <c r="C130" s="67">
        <f t="shared" si="9"/>
        <v>45</v>
      </c>
      <c r="D130" s="161">
        <f>SUM(D131:D134)</f>
        <v>45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45</v>
      </c>
      <c r="I130" s="161">
        <f>SUM(I131:I134)</f>
        <v>45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2" x14ac:dyDescent="0.25">
      <c r="A131" s="46">
        <v>2311</v>
      </c>
      <c r="B131" s="72" t="s">
        <v>138</v>
      </c>
      <c r="C131" s="73">
        <f t="shared" si="9"/>
        <v>45</v>
      </c>
      <c r="D131" s="75">
        <v>45</v>
      </c>
      <c r="E131" s="75"/>
      <c r="F131" s="75"/>
      <c r="G131" s="149"/>
      <c r="H131" s="73">
        <f t="shared" si="10"/>
        <v>45</v>
      </c>
      <c r="I131" s="75">
        <v>45</v>
      </c>
      <c r="J131" s="75"/>
      <c r="K131" s="75"/>
      <c r="L131" s="150"/>
    </row>
    <row r="132" spans="1:12" hidden="1" x14ac:dyDescent="0.25">
      <c r="A132" s="46">
        <v>2312</v>
      </c>
      <c r="B132" s="72" t="s">
        <v>139</v>
      </c>
      <c r="C132" s="73">
        <f t="shared" si="9"/>
        <v>0</v>
      </c>
      <c r="D132" s="75"/>
      <c r="E132" s="75"/>
      <c r="F132" s="75"/>
      <c r="G132" s="149"/>
      <c r="H132" s="73">
        <f t="shared" si="10"/>
        <v>0</v>
      </c>
      <c r="I132" s="75"/>
      <c r="J132" s="75"/>
      <c r="K132" s="75"/>
      <c r="L132" s="150"/>
    </row>
    <row r="133" spans="1:12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/>
      <c r="J133" s="75"/>
      <c r="K133" s="75"/>
      <c r="L133" s="150"/>
    </row>
    <row r="134" spans="1:12" ht="47.25" hidden="1" customHeight="1" x14ac:dyDescent="0.25">
      <c r="A134" s="46">
        <v>2314</v>
      </c>
      <c r="B134" s="72" t="s">
        <v>141</v>
      </c>
      <c r="C134" s="73">
        <f t="shared" si="9"/>
        <v>0</v>
      </c>
      <c r="D134" s="75"/>
      <c r="E134" s="75"/>
      <c r="F134" s="75"/>
      <c r="G134" s="149"/>
      <c r="H134" s="73">
        <f t="shared" si="10"/>
        <v>0</v>
      </c>
      <c r="I134" s="75"/>
      <c r="J134" s="75"/>
      <c r="K134" s="75"/>
      <c r="L134" s="150"/>
    </row>
    <row r="135" spans="1:12" x14ac:dyDescent="0.25">
      <c r="A135" s="151">
        <v>2320</v>
      </c>
      <c r="B135" s="72" t="s">
        <v>142</v>
      </c>
      <c r="C135" s="73">
        <f t="shared" si="9"/>
        <v>4864</v>
      </c>
      <c r="D135" s="152">
        <f>SUM(D136:D138)</f>
        <v>4864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4864</v>
      </c>
      <c r="I135" s="152">
        <f>SUM(I136:I138)</f>
        <v>4864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/>
      <c r="J136" s="75"/>
      <c r="K136" s="75"/>
      <c r="L136" s="150"/>
    </row>
    <row r="137" spans="1:12" x14ac:dyDescent="0.25">
      <c r="A137" s="46">
        <v>2322</v>
      </c>
      <c r="B137" s="72" t="s">
        <v>144</v>
      </c>
      <c r="C137" s="73">
        <f t="shared" si="9"/>
        <v>4864</v>
      </c>
      <c r="D137" s="75">
        <v>4864</v>
      </c>
      <c r="E137" s="75"/>
      <c r="F137" s="75"/>
      <c r="G137" s="149"/>
      <c r="H137" s="73">
        <f t="shared" si="10"/>
        <v>4864</v>
      </c>
      <c r="I137" s="75">
        <v>4864</v>
      </c>
      <c r="J137" s="75"/>
      <c r="K137" s="75"/>
      <c r="L137" s="150"/>
    </row>
    <row r="138" spans="1:12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/>
      <c r="J139" s="75"/>
      <c r="K139" s="75"/>
      <c r="L139" s="150"/>
    </row>
    <row r="140" spans="1:12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/>
      <c r="J141" s="75"/>
      <c r="K141" s="75"/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/>
      <c r="J142" s="75"/>
      <c r="K142" s="75"/>
      <c r="L142" s="150"/>
    </row>
    <row r="143" spans="1:12" ht="24" x14ac:dyDescent="0.25">
      <c r="A143" s="143">
        <v>2350</v>
      </c>
      <c r="B143" s="102" t="s">
        <v>150</v>
      </c>
      <c r="C143" s="109">
        <f t="shared" si="9"/>
        <v>300</v>
      </c>
      <c r="D143" s="144">
        <f>SUM(D144:D149)</f>
        <v>300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300</v>
      </c>
      <c r="I143" s="144">
        <f>SUM(I144:I149)</f>
        <v>300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/>
      <c r="J144" s="69"/>
      <c r="K144" s="69"/>
      <c r="L144" s="148"/>
    </row>
    <row r="145" spans="1:12" hidden="1" x14ac:dyDescent="0.25">
      <c r="A145" s="46">
        <v>2352</v>
      </c>
      <c r="B145" s="72" t="s">
        <v>152</v>
      </c>
      <c r="C145" s="73">
        <f t="shared" si="9"/>
        <v>0</v>
      </c>
      <c r="D145" s="75"/>
      <c r="E145" s="75"/>
      <c r="F145" s="75"/>
      <c r="G145" s="149"/>
      <c r="H145" s="73">
        <f t="shared" si="10"/>
        <v>0</v>
      </c>
      <c r="I145" s="75"/>
      <c r="J145" s="75"/>
      <c r="K145" s="75"/>
      <c r="L145" s="150"/>
    </row>
    <row r="146" spans="1:12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/>
      <c r="J146" s="75"/>
      <c r="K146" s="75"/>
      <c r="L146" s="150"/>
    </row>
    <row r="147" spans="1:12" ht="24" x14ac:dyDescent="0.25">
      <c r="A147" s="46">
        <v>2354</v>
      </c>
      <c r="B147" s="72" t="s">
        <v>154</v>
      </c>
      <c r="C147" s="73">
        <f t="shared" si="9"/>
        <v>300</v>
      </c>
      <c r="D147" s="75">
        <v>300</v>
      </c>
      <c r="E147" s="75"/>
      <c r="F147" s="75"/>
      <c r="G147" s="149"/>
      <c r="H147" s="73">
        <f t="shared" si="10"/>
        <v>300</v>
      </c>
      <c r="I147" s="75">
        <v>300</v>
      </c>
      <c r="J147" s="75"/>
      <c r="K147" s="75"/>
      <c r="L147" s="150"/>
    </row>
    <row r="148" spans="1:12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/>
      <c r="J148" s="75"/>
      <c r="K148" s="75"/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/>
      <c r="J149" s="75"/>
      <c r="K149" s="75"/>
      <c r="L149" s="150"/>
    </row>
    <row r="150" spans="1:12" ht="24.75" hidden="1" customHeight="1" x14ac:dyDescent="0.25">
      <c r="A150" s="151">
        <v>2360</v>
      </c>
      <c r="B150" s="72" t="s">
        <v>157</v>
      </c>
      <c r="C150" s="73">
        <f t="shared" si="9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/>
      <c r="J151" s="75"/>
      <c r="K151" s="75"/>
      <c r="L151" s="150"/>
    </row>
    <row r="152" spans="1:12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/>
      <c r="J152" s="75"/>
      <c r="K152" s="75"/>
      <c r="L152" s="150"/>
    </row>
    <row r="153" spans="1:12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/>
      <c r="J153" s="75"/>
      <c r="K153" s="75"/>
      <c r="L153" s="150"/>
    </row>
    <row r="154" spans="1:12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/>
      <c r="J154" s="75"/>
      <c r="K154" s="75"/>
      <c r="L154" s="150"/>
    </row>
    <row r="155" spans="1:12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/>
      <c r="J156" s="75"/>
      <c r="K156" s="75"/>
      <c r="L156" s="150"/>
    </row>
    <row r="157" spans="1:12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/>
      <c r="J157" s="75"/>
      <c r="K157" s="75"/>
      <c r="L157" s="150"/>
    </row>
    <row r="158" spans="1:12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/>
      <c r="J158" s="155"/>
      <c r="K158" s="155"/>
      <c r="L158" s="157"/>
    </row>
    <row r="159" spans="1:12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/>
      <c r="J160" s="69"/>
      <c r="K160" s="69"/>
      <c r="L160" s="148"/>
    </row>
    <row r="161" spans="1:12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/>
      <c r="J161" s="75"/>
      <c r="K161" s="75"/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/>
      <c r="J163" s="169"/>
      <c r="K163" s="169"/>
      <c r="L163" s="171"/>
    </row>
    <row r="164" spans="1:12" ht="24" x14ac:dyDescent="0.25">
      <c r="A164" s="58">
        <v>2500</v>
      </c>
      <c r="B164" s="140" t="s">
        <v>171</v>
      </c>
      <c r="C164" s="59">
        <f t="shared" si="11"/>
        <v>184</v>
      </c>
      <c r="D164" s="64">
        <f>SUM(D165,D170)</f>
        <v>184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184</v>
      </c>
      <c r="I164" s="64">
        <f>SUM(I165,I170)</f>
        <v>184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2" ht="16.5" customHeight="1" x14ac:dyDescent="0.25">
      <c r="A165" s="160">
        <v>2510</v>
      </c>
      <c r="B165" s="66" t="s">
        <v>172</v>
      </c>
      <c r="C165" s="67">
        <f t="shared" si="11"/>
        <v>184</v>
      </c>
      <c r="D165" s="161">
        <f>SUM(D166:D169)</f>
        <v>184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184</v>
      </c>
      <c r="I165" s="161">
        <f>SUM(I166:I169)</f>
        <v>184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2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/>
      <c r="J168" s="75"/>
      <c r="K168" s="75"/>
      <c r="L168" s="150"/>
    </row>
    <row r="169" spans="1:12" ht="24" x14ac:dyDescent="0.25">
      <c r="A169" s="46">
        <v>2519</v>
      </c>
      <c r="B169" s="72" t="s">
        <v>176</v>
      </c>
      <c r="C169" s="73">
        <f t="shared" si="11"/>
        <v>184</v>
      </c>
      <c r="D169" s="75">
        <v>184</v>
      </c>
      <c r="E169" s="75"/>
      <c r="F169" s="75"/>
      <c r="G169" s="149"/>
      <c r="H169" s="73">
        <f t="shared" si="12"/>
        <v>184</v>
      </c>
      <c r="I169" s="75">
        <v>184</v>
      </c>
      <c r="J169" s="75"/>
      <c r="K169" s="75"/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/>
      <c r="J192" s="75"/>
      <c r="K192" s="75"/>
      <c r="L192" s="150"/>
    </row>
    <row r="193" spans="1:12" s="26" customFormat="1" ht="24" hidden="1" x14ac:dyDescent="0.25">
      <c r="A193" s="188"/>
      <c r="B193" s="21" t="s">
        <v>200</v>
      </c>
      <c r="C193" s="131">
        <f t="shared" si="13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idden="1" x14ac:dyDescent="0.25">
      <c r="A194" s="135">
        <v>5000</v>
      </c>
      <c r="B194" s="135" t="s">
        <v>201</v>
      </c>
      <c r="C194" s="136">
        <f t="shared" si="1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/>
      <c r="J202" s="75"/>
      <c r="K202" s="75"/>
      <c r="L202" s="150"/>
    </row>
    <row r="203" spans="1:12" hidden="1" x14ac:dyDescent="0.25">
      <c r="A203" s="58">
        <v>5200</v>
      </c>
      <c r="B203" s="140" t="s">
        <v>210</v>
      </c>
      <c r="C203" s="59">
        <f t="shared" si="1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/>
      <c r="J214" s="75"/>
      <c r="K214" s="75"/>
      <c r="L214" s="150"/>
    </row>
    <row r="215" spans="1:12" hidden="1" x14ac:dyDescent="0.25">
      <c r="A215" s="151">
        <v>5230</v>
      </c>
      <c r="B215" s="72" t="s">
        <v>222</v>
      </c>
      <c r="C215" s="73">
        <f t="shared" si="1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/>
      <c r="J221" s="75"/>
      <c r="K221" s="75"/>
      <c r="L221" s="150"/>
    </row>
    <row r="222" spans="1:12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/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/>
      <c r="J228" s="155"/>
      <c r="K228" s="155"/>
      <c r="L228" s="157"/>
    </row>
    <row r="229" spans="1:12" hidden="1" x14ac:dyDescent="0.25">
      <c r="A229" s="135">
        <v>6000</v>
      </c>
      <c r="B229" s="135" t="s">
        <v>236</v>
      </c>
      <c r="C229" s="193">
        <f t="shared" si="15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237</v>
      </c>
      <c r="C230" s="194">
        <f t="shared" si="15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2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 t="shared" si="17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17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 t="shared" si="17"/>
        <v>0</v>
      </c>
      <c r="D266" s="75"/>
      <c r="E266" s="75"/>
      <c r="F266" s="75"/>
      <c r="G266" s="149"/>
      <c r="H266" s="198">
        <f t="shared" si="18"/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19">SUM(C281,C268,C229,C194,C186,C172,C74,C52)</f>
        <v>70421</v>
      </c>
      <c r="D284" s="224">
        <f t="shared" si="19"/>
        <v>70421</v>
      </c>
      <c r="E284" s="224">
        <f t="shared" si="19"/>
        <v>0</v>
      </c>
      <c r="F284" s="224">
        <f t="shared" si="19"/>
        <v>0</v>
      </c>
      <c r="G284" s="225">
        <f t="shared" si="19"/>
        <v>0</v>
      </c>
      <c r="H284" s="226">
        <f t="shared" si="19"/>
        <v>68403</v>
      </c>
      <c r="I284" s="224">
        <f t="shared" si="19"/>
        <v>68403</v>
      </c>
      <c r="J284" s="224">
        <f t="shared" si="19"/>
        <v>0</v>
      </c>
      <c r="K284" s="224">
        <f t="shared" si="19"/>
        <v>0</v>
      </c>
      <c r="L284" s="227">
        <f t="shared" si="19"/>
        <v>0</v>
      </c>
    </row>
    <row r="285" spans="1:12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2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iAWfbrwYXXXXaCxjacZYjJiYzmkDFatJkQOA2OBEgBsT582VrtZXKR31X5+MSU1S8qP7l1v4TPVEBIXqcRWSvw==" saltValue="upyhQnnZvmCzuPmO0ErTxw==" spinCount="100000" sheet="1" objects="1" scenarios="1" selectLockedCells="1" selectUnlockedCells="1"/>
  <autoFilter ref="A18:L296">
    <filterColumn colId="7">
      <filters blank="1">
        <filter val="11 024"/>
        <filter val="129"/>
        <filter val="14 368"/>
        <filter val="184"/>
        <filter val="2 035"/>
        <filter val="2 276"/>
        <filter val="214"/>
        <filter val="225"/>
        <filter val="240"/>
        <filter val="3 103"/>
        <filter val="3 167"/>
        <filter val="3 344"/>
        <filter val="3 668"/>
        <filter val="300"/>
        <filter val="4 186"/>
        <filter val="4 864"/>
        <filter val="41 289"/>
        <filter val="436"/>
        <filter val="44 456"/>
        <filter val="45"/>
        <filter val="5 209"/>
        <filter val="53"/>
        <filter val="565"/>
        <filter val="58 824"/>
        <filter val="68 403"/>
        <filter val="696"/>
        <filter val="854"/>
        <filter val="9 579"/>
        <filter val="96"/>
      </filters>
    </filterColumn>
  </autoFilter>
  <mergeCells count="29">
    <mergeCell ref="C10:L10"/>
    <mergeCell ref="C11:L11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L16:L17"/>
    <mergeCell ref="A286:B286"/>
    <mergeCell ref="H16:H17"/>
    <mergeCell ref="I16:I17"/>
    <mergeCell ref="J16:J17"/>
    <mergeCell ref="K16:K17"/>
    <mergeCell ref="A285:B285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filterMode="1">
    <tabColor theme="0"/>
  </sheetPr>
  <dimension ref="A1:M304"/>
  <sheetViews>
    <sheetView showGridLines="0" view="pageLayout" zoomScaleNormal="100" workbookViewId="0">
      <selection activeCell="P17" sqref="P17"/>
    </sheetView>
  </sheetViews>
  <sheetFormatPr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363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28.5" customHeight="1" x14ac:dyDescent="0.25">
      <c r="A3" s="2" t="s">
        <v>2</v>
      </c>
      <c r="B3" s="3"/>
      <c r="C3" s="281" t="s">
        <v>350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349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348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324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30.75" customHeight="1" x14ac:dyDescent="0.25">
      <c r="A7" s="4" t="s">
        <v>9</v>
      </c>
      <c r="B7" s="5"/>
      <c r="C7" s="317" t="s">
        <v>362</v>
      </c>
      <c r="D7" s="317"/>
      <c r="E7" s="317"/>
      <c r="F7" s="317"/>
      <c r="G7" s="317"/>
      <c r="H7" s="317"/>
      <c r="I7" s="317"/>
      <c r="J7" s="317"/>
      <c r="K7" s="317"/>
      <c r="L7" s="318"/>
    </row>
    <row r="8" spans="1:12" ht="12.75" customHeight="1" x14ac:dyDescent="0.25">
      <c r="A8" s="6" t="s">
        <v>11</v>
      </c>
      <c r="B8" s="5"/>
      <c r="C8" s="270"/>
      <c r="D8" s="270"/>
      <c r="E8" s="270"/>
      <c r="F8" s="270"/>
      <c r="G8" s="270"/>
      <c r="H8" s="270"/>
      <c r="I8" s="270"/>
      <c r="J8" s="270"/>
      <c r="K8" s="270"/>
      <c r="L8" s="269"/>
    </row>
    <row r="9" spans="1:12" ht="12.75" customHeight="1" x14ac:dyDescent="0.25">
      <c r="A9" s="4"/>
      <c r="B9" s="5" t="s">
        <v>12</v>
      </c>
      <c r="C9" s="283" t="s">
        <v>346</v>
      </c>
      <c r="D9" s="283"/>
      <c r="E9" s="283"/>
      <c r="F9" s="283"/>
      <c r="G9" s="283"/>
      <c r="H9" s="283"/>
      <c r="I9" s="283"/>
      <c r="J9" s="283"/>
      <c r="K9" s="283"/>
      <c r="L9" s="284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345724</v>
      </c>
      <c r="D20" s="30">
        <f>SUM(D21,D24,D25,D41,D42)</f>
        <v>345724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329850</v>
      </c>
      <c r="I20" s="30">
        <f>SUM(I21,I24,I25,I41,I42)</f>
        <v>329850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345724</v>
      </c>
      <c r="D24" s="53">
        <f>D49</f>
        <v>345724</v>
      </c>
      <c r="E24" s="53"/>
      <c r="F24" s="54" t="s">
        <v>34</v>
      </c>
      <c r="G24" s="55" t="s">
        <v>34</v>
      </c>
      <c r="H24" s="52">
        <f t="shared" si="1"/>
        <v>329850</v>
      </c>
      <c r="I24" s="53">
        <f>I50</f>
        <v>329850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80" si="2">SUM(D49:G49)</f>
        <v>345724</v>
      </c>
      <c r="D49" s="121">
        <f>SUM(D50,D281)</f>
        <v>345724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329850</v>
      </c>
      <c r="I49" s="121">
        <f>SUM(I50,I281)</f>
        <v>329850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59</v>
      </c>
      <c r="C50" s="126">
        <f t="shared" si="2"/>
        <v>345724</v>
      </c>
      <c r="D50" s="127">
        <f>SUM(D51,D193)</f>
        <v>345724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329850</v>
      </c>
      <c r="I50" s="127">
        <f>SUM(I51,I193)</f>
        <v>329850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2" s="26" customFormat="1" ht="24" x14ac:dyDescent="0.25">
      <c r="A51" s="130"/>
      <c r="B51" s="20" t="s">
        <v>60</v>
      </c>
      <c r="C51" s="131">
        <f t="shared" si="2"/>
        <v>343394</v>
      </c>
      <c r="D51" s="132">
        <f>SUM(D52,D74,D172,D186)</f>
        <v>343394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329850</v>
      </c>
      <c r="I51" s="132">
        <f>SUM(I52,I74,I172,I186)</f>
        <v>329850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61</v>
      </c>
      <c r="C52" s="136">
        <f t="shared" si="2"/>
        <v>246192</v>
      </c>
      <c r="D52" s="137">
        <f>SUM(D53,D66)</f>
        <v>246192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240725</v>
      </c>
      <c r="I52" s="137">
        <f>SUM(I53,I66)</f>
        <v>240725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2"/>
        <v>185948</v>
      </c>
      <c r="D53" s="64">
        <f>SUM(D54,D57,D65)</f>
        <v>185948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181063</v>
      </c>
      <c r="I53" s="64">
        <f>SUM(I54,I57,I65)</f>
        <v>181063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x14ac:dyDescent="0.25">
      <c r="A54" s="143">
        <v>1110</v>
      </c>
      <c r="B54" s="102" t="s">
        <v>63</v>
      </c>
      <c r="C54" s="109">
        <f t="shared" si="2"/>
        <v>162122</v>
      </c>
      <c r="D54" s="144">
        <f>SUM(D55:D56)</f>
        <v>162122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162151</v>
      </c>
      <c r="I54" s="144">
        <f>SUM(I55:I56)</f>
        <v>162151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customHeight="1" x14ac:dyDescent="0.25">
      <c r="A56" s="46">
        <v>1119</v>
      </c>
      <c r="B56" s="72" t="s">
        <v>65</v>
      </c>
      <c r="C56" s="73">
        <f t="shared" si="2"/>
        <v>162122</v>
      </c>
      <c r="D56" s="75">
        <f>100925+44146+17051</f>
        <v>162122</v>
      </c>
      <c r="E56" s="75"/>
      <c r="F56" s="75"/>
      <c r="G56" s="149"/>
      <c r="H56" s="73">
        <f t="shared" si="3"/>
        <v>162151</v>
      </c>
      <c r="I56" s="75">
        <v>162151</v>
      </c>
      <c r="J56" s="75"/>
      <c r="K56" s="75"/>
      <c r="L56" s="150"/>
    </row>
    <row r="57" spans="1:12" ht="23.25" customHeight="1" x14ac:dyDescent="0.25">
      <c r="A57" s="151">
        <v>1140</v>
      </c>
      <c r="B57" s="72" t="s">
        <v>66</v>
      </c>
      <c r="C57" s="73">
        <f t="shared" si="2"/>
        <v>23826</v>
      </c>
      <c r="D57" s="152">
        <f>SUM(D58:D64)</f>
        <v>23826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18912</v>
      </c>
      <c r="I57" s="152">
        <f>SUM(I58:I64)</f>
        <v>18912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x14ac:dyDescent="0.25">
      <c r="A58" s="46">
        <v>1141</v>
      </c>
      <c r="B58" s="72" t="s">
        <v>67</v>
      </c>
      <c r="C58" s="73">
        <f t="shared" si="2"/>
        <v>7709</v>
      </c>
      <c r="D58" s="75">
        <f>3715+3994</f>
        <v>7709</v>
      </c>
      <c r="E58" s="75"/>
      <c r="F58" s="75"/>
      <c r="G58" s="149"/>
      <c r="H58" s="73">
        <f t="shared" si="3"/>
        <v>7704</v>
      </c>
      <c r="I58" s="75">
        <v>7704</v>
      </c>
      <c r="J58" s="75"/>
      <c r="K58" s="75"/>
      <c r="L58" s="150"/>
    </row>
    <row r="59" spans="1:12" ht="24.75" customHeight="1" x14ac:dyDescent="0.25">
      <c r="A59" s="46">
        <v>1142</v>
      </c>
      <c r="B59" s="72" t="s">
        <v>68</v>
      </c>
      <c r="C59" s="73">
        <f t="shared" si="2"/>
        <v>2022</v>
      </c>
      <c r="D59" s="75">
        <f>974+1048</f>
        <v>2022</v>
      </c>
      <c r="E59" s="75"/>
      <c r="F59" s="75"/>
      <c r="G59" s="149"/>
      <c r="H59" s="73">
        <f t="shared" si="3"/>
        <v>2024</v>
      </c>
      <c r="I59" s="75">
        <v>2024</v>
      </c>
      <c r="J59" s="75"/>
      <c r="K59" s="75"/>
      <c r="L59" s="150"/>
    </row>
    <row r="60" spans="1:12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70</v>
      </c>
      <c r="C61" s="73">
        <f t="shared" si="2"/>
        <v>3242</v>
      </c>
      <c r="D61" s="75">
        <f>2018+883+341</f>
        <v>3242</v>
      </c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2"/>
        <v>1744</v>
      </c>
      <c r="D62" s="75">
        <f>922+388+434</f>
        <v>1744</v>
      </c>
      <c r="E62" s="75"/>
      <c r="F62" s="75"/>
      <c r="G62" s="149"/>
      <c r="H62" s="73">
        <f t="shared" si="3"/>
        <v>1895</v>
      </c>
      <c r="I62" s="75">
        <v>1895</v>
      </c>
      <c r="J62" s="75"/>
      <c r="K62" s="75"/>
      <c r="L62" s="150"/>
    </row>
    <row r="63" spans="1:12" x14ac:dyDescent="0.25">
      <c r="A63" s="46">
        <v>1148</v>
      </c>
      <c r="B63" s="72" t="s">
        <v>72</v>
      </c>
      <c r="C63" s="73">
        <f t="shared" si="2"/>
        <v>9109</v>
      </c>
      <c r="D63" s="75">
        <f>6126+1899+1084</f>
        <v>9109</v>
      </c>
      <c r="E63" s="75"/>
      <c r="F63" s="75"/>
      <c r="G63" s="149"/>
      <c r="H63" s="73">
        <f t="shared" si="3"/>
        <v>7289</v>
      </c>
      <c r="I63" s="75">
        <v>7289</v>
      </c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2"/>
        <v>60244</v>
      </c>
      <c r="D66" s="64">
        <f>SUM(D67:D68)</f>
        <v>60244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59662</v>
      </c>
      <c r="I66" s="64">
        <f>SUM(I67:I68)</f>
        <v>59662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2"/>
        <v>45973</v>
      </c>
      <c r="D67" s="69">
        <f>28320+12968+4685</f>
        <v>45973</v>
      </c>
      <c r="E67" s="69"/>
      <c r="F67" s="69"/>
      <c r="G67" s="147"/>
      <c r="H67" s="67">
        <f t="shared" si="3"/>
        <v>44820</v>
      </c>
      <c r="I67" s="69">
        <v>44820</v>
      </c>
      <c r="J67" s="69"/>
      <c r="K67" s="69"/>
      <c r="L67" s="148"/>
    </row>
    <row r="68" spans="1:12" ht="24" x14ac:dyDescent="0.25">
      <c r="A68" s="151">
        <v>1220</v>
      </c>
      <c r="B68" s="72" t="s">
        <v>77</v>
      </c>
      <c r="C68" s="73">
        <f t="shared" si="2"/>
        <v>14271</v>
      </c>
      <c r="D68" s="152">
        <f>SUM(D69:D73)</f>
        <v>14271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14842</v>
      </c>
      <c r="I68" s="152">
        <f>SUM(I69:I73)</f>
        <v>14842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x14ac:dyDescent="0.25">
      <c r="A69" s="46">
        <v>1221</v>
      </c>
      <c r="B69" s="72" t="s">
        <v>78</v>
      </c>
      <c r="C69" s="73">
        <f t="shared" si="2"/>
        <v>8936</v>
      </c>
      <c r="D69" s="75">
        <f>5372+2613+951</f>
        <v>8936</v>
      </c>
      <c r="E69" s="75"/>
      <c r="F69" s="75"/>
      <c r="G69" s="149"/>
      <c r="H69" s="73">
        <f t="shared" si="3"/>
        <v>8938</v>
      </c>
      <c r="I69" s="75">
        <v>8938</v>
      </c>
      <c r="J69" s="75"/>
      <c r="K69" s="75"/>
      <c r="L69" s="150"/>
    </row>
    <row r="70" spans="1:12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x14ac:dyDescent="0.25">
      <c r="A72" s="46">
        <v>1227</v>
      </c>
      <c r="B72" s="72" t="s">
        <v>81</v>
      </c>
      <c r="C72" s="73">
        <f t="shared" si="2"/>
        <v>5335</v>
      </c>
      <c r="D72" s="75">
        <f>3201+1494+640</f>
        <v>5335</v>
      </c>
      <c r="E72" s="75"/>
      <c r="F72" s="75"/>
      <c r="G72" s="149"/>
      <c r="H72" s="73">
        <f t="shared" si="3"/>
        <v>5477</v>
      </c>
      <c r="I72" s="75">
        <v>5477</v>
      </c>
      <c r="J72" s="75"/>
      <c r="K72" s="75"/>
      <c r="L72" s="150"/>
    </row>
    <row r="73" spans="1:12" ht="60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427</v>
      </c>
      <c r="I73" s="75">
        <v>427</v>
      </c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2"/>
        <v>97202</v>
      </c>
      <c r="D74" s="137">
        <f>SUM(D75,D82,D129,D163,D164,D171)</f>
        <v>97202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89125</v>
      </c>
      <c r="I74" s="137">
        <f>SUM(I75,I82,I129,I163,I164,I171)</f>
        <v>89125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2" ht="24" x14ac:dyDescent="0.25">
      <c r="A75" s="58">
        <v>2100</v>
      </c>
      <c r="B75" s="140" t="s">
        <v>84</v>
      </c>
      <c r="C75" s="59">
        <f t="shared" si="2"/>
        <v>252</v>
      </c>
      <c r="D75" s="64">
        <f>SUM(D76,D79)</f>
        <v>252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252</v>
      </c>
      <c r="I75" s="64">
        <f>SUM(I76,I79)</f>
        <v>252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x14ac:dyDescent="0.25">
      <c r="A76" s="160">
        <v>2110</v>
      </c>
      <c r="B76" s="66" t="s">
        <v>85</v>
      </c>
      <c r="C76" s="67">
        <f t="shared" si="2"/>
        <v>252</v>
      </c>
      <c r="D76" s="161">
        <f>SUM(D77:D78)</f>
        <v>252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252</v>
      </c>
      <c r="I76" s="161">
        <f>SUM(I77:I78)</f>
        <v>252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x14ac:dyDescent="0.25">
      <c r="A78" s="46">
        <v>2112</v>
      </c>
      <c r="B78" s="72" t="s">
        <v>87</v>
      </c>
      <c r="C78" s="73">
        <f t="shared" si="2"/>
        <v>252</v>
      </c>
      <c r="D78" s="75">
        <v>252</v>
      </c>
      <c r="E78" s="75"/>
      <c r="F78" s="75"/>
      <c r="G78" s="149"/>
      <c r="H78" s="73">
        <f t="shared" si="3"/>
        <v>252</v>
      </c>
      <c r="I78" s="75">
        <v>252</v>
      </c>
      <c r="J78" s="75"/>
      <c r="K78" s="75"/>
      <c r="L78" s="150"/>
    </row>
    <row r="79" spans="1:12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4"/>
        <v>66794</v>
      </c>
      <c r="D82" s="64">
        <f>SUM(D83,D88,D94,D102,D111,D115,D121,D127)</f>
        <v>66794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64301</v>
      </c>
      <c r="I82" s="64">
        <f>SUM(I83,I88,I94,I102,I111,I115,I121,I127)</f>
        <v>64301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2" ht="24" x14ac:dyDescent="0.25">
      <c r="A83" s="143">
        <v>2210</v>
      </c>
      <c r="B83" s="102" t="s">
        <v>90</v>
      </c>
      <c r="C83" s="109">
        <f t="shared" si="4"/>
        <v>1815</v>
      </c>
      <c r="D83" s="144">
        <f>SUM(D84:D87)</f>
        <v>1815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1815</v>
      </c>
      <c r="I83" s="144">
        <f>SUM(I84:I87)</f>
        <v>1815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/>
      <c r="J84" s="69"/>
      <c r="K84" s="69"/>
      <c r="L84" s="148"/>
    </row>
    <row r="85" spans="1:12" ht="36" x14ac:dyDescent="0.25">
      <c r="A85" s="46">
        <v>2212</v>
      </c>
      <c r="B85" s="72" t="s">
        <v>92</v>
      </c>
      <c r="C85" s="73">
        <f t="shared" si="4"/>
        <v>1569</v>
      </c>
      <c r="D85" s="75">
        <f>744+825</f>
        <v>1569</v>
      </c>
      <c r="E85" s="75"/>
      <c r="F85" s="75"/>
      <c r="G85" s="149"/>
      <c r="H85" s="73">
        <f t="shared" si="5"/>
        <v>1569</v>
      </c>
      <c r="I85" s="75">
        <f>744+825</f>
        <v>1569</v>
      </c>
      <c r="J85" s="75"/>
      <c r="K85" s="75"/>
      <c r="L85" s="150"/>
    </row>
    <row r="86" spans="1:12" ht="24" x14ac:dyDescent="0.25">
      <c r="A86" s="46">
        <v>2214</v>
      </c>
      <c r="B86" s="72" t="s">
        <v>93</v>
      </c>
      <c r="C86" s="73">
        <f t="shared" si="4"/>
        <v>246</v>
      </c>
      <c r="D86" s="75">
        <f>106+70+70</f>
        <v>246</v>
      </c>
      <c r="E86" s="75"/>
      <c r="F86" s="75"/>
      <c r="G86" s="149"/>
      <c r="H86" s="73">
        <f t="shared" si="5"/>
        <v>246</v>
      </c>
      <c r="I86" s="75">
        <f>106+70+70</f>
        <v>246</v>
      </c>
      <c r="J86" s="75"/>
      <c r="K86" s="75"/>
      <c r="L86" s="150"/>
    </row>
    <row r="87" spans="1:12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/>
      <c r="J87" s="75"/>
      <c r="K87" s="75"/>
      <c r="L87" s="150"/>
    </row>
    <row r="88" spans="1:12" ht="24" x14ac:dyDescent="0.25">
      <c r="A88" s="151">
        <v>2220</v>
      </c>
      <c r="B88" s="72" t="s">
        <v>95</v>
      </c>
      <c r="C88" s="73">
        <f t="shared" si="4"/>
        <v>34874</v>
      </c>
      <c r="D88" s="152">
        <f>SUM(D89:D93)</f>
        <v>34874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34747</v>
      </c>
      <c r="I88" s="152">
        <f>SUM(I89:I93)</f>
        <v>34747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x14ac:dyDescent="0.25">
      <c r="A89" s="46">
        <v>2221</v>
      </c>
      <c r="B89" s="72" t="s">
        <v>96</v>
      </c>
      <c r="C89" s="73">
        <f t="shared" si="4"/>
        <v>22342</v>
      </c>
      <c r="D89" s="75">
        <f>14677+5854+1811</f>
        <v>22342</v>
      </c>
      <c r="E89" s="75"/>
      <c r="F89" s="75"/>
      <c r="G89" s="149"/>
      <c r="H89" s="73">
        <f t="shared" si="5"/>
        <v>22342</v>
      </c>
      <c r="I89" s="75">
        <f>14677+5854+1811</f>
        <v>22342</v>
      </c>
      <c r="J89" s="75"/>
      <c r="K89" s="75"/>
      <c r="L89" s="150"/>
    </row>
    <row r="90" spans="1:12" x14ac:dyDescent="0.25">
      <c r="A90" s="46">
        <v>2222</v>
      </c>
      <c r="B90" s="72" t="s">
        <v>97</v>
      </c>
      <c r="C90" s="73">
        <f t="shared" si="4"/>
        <v>4760</v>
      </c>
      <c r="D90" s="75">
        <f>2075+2469+216</f>
        <v>4760</v>
      </c>
      <c r="E90" s="75"/>
      <c r="F90" s="75"/>
      <c r="G90" s="149"/>
      <c r="H90" s="73">
        <f t="shared" si="5"/>
        <v>4760</v>
      </c>
      <c r="I90" s="75">
        <f>2075+2469+216</f>
        <v>4760</v>
      </c>
      <c r="J90" s="75"/>
      <c r="K90" s="75"/>
      <c r="L90" s="150"/>
    </row>
    <row r="91" spans="1:12" x14ac:dyDescent="0.25">
      <c r="A91" s="46">
        <v>2223</v>
      </c>
      <c r="B91" s="72" t="s">
        <v>98</v>
      </c>
      <c r="C91" s="73">
        <f t="shared" si="4"/>
        <v>7429</v>
      </c>
      <c r="D91" s="75">
        <f>3445+3607+377</f>
        <v>7429</v>
      </c>
      <c r="E91" s="75"/>
      <c r="F91" s="75"/>
      <c r="G91" s="149"/>
      <c r="H91" s="73">
        <f t="shared" si="5"/>
        <v>7429</v>
      </c>
      <c r="I91" s="75">
        <f>3445+3607+377</f>
        <v>7429</v>
      </c>
      <c r="J91" s="75"/>
      <c r="K91" s="75"/>
      <c r="L91" s="150"/>
    </row>
    <row r="92" spans="1:12" ht="48" x14ac:dyDescent="0.25">
      <c r="A92" s="46">
        <v>2224</v>
      </c>
      <c r="B92" s="72" t="s">
        <v>99</v>
      </c>
      <c r="C92" s="73">
        <f t="shared" si="4"/>
        <v>343</v>
      </c>
      <c r="D92" s="75">
        <f>197+146</f>
        <v>343</v>
      </c>
      <c r="E92" s="75"/>
      <c r="F92" s="75"/>
      <c r="G92" s="149"/>
      <c r="H92" s="73">
        <f t="shared" si="5"/>
        <v>216</v>
      </c>
      <c r="I92" s="75">
        <v>216</v>
      </c>
      <c r="J92" s="75"/>
      <c r="K92" s="75"/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/>
      <c r="J93" s="75"/>
      <c r="K93" s="75"/>
      <c r="L93" s="150"/>
    </row>
    <row r="94" spans="1:12" ht="36" x14ac:dyDescent="0.25">
      <c r="A94" s="151">
        <v>2230</v>
      </c>
      <c r="B94" s="72" t="s">
        <v>101</v>
      </c>
      <c r="C94" s="73">
        <f t="shared" si="4"/>
        <v>787</v>
      </c>
      <c r="D94" s="152">
        <f>SUM(D95:D101)</f>
        <v>787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835</v>
      </c>
      <c r="I94" s="152">
        <f>SUM(I95:I101)</f>
        <v>835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/>
      <c r="J95" s="75"/>
      <c r="K95" s="75"/>
      <c r="L95" s="150"/>
    </row>
    <row r="96" spans="1:12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/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/>
      <c r="J98" s="75"/>
      <c r="K98" s="75"/>
      <c r="L98" s="150"/>
    </row>
    <row r="99" spans="1:12" ht="24" x14ac:dyDescent="0.25">
      <c r="A99" s="46">
        <v>2235</v>
      </c>
      <c r="B99" s="72" t="s">
        <v>106</v>
      </c>
      <c r="C99" s="73">
        <f t="shared" si="4"/>
        <v>406</v>
      </c>
      <c r="D99" s="75">
        <f>0+406</f>
        <v>406</v>
      </c>
      <c r="E99" s="75"/>
      <c r="F99" s="75"/>
      <c r="G99" s="149"/>
      <c r="H99" s="73">
        <f t="shared" si="5"/>
        <v>375</v>
      </c>
      <c r="I99" s="75">
        <f>0+375</f>
        <v>375</v>
      </c>
      <c r="J99" s="75"/>
      <c r="K99" s="75"/>
      <c r="L99" s="150"/>
    </row>
    <row r="100" spans="1:12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/>
      <c r="J100" s="75"/>
      <c r="K100" s="75"/>
      <c r="L100" s="150"/>
    </row>
    <row r="101" spans="1:12" ht="24" x14ac:dyDescent="0.25">
      <c r="A101" s="46">
        <v>2239</v>
      </c>
      <c r="B101" s="72" t="s">
        <v>108</v>
      </c>
      <c r="C101" s="73">
        <f t="shared" si="4"/>
        <v>381</v>
      </c>
      <c r="D101" s="75">
        <f>322+0+59</f>
        <v>381</v>
      </c>
      <c r="E101" s="75"/>
      <c r="F101" s="75"/>
      <c r="G101" s="149"/>
      <c r="H101" s="73">
        <f t="shared" si="5"/>
        <v>460</v>
      </c>
      <c r="I101" s="75">
        <f>322+79+59</f>
        <v>460</v>
      </c>
      <c r="J101" s="75"/>
      <c r="K101" s="75"/>
      <c r="L101" s="150"/>
    </row>
    <row r="102" spans="1:12" ht="36" x14ac:dyDescent="0.25">
      <c r="A102" s="151">
        <v>2240</v>
      </c>
      <c r="B102" s="72" t="s">
        <v>109</v>
      </c>
      <c r="C102" s="73">
        <f t="shared" si="4"/>
        <v>4287</v>
      </c>
      <c r="D102" s="152">
        <f>SUM(D103:D110)</f>
        <v>4287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1872</v>
      </c>
      <c r="I102" s="152">
        <f>SUM(I103:I110)</f>
        <v>1872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110</v>
      </c>
      <c r="C103" s="73">
        <f t="shared" si="4"/>
        <v>2415</v>
      </c>
      <c r="D103" s="75">
        <f>2415+0</f>
        <v>2415</v>
      </c>
      <c r="E103" s="75"/>
      <c r="F103" s="75"/>
      <c r="G103" s="149"/>
      <c r="H103" s="73">
        <f t="shared" si="5"/>
        <v>0</v>
      </c>
      <c r="I103" s="268"/>
      <c r="J103" s="75"/>
      <c r="K103" s="75"/>
      <c r="L103" s="150"/>
    </row>
    <row r="104" spans="1:12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/>
      <c r="J104" s="75"/>
      <c r="K104" s="75"/>
      <c r="L104" s="150"/>
    </row>
    <row r="105" spans="1:12" ht="24" x14ac:dyDescent="0.25">
      <c r="A105" s="46">
        <v>2243</v>
      </c>
      <c r="B105" s="72" t="s">
        <v>112</v>
      </c>
      <c r="C105" s="73">
        <f t="shared" si="4"/>
        <v>418</v>
      </c>
      <c r="D105" s="75">
        <f>205+0+213</f>
        <v>418</v>
      </c>
      <c r="E105" s="75"/>
      <c r="F105" s="75"/>
      <c r="G105" s="149"/>
      <c r="H105" s="73">
        <f t="shared" si="5"/>
        <v>418</v>
      </c>
      <c r="I105" s="75">
        <f>205+0+213</f>
        <v>418</v>
      </c>
      <c r="J105" s="75"/>
      <c r="K105" s="75"/>
      <c r="L105" s="150"/>
    </row>
    <row r="106" spans="1:12" x14ac:dyDescent="0.25">
      <c r="A106" s="46">
        <v>2244</v>
      </c>
      <c r="B106" s="72" t="s">
        <v>113</v>
      </c>
      <c r="C106" s="73">
        <f t="shared" si="4"/>
        <v>1454</v>
      </c>
      <c r="D106" s="75">
        <f>1454+0</f>
        <v>1454</v>
      </c>
      <c r="E106" s="75"/>
      <c r="F106" s="75"/>
      <c r="G106" s="149"/>
      <c r="H106" s="73">
        <f t="shared" si="5"/>
        <v>1454</v>
      </c>
      <c r="I106" s="75">
        <v>1454</v>
      </c>
      <c r="J106" s="75"/>
      <c r="K106" s="75"/>
      <c r="L106" s="150"/>
    </row>
    <row r="107" spans="1:12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/>
      <c r="J107" s="75"/>
      <c r="K107" s="75"/>
      <c r="L107" s="150"/>
    </row>
    <row r="108" spans="1:12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/>
      <c r="J108" s="75"/>
      <c r="K108" s="75"/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/>
      <c r="J110" s="75"/>
      <c r="K110" s="75"/>
      <c r="L110" s="150"/>
    </row>
    <row r="111" spans="1:12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/>
      <c r="J113" s="75"/>
      <c r="K113" s="75"/>
      <c r="L113" s="150"/>
    </row>
    <row r="114" spans="1:12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/>
      <c r="J114" s="75"/>
      <c r="K114" s="75"/>
      <c r="L114" s="150"/>
    </row>
    <row r="115" spans="1:12" x14ac:dyDescent="0.25">
      <c r="A115" s="151">
        <v>2260</v>
      </c>
      <c r="B115" s="72" t="s">
        <v>122</v>
      </c>
      <c r="C115" s="73">
        <f t="shared" si="6"/>
        <v>24942</v>
      </c>
      <c r="D115" s="152">
        <f>SUM(D116:D120)</f>
        <v>24942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24943</v>
      </c>
      <c r="I115" s="152">
        <f>SUM(I116:I120)</f>
        <v>24943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/>
      <c r="J116" s="75"/>
      <c r="K116" s="75"/>
      <c r="L116" s="150"/>
    </row>
    <row r="117" spans="1:12" x14ac:dyDescent="0.25">
      <c r="A117" s="46">
        <v>2262</v>
      </c>
      <c r="B117" s="72" t="s">
        <v>124</v>
      </c>
      <c r="C117" s="73">
        <f t="shared" si="6"/>
        <v>24914</v>
      </c>
      <c r="D117" s="75">
        <v>24914</v>
      </c>
      <c r="E117" s="75"/>
      <c r="F117" s="75"/>
      <c r="G117" s="149"/>
      <c r="H117" s="73">
        <f t="shared" si="7"/>
        <v>24915</v>
      </c>
      <c r="I117" s="75">
        <v>24915</v>
      </c>
      <c r="J117" s="75"/>
      <c r="K117" s="75"/>
      <c r="L117" s="150"/>
    </row>
    <row r="118" spans="1:12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/>
      <c r="J118" s="75"/>
      <c r="K118" s="75"/>
      <c r="L118" s="150"/>
    </row>
    <row r="119" spans="1:12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/>
      <c r="J119" s="75"/>
      <c r="K119" s="75"/>
      <c r="L119" s="150"/>
    </row>
    <row r="120" spans="1:12" x14ac:dyDescent="0.25">
      <c r="A120" s="46">
        <v>2269</v>
      </c>
      <c r="B120" s="72" t="s">
        <v>127</v>
      </c>
      <c r="C120" s="73">
        <f t="shared" si="6"/>
        <v>28</v>
      </c>
      <c r="D120" s="75">
        <f>0+28</f>
        <v>28</v>
      </c>
      <c r="E120" s="75"/>
      <c r="F120" s="75"/>
      <c r="G120" s="149"/>
      <c r="H120" s="73">
        <f t="shared" si="7"/>
        <v>28</v>
      </c>
      <c r="I120" s="75">
        <v>28</v>
      </c>
      <c r="J120" s="75"/>
      <c r="K120" s="75"/>
      <c r="L120" s="150"/>
    </row>
    <row r="121" spans="1:12" x14ac:dyDescent="0.25">
      <c r="A121" s="151">
        <v>2270</v>
      </c>
      <c r="B121" s="72" t="s">
        <v>128</v>
      </c>
      <c r="C121" s="73">
        <f t="shared" si="6"/>
        <v>89</v>
      </c>
      <c r="D121" s="152">
        <f>SUM(D122:D126)</f>
        <v>89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89</v>
      </c>
      <c r="I121" s="152">
        <f>SUM(I122:I126)</f>
        <v>89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/>
      <c r="J124" s="75"/>
      <c r="K124" s="75"/>
      <c r="L124" s="150"/>
    </row>
    <row r="125" spans="1:12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/>
      <c r="J125" s="75"/>
      <c r="K125" s="75"/>
      <c r="L125" s="150"/>
    </row>
    <row r="126" spans="1:12" ht="24" x14ac:dyDescent="0.25">
      <c r="A126" s="46">
        <v>2279</v>
      </c>
      <c r="B126" s="72" t="s">
        <v>133</v>
      </c>
      <c r="C126" s="73">
        <f t="shared" si="6"/>
        <v>89</v>
      </c>
      <c r="D126" s="75">
        <v>89</v>
      </c>
      <c r="E126" s="75"/>
      <c r="F126" s="75"/>
      <c r="G126" s="149"/>
      <c r="H126" s="73">
        <f t="shared" si="7"/>
        <v>89</v>
      </c>
      <c r="I126" s="75">
        <v>89</v>
      </c>
      <c r="J126" s="75"/>
      <c r="K126" s="75"/>
      <c r="L126" s="150"/>
    </row>
    <row r="127" spans="1:12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2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136</v>
      </c>
      <c r="C129" s="59">
        <f t="shared" si="9"/>
        <v>30156</v>
      </c>
      <c r="D129" s="64">
        <f>SUM(D130,D135,D139,D140,D143,D150,D158,D159,D162)</f>
        <v>30156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24572</v>
      </c>
      <c r="I129" s="64">
        <f>SUM(I130,I135,I139,I140,I143,I150,I158,I159,I162)</f>
        <v>24572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x14ac:dyDescent="0.25">
      <c r="A130" s="160">
        <v>2310</v>
      </c>
      <c r="B130" s="66" t="s">
        <v>137</v>
      </c>
      <c r="C130" s="67">
        <f t="shared" si="9"/>
        <v>9162</v>
      </c>
      <c r="D130" s="161">
        <f>SUM(D131:D134)</f>
        <v>9162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6957</v>
      </c>
      <c r="I130" s="161">
        <f>SUM(I131:I134)</f>
        <v>6957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2" x14ac:dyDescent="0.25">
      <c r="A131" s="46">
        <v>2311</v>
      </c>
      <c r="B131" s="72" t="s">
        <v>138</v>
      </c>
      <c r="C131" s="73">
        <f t="shared" si="9"/>
        <v>514</v>
      </c>
      <c r="D131" s="75">
        <f>250+204+60</f>
        <v>514</v>
      </c>
      <c r="E131" s="75"/>
      <c r="F131" s="75"/>
      <c r="G131" s="149"/>
      <c r="H131" s="73">
        <f t="shared" si="10"/>
        <v>514</v>
      </c>
      <c r="I131" s="75">
        <f>250+204+60</f>
        <v>514</v>
      </c>
      <c r="J131" s="75"/>
      <c r="K131" s="75"/>
      <c r="L131" s="150"/>
    </row>
    <row r="132" spans="1:12" x14ac:dyDescent="0.25">
      <c r="A132" s="46">
        <v>2312</v>
      </c>
      <c r="B132" s="72" t="s">
        <v>139</v>
      </c>
      <c r="C132" s="73">
        <f t="shared" si="9"/>
        <v>6333</v>
      </c>
      <c r="D132" s="75">
        <f>1332+4667+334</f>
        <v>6333</v>
      </c>
      <c r="E132" s="75"/>
      <c r="F132" s="75"/>
      <c r="G132" s="149"/>
      <c r="H132" s="73">
        <f t="shared" si="10"/>
        <v>4128</v>
      </c>
      <c r="I132" s="75">
        <f>984+2810+334</f>
        <v>4128</v>
      </c>
      <c r="J132" s="75"/>
      <c r="K132" s="75"/>
      <c r="L132" s="150"/>
    </row>
    <row r="133" spans="1:12" x14ac:dyDescent="0.25">
      <c r="A133" s="46">
        <v>2313</v>
      </c>
      <c r="B133" s="72" t="s">
        <v>140</v>
      </c>
      <c r="C133" s="73">
        <f t="shared" si="9"/>
        <v>450</v>
      </c>
      <c r="D133" s="75">
        <f>150+300</f>
        <v>450</v>
      </c>
      <c r="E133" s="75"/>
      <c r="F133" s="75"/>
      <c r="G133" s="149"/>
      <c r="H133" s="73">
        <f t="shared" si="10"/>
        <v>450</v>
      </c>
      <c r="I133" s="75">
        <f>150+300</f>
        <v>450</v>
      </c>
      <c r="J133" s="75"/>
      <c r="K133" s="75"/>
      <c r="L133" s="150"/>
    </row>
    <row r="134" spans="1:12" ht="47.25" customHeight="1" x14ac:dyDescent="0.25">
      <c r="A134" s="46">
        <v>2314</v>
      </c>
      <c r="B134" s="72" t="s">
        <v>141</v>
      </c>
      <c r="C134" s="73">
        <f t="shared" si="9"/>
        <v>1865</v>
      </c>
      <c r="D134" s="75">
        <f>1515+350</f>
        <v>1865</v>
      </c>
      <c r="E134" s="75"/>
      <c r="F134" s="75"/>
      <c r="G134" s="149"/>
      <c r="H134" s="73">
        <f t="shared" si="10"/>
        <v>1865</v>
      </c>
      <c r="I134" s="75">
        <f>1515+350</f>
        <v>1865</v>
      </c>
      <c r="J134" s="75"/>
      <c r="K134" s="75"/>
      <c r="L134" s="150"/>
    </row>
    <row r="135" spans="1:12" x14ac:dyDescent="0.25">
      <c r="A135" s="151">
        <v>2320</v>
      </c>
      <c r="B135" s="72" t="s">
        <v>142</v>
      </c>
      <c r="C135" s="73">
        <f t="shared" si="9"/>
        <v>817</v>
      </c>
      <c r="D135" s="152">
        <f>SUM(D136:D138)</f>
        <v>817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817</v>
      </c>
      <c r="I135" s="152">
        <f>SUM(I136:I138)</f>
        <v>817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/>
      <c r="J136" s="75"/>
      <c r="K136" s="75"/>
      <c r="L136" s="150"/>
    </row>
    <row r="137" spans="1:12" x14ac:dyDescent="0.25">
      <c r="A137" s="46">
        <v>2322</v>
      </c>
      <c r="B137" s="72" t="s">
        <v>144</v>
      </c>
      <c r="C137" s="73">
        <f t="shared" si="9"/>
        <v>817</v>
      </c>
      <c r="D137" s="75">
        <v>817</v>
      </c>
      <c r="E137" s="75"/>
      <c r="F137" s="75"/>
      <c r="G137" s="149"/>
      <c r="H137" s="73">
        <f t="shared" si="10"/>
        <v>817</v>
      </c>
      <c r="I137" s="75">
        <v>817</v>
      </c>
      <c r="J137" s="75"/>
      <c r="K137" s="75"/>
      <c r="L137" s="150"/>
    </row>
    <row r="138" spans="1:12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/>
      <c r="J138" s="75"/>
      <c r="K138" s="75"/>
      <c r="L138" s="150"/>
    </row>
    <row r="139" spans="1:12" x14ac:dyDescent="0.25">
      <c r="A139" s="151">
        <v>2330</v>
      </c>
      <c r="B139" s="72" t="s">
        <v>146</v>
      </c>
      <c r="C139" s="73">
        <f t="shared" si="9"/>
        <v>297</v>
      </c>
      <c r="D139" s="75">
        <f>0+0+297</f>
        <v>297</v>
      </c>
      <c r="E139" s="75"/>
      <c r="F139" s="75"/>
      <c r="G139" s="149"/>
      <c r="H139" s="73">
        <f t="shared" si="10"/>
        <v>297</v>
      </c>
      <c r="I139" s="75">
        <f>0+0+297</f>
        <v>297</v>
      </c>
      <c r="J139" s="75"/>
      <c r="K139" s="75"/>
      <c r="L139" s="150"/>
    </row>
    <row r="140" spans="1:12" ht="48" x14ac:dyDescent="0.25">
      <c r="A140" s="151">
        <v>2340</v>
      </c>
      <c r="B140" s="72" t="s">
        <v>147</v>
      </c>
      <c r="C140" s="73">
        <f t="shared" si="9"/>
        <v>280</v>
      </c>
      <c r="D140" s="152">
        <f>SUM(D141:D142)</f>
        <v>280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280</v>
      </c>
      <c r="I140" s="152">
        <f>SUM(I141:I142)</f>
        <v>280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x14ac:dyDescent="0.25">
      <c r="A141" s="46">
        <v>2341</v>
      </c>
      <c r="B141" s="72" t="s">
        <v>148</v>
      </c>
      <c r="C141" s="73">
        <f t="shared" si="9"/>
        <v>280</v>
      </c>
      <c r="D141" s="75">
        <f>100+180</f>
        <v>280</v>
      </c>
      <c r="E141" s="75"/>
      <c r="F141" s="75"/>
      <c r="G141" s="149"/>
      <c r="H141" s="73">
        <f t="shared" si="10"/>
        <v>280</v>
      </c>
      <c r="I141" s="75">
        <f>100+180</f>
        <v>280</v>
      </c>
      <c r="J141" s="75"/>
      <c r="K141" s="75"/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/>
      <c r="J142" s="75"/>
      <c r="K142" s="75"/>
      <c r="L142" s="150"/>
    </row>
    <row r="143" spans="1:12" ht="24" x14ac:dyDescent="0.25">
      <c r="A143" s="143">
        <v>2350</v>
      </c>
      <c r="B143" s="102" t="s">
        <v>150</v>
      </c>
      <c r="C143" s="109">
        <f t="shared" si="9"/>
        <v>1480</v>
      </c>
      <c r="D143" s="144">
        <f>SUM(D144:D149)</f>
        <v>1480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1390</v>
      </c>
      <c r="I143" s="144">
        <f>SUM(I144:I149)</f>
        <v>1390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x14ac:dyDescent="0.25">
      <c r="A144" s="40">
        <v>2351</v>
      </c>
      <c r="B144" s="66" t="s">
        <v>151</v>
      </c>
      <c r="C144" s="67">
        <f t="shared" si="9"/>
        <v>740</v>
      </c>
      <c r="D144" s="69">
        <f>500+240</f>
        <v>740</v>
      </c>
      <c r="E144" s="69"/>
      <c r="F144" s="69"/>
      <c r="G144" s="147"/>
      <c r="H144" s="67">
        <f t="shared" si="10"/>
        <v>650</v>
      </c>
      <c r="I144" s="69">
        <f>410+240</f>
        <v>650</v>
      </c>
      <c r="J144" s="69"/>
      <c r="K144" s="69"/>
      <c r="L144" s="148"/>
    </row>
    <row r="145" spans="1:12" x14ac:dyDescent="0.25">
      <c r="A145" s="46">
        <v>2352</v>
      </c>
      <c r="B145" s="72" t="s">
        <v>152</v>
      </c>
      <c r="C145" s="73">
        <f t="shared" si="9"/>
        <v>740</v>
      </c>
      <c r="D145" s="75">
        <f>320+300+120</f>
        <v>740</v>
      </c>
      <c r="E145" s="75"/>
      <c r="F145" s="75"/>
      <c r="G145" s="149"/>
      <c r="H145" s="73">
        <f t="shared" si="10"/>
        <v>740</v>
      </c>
      <c r="I145" s="75">
        <f>320+300+120</f>
        <v>740</v>
      </c>
      <c r="J145" s="75"/>
      <c r="K145" s="75"/>
      <c r="L145" s="150"/>
    </row>
    <row r="146" spans="1:12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/>
      <c r="J146" s="75"/>
      <c r="K146" s="75"/>
      <c r="L146" s="150"/>
    </row>
    <row r="147" spans="1:12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/>
      <c r="J147" s="75"/>
      <c r="K147" s="75"/>
      <c r="L147" s="150"/>
    </row>
    <row r="148" spans="1:12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/>
      <c r="J148" s="75"/>
      <c r="K148" s="75"/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/>
      <c r="J149" s="75"/>
      <c r="K149" s="75"/>
      <c r="L149" s="150"/>
    </row>
    <row r="150" spans="1:12" ht="24.75" customHeight="1" x14ac:dyDescent="0.25">
      <c r="A150" s="151">
        <v>2360</v>
      </c>
      <c r="B150" s="72" t="s">
        <v>157</v>
      </c>
      <c r="C150" s="73">
        <f t="shared" si="9"/>
        <v>17970</v>
      </c>
      <c r="D150" s="152">
        <f>SUM(D151:D157)</f>
        <v>17970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14681</v>
      </c>
      <c r="I150" s="152">
        <f>SUM(I151:I157)</f>
        <v>14681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x14ac:dyDescent="0.25">
      <c r="A151" s="45">
        <v>2361</v>
      </c>
      <c r="B151" s="72" t="s">
        <v>158</v>
      </c>
      <c r="C151" s="73">
        <f t="shared" si="9"/>
        <v>1196</v>
      </c>
      <c r="D151" s="75">
        <f>0+1196</f>
        <v>1196</v>
      </c>
      <c r="E151" s="75"/>
      <c r="F151" s="75"/>
      <c r="G151" s="149"/>
      <c r="H151" s="73">
        <f t="shared" si="10"/>
        <v>1000</v>
      </c>
      <c r="I151" s="75">
        <f>1000</f>
        <v>1000</v>
      </c>
      <c r="J151" s="75"/>
      <c r="K151" s="75"/>
      <c r="L151" s="150"/>
    </row>
    <row r="152" spans="1:12" ht="24" x14ac:dyDescent="0.25">
      <c r="A152" s="45">
        <v>2362</v>
      </c>
      <c r="B152" s="72" t="s">
        <v>159</v>
      </c>
      <c r="C152" s="73">
        <f t="shared" si="9"/>
        <v>1808</v>
      </c>
      <c r="D152" s="75">
        <f>30+1778</f>
        <v>1808</v>
      </c>
      <c r="E152" s="75"/>
      <c r="F152" s="75"/>
      <c r="G152" s="149"/>
      <c r="H152" s="73">
        <f t="shared" si="10"/>
        <v>919</v>
      </c>
      <c r="I152" s="75">
        <f>30+889</f>
        <v>919</v>
      </c>
      <c r="J152" s="75"/>
      <c r="K152" s="75"/>
      <c r="L152" s="150"/>
    </row>
    <row r="153" spans="1:12" x14ac:dyDescent="0.25">
      <c r="A153" s="45">
        <v>2363</v>
      </c>
      <c r="B153" s="72" t="s">
        <v>160</v>
      </c>
      <c r="C153" s="73">
        <f t="shared" si="9"/>
        <v>14966</v>
      </c>
      <c r="D153" s="75">
        <f>12815+0+2151</f>
        <v>14966</v>
      </c>
      <c r="E153" s="75"/>
      <c r="F153" s="75"/>
      <c r="G153" s="149"/>
      <c r="H153" s="73">
        <f t="shared" si="10"/>
        <v>12762</v>
      </c>
      <c r="I153" s="75">
        <f>10893+0+1869</f>
        <v>12762</v>
      </c>
      <c r="J153" s="75"/>
      <c r="K153" s="75"/>
      <c r="L153" s="150"/>
    </row>
    <row r="154" spans="1:12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/>
      <c r="J154" s="75"/>
      <c r="K154" s="75"/>
      <c r="L154" s="150"/>
    </row>
    <row r="155" spans="1:12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/>
      <c r="J156" s="75"/>
      <c r="K156" s="75"/>
      <c r="L156" s="150"/>
    </row>
    <row r="157" spans="1:12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/>
      <c r="J157" s="75"/>
      <c r="K157" s="75"/>
      <c r="L157" s="150"/>
    </row>
    <row r="158" spans="1:12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/>
      <c r="J158" s="155"/>
      <c r="K158" s="155"/>
      <c r="L158" s="157"/>
    </row>
    <row r="159" spans="1:12" x14ac:dyDescent="0.25">
      <c r="A159" s="143">
        <v>2380</v>
      </c>
      <c r="B159" s="102" t="s">
        <v>166</v>
      </c>
      <c r="C159" s="109">
        <f t="shared" si="9"/>
        <v>150</v>
      </c>
      <c r="D159" s="144">
        <f>SUM(D160:D161)</f>
        <v>150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150</v>
      </c>
      <c r="I159" s="144">
        <f>SUM(I160:I161)</f>
        <v>150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/>
      <c r="J160" s="69"/>
      <c r="K160" s="69"/>
      <c r="L160" s="148"/>
    </row>
    <row r="161" spans="1:12" ht="24" x14ac:dyDescent="0.25">
      <c r="A161" s="45">
        <v>2389</v>
      </c>
      <c r="B161" s="72" t="s">
        <v>168</v>
      </c>
      <c r="C161" s="73">
        <f t="shared" si="11"/>
        <v>150</v>
      </c>
      <c r="D161" s="75">
        <f>150+0</f>
        <v>150</v>
      </c>
      <c r="E161" s="75"/>
      <c r="F161" s="75"/>
      <c r="G161" s="149"/>
      <c r="H161" s="73">
        <f t="shared" si="12"/>
        <v>150</v>
      </c>
      <c r="I161" s="75">
        <v>150</v>
      </c>
      <c r="J161" s="75"/>
      <c r="K161" s="75"/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/>
      <c r="J163" s="169"/>
      <c r="K163" s="169"/>
      <c r="L163" s="171"/>
    </row>
    <row r="164" spans="1:12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2" ht="16.5" hidden="1" customHeight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2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/>
      <c r="J168" s="75"/>
      <c r="K168" s="75"/>
      <c r="L168" s="150"/>
    </row>
    <row r="169" spans="1:12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/>
      <c r="J169" s="75"/>
      <c r="K169" s="75"/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/>
      <c r="J192" s="75"/>
      <c r="K192" s="75"/>
      <c r="L192" s="150"/>
    </row>
    <row r="193" spans="1:12" s="26" customFormat="1" ht="24" hidden="1" x14ac:dyDescent="0.25">
      <c r="A193" s="188"/>
      <c r="B193" s="21" t="s">
        <v>200</v>
      </c>
      <c r="C193" s="131">
        <f t="shared" si="13"/>
        <v>2330</v>
      </c>
      <c r="D193" s="132">
        <f>SUM(D194,D229,D268)</f>
        <v>2330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idden="1" x14ac:dyDescent="0.25">
      <c r="A194" s="135">
        <v>5000</v>
      </c>
      <c r="B194" s="135" t="s">
        <v>201</v>
      </c>
      <c r="C194" s="136">
        <f t="shared" si="13"/>
        <v>2330</v>
      </c>
      <c r="D194" s="137">
        <f>D195+D203</f>
        <v>2330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/>
      <c r="J202" s="75"/>
      <c r="K202" s="75"/>
      <c r="L202" s="150"/>
    </row>
    <row r="203" spans="1:12" hidden="1" x14ac:dyDescent="0.25">
      <c r="A203" s="58">
        <v>5200</v>
      </c>
      <c r="B203" s="140" t="s">
        <v>210</v>
      </c>
      <c r="C203" s="59">
        <f t="shared" si="13"/>
        <v>2330</v>
      </c>
      <c r="D203" s="64">
        <f>D204+D214+D215+D224+D225+D226+D228</f>
        <v>2330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/>
      <c r="J214" s="75"/>
      <c r="K214" s="75"/>
      <c r="L214" s="150"/>
    </row>
    <row r="215" spans="1:12" hidden="1" x14ac:dyDescent="0.25">
      <c r="A215" s="151">
        <v>5230</v>
      </c>
      <c r="B215" s="72" t="s">
        <v>222</v>
      </c>
      <c r="C215" s="73">
        <f t="shared" si="13"/>
        <v>2330</v>
      </c>
      <c r="D215" s="152">
        <f>SUM(D216:D223)</f>
        <v>2330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224</v>
      </c>
      <c r="C217" s="73">
        <f t="shared" si="13"/>
        <v>1280</v>
      </c>
      <c r="D217" s="75">
        <f>380+900</f>
        <v>1280</v>
      </c>
      <c r="E217" s="75"/>
      <c r="F217" s="75"/>
      <c r="G217" s="149"/>
      <c r="H217" s="73">
        <f t="shared" si="1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/>
      <c r="J221" s="75"/>
      <c r="K221" s="75"/>
      <c r="L221" s="150"/>
    </row>
    <row r="222" spans="1:12" ht="24" hidden="1" x14ac:dyDescent="0.25">
      <c r="A222" s="46">
        <v>5238</v>
      </c>
      <c r="B222" s="72" t="s">
        <v>229</v>
      </c>
      <c r="C222" s="191">
        <f t="shared" si="13"/>
        <v>1050</v>
      </c>
      <c r="D222" s="75">
        <f>380+670</f>
        <v>1050</v>
      </c>
      <c r="E222" s="75"/>
      <c r="F222" s="75"/>
      <c r="G222" s="149"/>
      <c r="H222" s="73">
        <f t="shared" si="14"/>
        <v>0</v>
      </c>
      <c r="I222" s="75"/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/>
      <c r="J228" s="155"/>
      <c r="K228" s="155"/>
      <c r="L228" s="157"/>
    </row>
    <row r="229" spans="1:12" hidden="1" x14ac:dyDescent="0.25">
      <c r="A229" s="135">
        <v>6000</v>
      </c>
      <c r="B229" s="135" t="s">
        <v>236</v>
      </c>
      <c r="C229" s="193">
        <f t="shared" si="15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237</v>
      </c>
      <c r="C230" s="194">
        <f t="shared" si="15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2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 t="shared" si="17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17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 t="shared" si="17"/>
        <v>0</v>
      </c>
      <c r="D266" s="75"/>
      <c r="E266" s="75"/>
      <c r="F266" s="75"/>
      <c r="G266" s="149"/>
      <c r="H266" s="198">
        <f t="shared" si="18"/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19">SUM(C281,C268,C229,C194,C186,C172,C74,C52)</f>
        <v>345724</v>
      </c>
      <c r="D284" s="224">
        <f t="shared" si="19"/>
        <v>345724</v>
      </c>
      <c r="E284" s="224">
        <f t="shared" si="19"/>
        <v>0</v>
      </c>
      <c r="F284" s="224">
        <f t="shared" si="19"/>
        <v>0</v>
      </c>
      <c r="G284" s="225">
        <f t="shared" si="19"/>
        <v>0</v>
      </c>
      <c r="H284" s="226">
        <f t="shared" si="19"/>
        <v>329850</v>
      </c>
      <c r="I284" s="224">
        <f t="shared" si="19"/>
        <v>329850</v>
      </c>
      <c r="J284" s="224">
        <f t="shared" si="19"/>
        <v>0</v>
      </c>
      <c r="K284" s="224">
        <f t="shared" si="19"/>
        <v>0</v>
      </c>
      <c r="L284" s="227">
        <f t="shared" si="19"/>
        <v>0</v>
      </c>
    </row>
    <row r="285" spans="1:12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2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xX9RLQqMYzBwbZs4sLi5/jLVuIQgpOw1g6pjugJjp4k2af0fCSj9f6c+e1vySOtCjKSi2va3CFNZVcZFQg07kQ==" saltValue="8314jolLlVCXOOw4BWU0Ew==" spinCount="100000" sheet="1" objects="1" scenarios="1" selectLockedCells="1" selectUnlockedCells="1"/>
  <autoFilter ref="A18:L296">
    <filterColumn colId="7">
      <filters blank="1">
        <filter val="1 000"/>
        <filter val="1 390"/>
        <filter val="1 454"/>
        <filter val="1 569"/>
        <filter val="1 815"/>
        <filter val="1 865"/>
        <filter val="1 872"/>
        <filter val="1 895"/>
        <filter val="12 762"/>
        <filter val="14 681"/>
        <filter val="14 842"/>
        <filter val="150"/>
        <filter val="162 151"/>
        <filter val="18 912"/>
        <filter val="181 063"/>
        <filter val="2 024"/>
        <filter val="216"/>
        <filter val="22 342"/>
        <filter val="24 572"/>
        <filter val="24 915"/>
        <filter val="24 943"/>
        <filter val="240 725"/>
        <filter val="246"/>
        <filter val="252"/>
        <filter val="28"/>
        <filter val="280"/>
        <filter val="297"/>
        <filter val="329 850"/>
        <filter val="34 747"/>
        <filter val="375"/>
        <filter val="4 128"/>
        <filter val="4 760"/>
        <filter val="418"/>
        <filter val="427"/>
        <filter val="44 820"/>
        <filter val="450"/>
        <filter val="460"/>
        <filter val="5 477"/>
        <filter val="514"/>
        <filter val="59 662"/>
        <filter val="6 957"/>
        <filter val="64 301"/>
        <filter val="650"/>
        <filter val="7 289"/>
        <filter val="7 429"/>
        <filter val="7 704"/>
        <filter val="740"/>
        <filter val="8 938"/>
        <filter val="817"/>
        <filter val="835"/>
        <filter val="89"/>
        <filter val="89 125"/>
        <filter val="919"/>
      </filters>
    </filterColumn>
  </autoFilter>
  <mergeCells count="28">
    <mergeCell ref="C11:L11"/>
    <mergeCell ref="C12:L12"/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A285:B285"/>
    <mergeCell ref="A286:B286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filterMode="1">
    <tabColor theme="0"/>
  </sheetPr>
  <dimension ref="A1:M304"/>
  <sheetViews>
    <sheetView showGridLines="0" view="pageLayout" zoomScaleNormal="100" workbookViewId="0">
      <selection activeCell="C7" sqref="C7:L7"/>
    </sheetView>
  </sheetViews>
  <sheetFormatPr defaultColWidth="9.140625"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378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2.75" customHeight="1" x14ac:dyDescent="0.25">
      <c r="A3" s="2" t="s">
        <v>2</v>
      </c>
      <c r="B3" s="3"/>
      <c r="C3" s="319" t="s">
        <v>393</v>
      </c>
      <c r="D3" s="320"/>
      <c r="E3" s="320"/>
      <c r="F3" s="320"/>
      <c r="G3" s="320"/>
      <c r="H3" s="320"/>
      <c r="I3" s="320"/>
      <c r="J3" s="320"/>
      <c r="K3" s="320"/>
      <c r="L3" s="321"/>
    </row>
    <row r="4" spans="1:12" ht="12.75" customHeight="1" x14ac:dyDescent="0.25">
      <c r="A4" s="2" t="s">
        <v>3</v>
      </c>
      <c r="B4" s="3"/>
      <c r="C4" s="319" t="s">
        <v>377</v>
      </c>
      <c r="D4" s="320"/>
      <c r="E4" s="320"/>
      <c r="F4" s="320"/>
      <c r="G4" s="320"/>
      <c r="H4" s="320"/>
      <c r="I4" s="320"/>
      <c r="J4" s="320"/>
      <c r="K4" s="320"/>
      <c r="L4" s="321"/>
    </row>
    <row r="5" spans="1:12" ht="12.75" customHeight="1" x14ac:dyDescent="0.25">
      <c r="A5" s="4" t="s">
        <v>5</v>
      </c>
      <c r="B5" s="5"/>
      <c r="C5" s="275" t="s">
        <v>376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340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4" t="s">
        <v>9</v>
      </c>
      <c r="B7" s="5"/>
      <c r="C7" s="281" t="s">
        <v>375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75"/>
      <c r="D8" s="275"/>
      <c r="E8" s="275"/>
      <c r="F8" s="275"/>
      <c r="G8" s="275"/>
      <c r="H8" s="275"/>
      <c r="I8" s="275"/>
      <c r="J8" s="275"/>
      <c r="K8" s="275"/>
      <c r="L8" s="276"/>
    </row>
    <row r="9" spans="1:12" ht="12.75" customHeight="1" x14ac:dyDescent="0.25">
      <c r="A9" s="4"/>
      <c r="B9" s="5" t="s">
        <v>12</v>
      </c>
      <c r="C9" s="275"/>
      <c r="D9" s="275"/>
      <c r="E9" s="275"/>
      <c r="F9" s="275"/>
      <c r="G9" s="275"/>
      <c r="H9" s="275"/>
      <c r="I9" s="275"/>
      <c r="J9" s="275"/>
      <c r="K9" s="275"/>
      <c r="L9" s="276"/>
    </row>
    <row r="10" spans="1:12" ht="12.75" customHeight="1" x14ac:dyDescent="0.25">
      <c r="A10" s="4"/>
      <c r="B10" s="5" t="s">
        <v>13</v>
      </c>
      <c r="C10" s="275" t="s">
        <v>374</v>
      </c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4"/>
      <c r="B12" s="5" t="s">
        <v>16</v>
      </c>
      <c r="C12" s="275" t="s">
        <v>373</v>
      </c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 t="s">
        <v>372</v>
      </c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564424</v>
      </c>
      <c r="D20" s="30">
        <f>SUM(D21,D24,D25,D41,D42)</f>
        <v>558124</v>
      </c>
      <c r="E20" s="30">
        <f>SUM(E21,E24,E42)</f>
        <v>0</v>
      </c>
      <c r="F20" s="30">
        <f>SUM(F21,F26,F42)</f>
        <v>4300</v>
      </c>
      <c r="G20" s="31">
        <f>SUM(G21,G24,G44)</f>
        <v>2000</v>
      </c>
      <c r="H20" s="29">
        <f t="shared" ref="H20:H46" si="1">SUM(I20:L20)</f>
        <v>570163</v>
      </c>
      <c r="I20" s="30">
        <f>SUM(I21,I24,I25,I41,I42)</f>
        <v>563863</v>
      </c>
      <c r="J20" s="30">
        <f>SUM(J21,J24,J42)</f>
        <v>0</v>
      </c>
      <c r="K20" s="30">
        <f>SUM(K21,K26,K42)</f>
        <v>4300</v>
      </c>
      <c r="L20" s="32">
        <f>SUM(L21,L24,L44)</f>
        <v>2000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560124</v>
      </c>
      <c r="D24" s="53">
        <v>558124</v>
      </c>
      <c r="E24" s="53"/>
      <c r="F24" s="54" t="s">
        <v>34</v>
      </c>
      <c r="G24" s="272">
        <v>2000</v>
      </c>
      <c r="H24" s="52">
        <f t="shared" si="1"/>
        <v>565863</v>
      </c>
      <c r="I24" s="53">
        <f>I50</f>
        <v>563863</v>
      </c>
      <c r="J24" s="53">
        <f>J50</f>
        <v>0</v>
      </c>
      <c r="K24" s="54" t="s">
        <v>34</v>
      </c>
      <c r="L24" s="271">
        <v>2000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thickTop="1" x14ac:dyDescent="0.25">
      <c r="A26" s="58">
        <v>21300</v>
      </c>
      <c r="B26" s="58" t="s">
        <v>36</v>
      </c>
      <c r="C26" s="59">
        <f t="shared" si="0"/>
        <v>4300</v>
      </c>
      <c r="D26" s="61" t="s">
        <v>34</v>
      </c>
      <c r="E26" s="61" t="s">
        <v>34</v>
      </c>
      <c r="F26" s="64">
        <f>SUM(F27,F31,F33,F36)</f>
        <v>4300</v>
      </c>
      <c r="G26" s="62" t="s">
        <v>34</v>
      </c>
      <c r="H26" s="59">
        <f t="shared" si="1"/>
        <v>4300</v>
      </c>
      <c r="I26" s="61" t="s">
        <v>34</v>
      </c>
      <c r="J26" s="61" t="s">
        <v>34</v>
      </c>
      <c r="K26" s="64">
        <f>SUM(K27,K31,K33,K36)</f>
        <v>4300</v>
      </c>
      <c r="L26" s="63" t="s">
        <v>34</v>
      </c>
    </row>
    <row r="27" spans="1:12" s="26" customFormat="1" ht="24" hidden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idden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idden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" hidden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" hidden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" hidden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idden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idden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" hidden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" x14ac:dyDescent="0.25">
      <c r="A36" s="65">
        <v>21390</v>
      </c>
      <c r="B36" s="58" t="s">
        <v>46</v>
      </c>
      <c r="C36" s="59">
        <f t="shared" si="0"/>
        <v>4300</v>
      </c>
      <c r="D36" s="61" t="s">
        <v>34</v>
      </c>
      <c r="E36" s="61" t="s">
        <v>34</v>
      </c>
      <c r="F36" s="64">
        <f>SUM(F37:F40)</f>
        <v>4300</v>
      </c>
      <c r="G36" s="62" t="s">
        <v>34</v>
      </c>
      <c r="H36" s="59">
        <f t="shared" si="1"/>
        <v>4300</v>
      </c>
      <c r="I36" s="61" t="s">
        <v>34</v>
      </c>
      <c r="J36" s="61" t="s">
        <v>34</v>
      </c>
      <c r="K36" s="64">
        <f>SUM(K37:K40)</f>
        <v>4300</v>
      </c>
      <c r="L36" s="63" t="s">
        <v>34</v>
      </c>
    </row>
    <row r="37" spans="1:12" ht="24" hidden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idden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idden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" x14ac:dyDescent="0.25">
      <c r="A40" s="46">
        <v>21399</v>
      </c>
      <c r="B40" s="72" t="s">
        <v>50</v>
      </c>
      <c r="C40" s="73">
        <f t="shared" si="0"/>
        <v>4300</v>
      </c>
      <c r="D40" s="74" t="s">
        <v>34</v>
      </c>
      <c r="E40" s="74" t="s">
        <v>34</v>
      </c>
      <c r="F40" s="75">
        <v>4300</v>
      </c>
      <c r="G40" s="76" t="s">
        <v>34</v>
      </c>
      <c r="H40" s="73">
        <f t="shared" si="1"/>
        <v>4300</v>
      </c>
      <c r="I40" s="74" t="s">
        <v>34</v>
      </c>
      <c r="J40" s="74" t="s">
        <v>34</v>
      </c>
      <c r="K40" s="75">
        <v>4300</v>
      </c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" hidden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" hidden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" hidden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" hidden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" hidden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80" si="2">SUM(D49:G49)</f>
        <v>564577.78</v>
      </c>
      <c r="D49" s="121">
        <f>SUM(D50,D281)</f>
        <v>558277.78</v>
      </c>
      <c r="E49" s="121">
        <f>SUM(E50,E281)</f>
        <v>0</v>
      </c>
      <c r="F49" s="121">
        <f>SUM(F50,F281)</f>
        <v>4300</v>
      </c>
      <c r="G49" s="122">
        <f>SUM(G50,G281)</f>
        <v>2000</v>
      </c>
      <c r="H49" s="120">
        <f t="shared" ref="H49:H80" si="3">SUM(I49:L49)</f>
        <v>570163</v>
      </c>
      <c r="I49" s="121">
        <f>SUM(I50,I281)</f>
        <v>563863</v>
      </c>
      <c r="J49" s="121">
        <f>SUM(J50,J281)</f>
        <v>0</v>
      </c>
      <c r="K49" s="121">
        <f>SUM(K50,K281)</f>
        <v>4300</v>
      </c>
      <c r="L49" s="123">
        <f>SUM(L50,L281)</f>
        <v>2000</v>
      </c>
    </row>
    <row r="50" spans="1:12" s="26" customFormat="1" ht="36.75" thickTop="1" x14ac:dyDescent="0.25">
      <c r="A50" s="124"/>
      <c r="B50" s="125" t="s">
        <v>59</v>
      </c>
      <c r="C50" s="126">
        <f t="shared" si="2"/>
        <v>564577.78</v>
      </c>
      <c r="D50" s="127">
        <f>SUM(D51,D193)</f>
        <v>558277.78</v>
      </c>
      <c r="E50" s="127">
        <f>SUM(E51,E193)</f>
        <v>0</v>
      </c>
      <c r="F50" s="127">
        <f>SUM(F51,F193)</f>
        <v>4300</v>
      </c>
      <c r="G50" s="128">
        <f>SUM(G51,G193)</f>
        <v>2000</v>
      </c>
      <c r="H50" s="126">
        <f t="shared" si="3"/>
        <v>570163</v>
      </c>
      <c r="I50" s="127">
        <f>SUM(I51,I193)</f>
        <v>563863</v>
      </c>
      <c r="J50" s="127">
        <f>SUM(J51,J193)</f>
        <v>0</v>
      </c>
      <c r="K50" s="127">
        <f>SUM(K51,K193)</f>
        <v>4300</v>
      </c>
      <c r="L50" s="129">
        <f>SUM(L51,L193)</f>
        <v>2000</v>
      </c>
    </row>
    <row r="51" spans="1:12" s="26" customFormat="1" ht="24" x14ac:dyDescent="0.25">
      <c r="A51" s="130"/>
      <c r="B51" s="20" t="s">
        <v>60</v>
      </c>
      <c r="C51" s="131">
        <f t="shared" si="2"/>
        <v>564029.78</v>
      </c>
      <c r="D51" s="132">
        <f>SUM(D52,D74,D172,D186)</f>
        <v>557729.78</v>
      </c>
      <c r="E51" s="132">
        <f>SUM(E52,E74,E172,E186)</f>
        <v>0</v>
      </c>
      <c r="F51" s="132">
        <f>SUM(F52,F74,F172,F186)</f>
        <v>4300</v>
      </c>
      <c r="G51" s="133">
        <f>SUM(G52,G74,G172,G186)</f>
        <v>2000</v>
      </c>
      <c r="H51" s="131">
        <f t="shared" si="3"/>
        <v>570163</v>
      </c>
      <c r="I51" s="132">
        <f>SUM(I52,I74,I172,I186)</f>
        <v>563863</v>
      </c>
      <c r="J51" s="132">
        <f>SUM(J52,J74,J172,J186)</f>
        <v>0</v>
      </c>
      <c r="K51" s="132">
        <f>SUM(K52,K74,K172,K186)</f>
        <v>4300</v>
      </c>
      <c r="L51" s="134">
        <f>SUM(L52,L74,L172,L186)</f>
        <v>2000</v>
      </c>
    </row>
    <row r="52" spans="1:12" s="26" customFormat="1" x14ac:dyDescent="0.25">
      <c r="A52" s="135">
        <v>1000</v>
      </c>
      <c r="B52" s="135" t="s">
        <v>61</v>
      </c>
      <c r="C52" s="136">
        <f t="shared" si="2"/>
        <v>451520.78</v>
      </c>
      <c r="D52" s="137">
        <f>SUM(D53,D66)</f>
        <v>451520.78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460871</v>
      </c>
      <c r="I52" s="137">
        <f>SUM(I53,I66)</f>
        <v>460871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2"/>
        <v>343208.5</v>
      </c>
      <c r="D53" s="64">
        <f>SUM(D54,D57,D65)</f>
        <v>343208.5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350134</v>
      </c>
      <c r="I53" s="64">
        <f>SUM(I54,I57,I65)</f>
        <v>350134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x14ac:dyDescent="0.25">
      <c r="A54" s="143">
        <v>1110</v>
      </c>
      <c r="B54" s="102" t="s">
        <v>63</v>
      </c>
      <c r="C54" s="109">
        <f t="shared" si="2"/>
        <v>284389.14</v>
      </c>
      <c r="D54" s="144">
        <f>SUM(D55:D56)</f>
        <v>284389.14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284660</v>
      </c>
      <c r="I54" s="144">
        <f>SUM(I55:I56)</f>
        <v>284660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customHeight="1" x14ac:dyDescent="0.25">
      <c r="A56" s="46">
        <v>1119</v>
      </c>
      <c r="B56" s="72" t="s">
        <v>65</v>
      </c>
      <c r="C56" s="73">
        <f t="shared" si="2"/>
        <v>284389.14</v>
      </c>
      <c r="D56" s="75">
        <v>284389.14</v>
      </c>
      <c r="E56" s="75"/>
      <c r="F56" s="75"/>
      <c r="G56" s="149"/>
      <c r="H56" s="73">
        <f t="shared" si="3"/>
        <v>284660</v>
      </c>
      <c r="I56" s="75">
        <v>284660</v>
      </c>
      <c r="J56" s="75"/>
      <c r="K56" s="75"/>
      <c r="L56" s="150"/>
    </row>
    <row r="57" spans="1:12" ht="23.25" customHeight="1" x14ac:dyDescent="0.25">
      <c r="A57" s="151">
        <v>1140</v>
      </c>
      <c r="B57" s="72" t="s">
        <v>66</v>
      </c>
      <c r="C57" s="73">
        <f t="shared" si="2"/>
        <v>58819.360000000001</v>
      </c>
      <c r="D57" s="152">
        <f>SUM(D58:D64)</f>
        <v>58819.360000000001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65474</v>
      </c>
      <c r="I57" s="152">
        <f>SUM(I58:I64)</f>
        <v>65474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x14ac:dyDescent="0.25">
      <c r="A58" s="46">
        <v>1141</v>
      </c>
      <c r="B58" s="72" t="s">
        <v>67</v>
      </c>
      <c r="C58" s="73">
        <f t="shared" si="2"/>
        <v>16030.22</v>
      </c>
      <c r="D58" s="75">
        <v>16030.22</v>
      </c>
      <c r="E58" s="75"/>
      <c r="F58" s="75"/>
      <c r="G58" s="149"/>
      <c r="H58" s="73">
        <f t="shared" si="3"/>
        <v>16031</v>
      </c>
      <c r="I58" s="75">
        <v>16031</v>
      </c>
      <c r="J58" s="75"/>
      <c r="K58" s="75"/>
      <c r="L58" s="150"/>
    </row>
    <row r="59" spans="1:12" ht="24.75" customHeight="1" x14ac:dyDescent="0.25">
      <c r="A59" s="46">
        <v>1142</v>
      </c>
      <c r="B59" s="72" t="s">
        <v>68</v>
      </c>
      <c r="C59" s="73">
        <f t="shared" si="2"/>
        <v>4992</v>
      </c>
      <c r="D59" s="75">
        <v>4992</v>
      </c>
      <c r="E59" s="75"/>
      <c r="F59" s="75"/>
      <c r="G59" s="149"/>
      <c r="H59" s="73">
        <f t="shared" si="3"/>
        <v>4992</v>
      </c>
      <c r="I59" s="75">
        <v>4992</v>
      </c>
      <c r="J59" s="75"/>
      <c r="K59" s="75"/>
      <c r="L59" s="150"/>
    </row>
    <row r="60" spans="1:12" ht="24" x14ac:dyDescent="0.25">
      <c r="A60" s="46">
        <v>1145</v>
      </c>
      <c r="B60" s="72" t="s">
        <v>69</v>
      </c>
      <c r="C60" s="73">
        <f t="shared" si="2"/>
        <v>25040.7</v>
      </c>
      <c r="D60" s="75">
        <v>25040.7</v>
      </c>
      <c r="E60" s="75"/>
      <c r="F60" s="75"/>
      <c r="G60" s="149"/>
      <c r="H60" s="73">
        <f t="shared" si="3"/>
        <v>25041</v>
      </c>
      <c r="I60" s="75">
        <v>25041</v>
      </c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70</v>
      </c>
      <c r="C61" s="73">
        <f t="shared" si="2"/>
        <v>5229.66</v>
      </c>
      <c r="D61" s="75">
        <v>5229.66</v>
      </c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2"/>
        <v>5629.78</v>
      </c>
      <c r="D62" s="75">
        <v>5629.78</v>
      </c>
      <c r="E62" s="75"/>
      <c r="F62" s="75"/>
      <c r="G62" s="149"/>
      <c r="H62" s="73">
        <f t="shared" si="3"/>
        <v>6755</v>
      </c>
      <c r="I62" s="75">
        <f>6875-120</f>
        <v>6755</v>
      </c>
      <c r="J62" s="75"/>
      <c r="K62" s="75"/>
      <c r="L62" s="150"/>
    </row>
    <row r="63" spans="1:12" x14ac:dyDescent="0.25">
      <c r="A63" s="46">
        <v>1148</v>
      </c>
      <c r="B63" s="72" t="s">
        <v>72</v>
      </c>
      <c r="C63" s="73">
        <f t="shared" si="2"/>
        <v>1897</v>
      </c>
      <c r="D63" s="75">
        <v>1897</v>
      </c>
      <c r="E63" s="75"/>
      <c r="F63" s="75"/>
      <c r="G63" s="149"/>
      <c r="H63" s="73">
        <f t="shared" si="3"/>
        <v>12655</v>
      </c>
      <c r="I63" s="75">
        <v>12655</v>
      </c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2"/>
        <v>108312.28</v>
      </c>
      <c r="D66" s="64">
        <f>SUM(D67:D68)</f>
        <v>108312.28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110737</v>
      </c>
      <c r="I66" s="64">
        <f>SUM(I67:I68)</f>
        <v>110737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2"/>
        <v>84579.75</v>
      </c>
      <c r="D67" s="69">
        <v>84579.75</v>
      </c>
      <c r="E67" s="69"/>
      <c r="F67" s="69"/>
      <c r="G67" s="147"/>
      <c r="H67" s="67">
        <f t="shared" si="3"/>
        <v>86992</v>
      </c>
      <c r="I67" s="69">
        <f>87021-29</f>
        <v>86992</v>
      </c>
      <c r="J67" s="69"/>
      <c r="K67" s="69"/>
      <c r="L67" s="148"/>
    </row>
    <row r="68" spans="1:12" ht="24" x14ac:dyDescent="0.25">
      <c r="A68" s="151">
        <v>1220</v>
      </c>
      <c r="B68" s="72" t="s">
        <v>77</v>
      </c>
      <c r="C68" s="73">
        <f t="shared" si="2"/>
        <v>23732.53</v>
      </c>
      <c r="D68" s="152">
        <f>SUM(D69:D73)</f>
        <v>23732.53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23745</v>
      </c>
      <c r="I68" s="152">
        <f>SUM(I69:I73)</f>
        <v>23745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x14ac:dyDescent="0.25">
      <c r="A69" s="46">
        <v>1221</v>
      </c>
      <c r="B69" s="72" t="s">
        <v>78</v>
      </c>
      <c r="C69" s="73">
        <f t="shared" si="2"/>
        <v>15332.19</v>
      </c>
      <c r="D69" s="75">
        <v>15332.19</v>
      </c>
      <c r="E69" s="75"/>
      <c r="F69" s="75"/>
      <c r="G69" s="149"/>
      <c r="H69" s="73">
        <f t="shared" si="3"/>
        <v>15344</v>
      </c>
      <c r="I69" s="75">
        <v>15344</v>
      </c>
      <c r="J69" s="75"/>
      <c r="K69" s="75"/>
      <c r="L69" s="150"/>
    </row>
    <row r="70" spans="1:12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x14ac:dyDescent="0.25">
      <c r="A72" s="46">
        <v>1227</v>
      </c>
      <c r="B72" s="72" t="s">
        <v>81</v>
      </c>
      <c r="C72" s="73">
        <f t="shared" si="2"/>
        <v>7973.48</v>
      </c>
      <c r="D72" s="75">
        <v>7973.48</v>
      </c>
      <c r="E72" s="75"/>
      <c r="F72" s="75"/>
      <c r="G72" s="149"/>
      <c r="H72" s="73">
        <f t="shared" si="3"/>
        <v>7974</v>
      </c>
      <c r="I72" s="75">
        <v>7974</v>
      </c>
      <c r="J72" s="75"/>
      <c r="K72" s="75"/>
      <c r="L72" s="150"/>
    </row>
    <row r="73" spans="1:12" ht="60" x14ac:dyDescent="0.25">
      <c r="A73" s="46">
        <v>1228</v>
      </c>
      <c r="B73" s="72" t="s">
        <v>82</v>
      </c>
      <c r="C73" s="73">
        <f t="shared" si="2"/>
        <v>426.86</v>
      </c>
      <c r="D73" s="75">
        <v>426.86</v>
      </c>
      <c r="E73" s="75"/>
      <c r="F73" s="75"/>
      <c r="G73" s="149"/>
      <c r="H73" s="73">
        <f t="shared" si="3"/>
        <v>427</v>
      </c>
      <c r="I73" s="75">
        <v>427</v>
      </c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2"/>
        <v>112509</v>
      </c>
      <c r="D74" s="137">
        <f>SUM(D75,D82,D129,D163,D164,D171)</f>
        <v>106209</v>
      </c>
      <c r="E74" s="137">
        <f>SUM(E75,E82,E129,E163,E164,E171)</f>
        <v>0</v>
      </c>
      <c r="F74" s="137">
        <f>SUM(F75,F82,F129,F163,F164,F171)</f>
        <v>4300</v>
      </c>
      <c r="G74" s="138">
        <f>SUM(G75,G82,G129,G163,G164,G171)</f>
        <v>2000</v>
      </c>
      <c r="H74" s="136">
        <f t="shared" si="3"/>
        <v>109292</v>
      </c>
      <c r="I74" s="137">
        <f>SUM(I75,I82,I129,I163,I164,I171)</f>
        <v>102992</v>
      </c>
      <c r="J74" s="137">
        <f>SUM(J75,J82,J129,J163,J164,J171)</f>
        <v>0</v>
      </c>
      <c r="K74" s="137">
        <f>SUM(K75,K82,K129,K163,K164,K171)</f>
        <v>4300</v>
      </c>
      <c r="L74" s="139">
        <f>SUM(L75,L82,L129,L163,L164,L171)</f>
        <v>2000</v>
      </c>
    </row>
    <row r="75" spans="1:12" ht="24" x14ac:dyDescent="0.25">
      <c r="A75" s="58">
        <v>2100</v>
      </c>
      <c r="B75" s="140" t="s">
        <v>84</v>
      </c>
      <c r="C75" s="59">
        <f t="shared" si="2"/>
        <v>1040</v>
      </c>
      <c r="D75" s="64">
        <f>SUM(D76,D79)</f>
        <v>1040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1040</v>
      </c>
      <c r="I75" s="64">
        <f>SUM(I76,I79)</f>
        <v>1040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x14ac:dyDescent="0.25">
      <c r="A76" s="160">
        <v>2110</v>
      </c>
      <c r="B76" s="66" t="s">
        <v>85</v>
      </c>
      <c r="C76" s="67">
        <f t="shared" si="2"/>
        <v>400</v>
      </c>
      <c r="D76" s="161">
        <f>SUM(D77:D78)</f>
        <v>400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400</v>
      </c>
      <c r="I76" s="161">
        <f>SUM(I77:I78)</f>
        <v>400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x14ac:dyDescent="0.25">
      <c r="A78" s="46">
        <v>2112</v>
      </c>
      <c r="B78" s="72" t="s">
        <v>87</v>
      </c>
      <c r="C78" s="73">
        <f t="shared" si="2"/>
        <v>400</v>
      </c>
      <c r="D78" s="75">
        <v>400</v>
      </c>
      <c r="E78" s="75"/>
      <c r="F78" s="75"/>
      <c r="G78" s="149"/>
      <c r="H78" s="73">
        <f t="shared" si="3"/>
        <v>400</v>
      </c>
      <c r="I78" s="75">
        <v>400</v>
      </c>
      <c r="J78" s="75"/>
      <c r="K78" s="75"/>
      <c r="L78" s="150"/>
    </row>
    <row r="79" spans="1:12" ht="24" x14ac:dyDescent="0.25">
      <c r="A79" s="151">
        <v>2120</v>
      </c>
      <c r="B79" s="72" t="s">
        <v>88</v>
      </c>
      <c r="C79" s="73">
        <f t="shared" si="2"/>
        <v>640</v>
      </c>
      <c r="D79" s="152">
        <f>SUM(D80:D81)</f>
        <v>640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640</v>
      </c>
      <c r="I79" s="152">
        <f>SUM(I80:I81)</f>
        <v>640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x14ac:dyDescent="0.25">
      <c r="A80" s="46">
        <v>2121</v>
      </c>
      <c r="B80" s="72" t="s">
        <v>86</v>
      </c>
      <c r="C80" s="73">
        <f t="shared" si="2"/>
        <v>640</v>
      </c>
      <c r="D80" s="75">
        <v>640</v>
      </c>
      <c r="E80" s="75"/>
      <c r="F80" s="75"/>
      <c r="G80" s="149"/>
      <c r="H80" s="73">
        <f t="shared" si="3"/>
        <v>640</v>
      </c>
      <c r="I80" s="75">
        <v>640</v>
      </c>
      <c r="J80" s="75"/>
      <c r="K80" s="75"/>
      <c r="L80" s="150"/>
    </row>
    <row r="81" spans="1:12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4"/>
        <v>24762</v>
      </c>
      <c r="D82" s="64">
        <f>SUM(D83,D88,D94,D102,D111,D115,D121,D127)</f>
        <v>23242</v>
      </c>
      <c r="E82" s="64">
        <f>SUM(E83,E88,E94,E102,E111,E115,E121,E127)</f>
        <v>0</v>
      </c>
      <c r="F82" s="64">
        <f>SUM(F83,F88,F94,F102,F111,F115,F121,F127)</f>
        <v>170</v>
      </c>
      <c r="G82" s="158">
        <f>SUM(G83,G88,G94,G102,G111,G115,G121,G127)</f>
        <v>1350</v>
      </c>
      <c r="H82" s="59">
        <f t="shared" si="5"/>
        <v>24033</v>
      </c>
      <c r="I82" s="64">
        <f>SUM(I83,I88,I94,I102,I111,I115,I121,I127)</f>
        <v>22513</v>
      </c>
      <c r="J82" s="64">
        <f>SUM(J83,J88,J94,J102,J111,J115,J121,J127)</f>
        <v>0</v>
      </c>
      <c r="K82" s="64">
        <f>SUM(K83,K88,K94,K102,K111,K115,K121,K127)</f>
        <v>170</v>
      </c>
      <c r="L82" s="164">
        <f>SUM(L83,L88,L94,L102,L111,L115,L121,L127)</f>
        <v>1350</v>
      </c>
    </row>
    <row r="83" spans="1:12" ht="24" x14ac:dyDescent="0.25">
      <c r="A83" s="143">
        <v>2210</v>
      </c>
      <c r="B83" s="102" t="s">
        <v>90</v>
      </c>
      <c r="C83" s="109">
        <f t="shared" si="4"/>
        <v>2092</v>
      </c>
      <c r="D83" s="144">
        <f>SUM(D84:D87)</f>
        <v>2092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2092</v>
      </c>
      <c r="I83" s="144">
        <f>SUM(I84:I87)</f>
        <v>2092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/>
      <c r="J84" s="69"/>
      <c r="K84" s="69"/>
      <c r="L84" s="148"/>
    </row>
    <row r="85" spans="1:12" ht="36" x14ac:dyDescent="0.25">
      <c r="A85" s="46">
        <v>2212</v>
      </c>
      <c r="B85" s="72" t="s">
        <v>92</v>
      </c>
      <c r="C85" s="73">
        <f t="shared" si="4"/>
        <v>1592</v>
      </c>
      <c r="D85" s="75">
        <v>1592</v>
      </c>
      <c r="E85" s="75"/>
      <c r="F85" s="75"/>
      <c r="G85" s="149"/>
      <c r="H85" s="73">
        <f t="shared" si="5"/>
        <v>1592</v>
      </c>
      <c r="I85" s="75">
        <v>1592</v>
      </c>
      <c r="J85" s="75"/>
      <c r="K85" s="75"/>
      <c r="L85" s="150"/>
    </row>
    <row r="86" spans="1:12" ht="24" x14ac:dyDescent="0.25">
      <c r="A86" s="46">
        <v>2214</v>
      </c>
      <c r="B86" s="72" t="s">
        <v>93</v>
      </c>
      <c r="C86" s="73">
        <f t="shared" si="4"/>
        <v>405</v>
      </c>
      <c r="D86" s="75">
        <v>405</v>
      </c>
      <c r="E86" s="75"/>
      <c r="F86" s="75"/>
      <c r="G86" s="149"/>
      <c r="H86" s="73">
        <f t="shared" si="5"/>
        <v>405</v>
      </c>
      <c r="I86" s="75">
        <v>405</v>
      </c>
      <c r="J86" s="75"/>
      <c r="K86" s="75"/>
      <c r="L86" s="150"/>
    </row>
    <row r="87" spans="1:12" x14ac:dyDescent="0.25">
      <c r="A87" s="46">
        <v>2219</v>
      </c>
      <c r="B87" s="72" t="s">
        <v>94</v>
      </c>
      <c r="C87" s="73">
        <f t="shared" si="4"/>
        <v>95</v>
      </c>
      <c r="D87" s="75">
        <v>95</v>
      </c>
      <c r="E87" s="75"/>
      <c r="F87" s="75"/>
      <c r="G87" s="149"/>
      <c r="H87" s="73">
        <f t="shared" si="5"/>
        <v>95</v>
      </c>
      <c r="I87" s="75">
        <v>95</v>
      </c>
      <c r="J87" s="75"/>
      <c r="K87" s="75"/>
      <c r="L87" s="150"/>
    </row>
    <row r="88" spans="1:12" ht="24" x14ac:dyDescent="0.25">
      <c r="A88" s="151">
        <v>2220</v>
      </c>
      <c r="B88" s="72" t="s">
        <v>95</v>
      </c>
      <c r="C88" s="73">
        <f t="shared" si="4"/>
        <v>15875</v>
      </c>
      <c r="D88" s="152">
        <f>SUM(D89:D93)</f>
        <v>15705</v>
      </c>
      <c r="E88" s="152">
        <f>SUM(E89:E93)</f>
        <v>0</v>
      </c>
      <c r="F88" s="152">
        <f>SUM(F89:F93)</f>
        <v>170</v>
      </c>
      <c r="G88" s="153">
        <f>SUM(G89:G93)</f>
        <v>0</v>
      </c>
      <c r="H88" s="73">
        <f t="shared" si="5"/>
        <v>15745</v>
      </c>
      <c r="I88" s="152">
        <f>SUM(I89:I93)</f>
        <v>15575</v>
      </c>
      <c r="J88" s="152">
        <f>SUM(J89:J93)</f>
        <v>0</v>
      </c>
      <c r="K88" s="152">
        <f>SUM(K89:K93)</f>
        <v>170</v>
      </c>
      <c r="L88" s="154">
        <f>SUM(L89:L93)</f>
        <v>0</v>
      </c>
    </row>
    <row r="89" spans="1:12" ht="24" hidden="1" x14ac:dyDescent="0.25">
      <c r="A89" s="46">
        <v>2221</v>
      </c>
      <c r="B89" s="72" t="s">
        <v>96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/>
      <c r="J89" s="75"/>
      <c r="K89" s="75"/>
      <c r="L89" s="150"/>
    </row>
    <row r="90" spans="1:12" x14ac:dyDescent="0.25">
      <c r="A90" s="46">
        <v>2222</v>
      </c>
      <c r="B90" s="72" t="s">
        <v>97</v>
      </c>
      <c r="C90" s="73">
        <f t="shared" si="4"/>
        <v>5216</v>
      </c>
      <c r="D90" s="75">
        <v>5116</v>
      </c>
      <c r="E90" s="75"/>
      <c r="F90" s="75">
        <v>100</v>
      </c>
      <c r="G90" s="149"/>
      <c r="H90" s="73">
        <f t="shared" si="5"/>
        <v>5116</v>
      </c>
      <c r="I90" s="75">
        <v>5016</v>
      </c>
      <c r="J90" s="75"/>
      <c r="K90" s="75">
        <v>100</v>
      </c>
      <c r="L90" s="150"/>
    </row>
    <row r="91" spans="1:12" x14ac:dyDescent="0.25">
      <c r="A91" s="46">
        <v>2223</v>
      </c>
      <c r="B91" s="72" t="s">
        <v>98</v>
      </c>
      <c r="C91" s="73">
        <f t="shared" si="4"/>
        <v>10157</v>
      </c>
      <c r="D91" s="75">
        <v>10087</v>
      </c>
      <c r="E91" s="75"/>
      <c r="F91" s="75">
        <v>70</v>
      </c>
      <c r="G91" s="149"/>
      <c r="H91" s="73">
        <f t="shared" si="5"/>
        <v>10127</v>
      </c>
      <c r="I91" s="75">
        <v>10057</v>
      </c>
      <c r="J91" s="75"/>
      <c r="K91" s="75">
        <v>70</v>
      </c>
      <c r="L91" s="150"/>
    </row>
    <row r="92" spans="1:12" ht="48" x14ac:dyDescent="0.25">
      <c r="A92" s="46">
        <v>2224</v>
      </c>
      <c r="B92" s="72" t="s">
        <v>99</v>
      </c>
      <c r="C92" s="73">
        <f t="shared" si="4"/>
        <v>502</v>
      </c>
      <c r="D92" s="75">
        <v>502</v>
      </c>
      <c r="E92" s="75"/>
      <c r="F92" s="75"/>
      <c r="G92" s="149"/>
      <c r="H92" s="73">
        <f t="shared" si="5"/>
        <v>502</v>
      </c>
      <c r="I92" s="75">
        <v>502</v>
      </c>
      <c r="J92" s="75"/>
      <c r="K92" s="75"/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/>
      <c r="J93" s="75"/>
      <c r="K93" s="75"/>
      <c r="L93" s="150"/>
    </row>
    <row r="94" spans="1:12" ht="36" x14ac:dyDescent="0.25">
      <c r="A94" s="151">
        <v>2230</v>
      </c>
      <c r="B94" s="72" t="s">
        <v>101</v>
      </c>
      <c r="C94" s="73">
        <f t="shared" si="4"/>
        <v>1261</v>
      </c>
      <c r="D94" s="152">
        <f>SUM(D95:D101)</f>
        <v>761</v>
      </c>
      <c r="E94" s="152">
        <f>SUM(E95:E101)</f>
        <v>0</v>
      </c>
      <c r="F94" s="152">
        <f>SUM(F95:F101)</f>
        <v>0</v>
      </c>
      <c r="G94" s="153">
        <f>SUM(G95:G101)</f>
        <v>500</v>
      </c>
      <c r="H94" s="73">
        <f t="shared" si="5"/>
        <v>1261</v>
      </c>
      <c r="I94" s="152">
        <f>SUM(I95:I101)</f>
        <v>761</v>
      </c>
      <c r="J94" s="152">
        <f>SUM(J95:J101)</f>
        <v>0</v>
      </c>
      <c r="K94" s="152">
        <f>SUM(K95:K101)</f>
        <v>0</v>
      </c>
      <c r="L94" s="154">
        <f>SUM(L95:L101)</f>
        <v>500</v>
      </c>
    </row>
    <row r="95" spans="1:12" ht="24" x14ac:dyDescent="0.25">
      <c r="A95" s="46">
        <v>2231</v>
      </c>
      <c r="B95" s="72" t="s">
        <v>102</v>
      </c>
      <c r="C95" s="73">
        <f t="shared" si="4"/>
        <v>250</v>
      </c>
      <c r="D95" s="75"/>
      <c r="E95" s="75"/>
      <c r="F95" s="75"/>
      <c r="G95" s="149">
        <v>250</v>
      </c>
      <c r="H95" s="73">
        <f t="shared" si="5"/>
        <v>250</v>
      </c>
      <c r="I95" s="75"/>
      <c r="J95" s="75"/>
      <c r="K95" s="75"/>
      <c r="L95" s="150">
        <v>250</v>
      </c>
    </row>
    <row r="96" spans="1:12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/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/>
      <c r="J98" s="75"/>
      <c r="K98" s="75"/>
      <c r="L98" s="150"/>
    </row>
    <row r="99" spans="1:12" ht="24" x14ac:dyDescent="0.25">
      <c r="A99" s="46">
        <v>2235</v>
      </c>
      <c r="B99" s="72" t="s">
        <v>106</v>
      </c>
      <c r="C99" s="73">
        <f t="shared" si="4"/>
        <v>250</v>
      </c>
      <c r="D99" s="75"/>
      <c r="E99" s="75"/>
      <c r="F99" s="75"/>
      <c r="G99" s="149">
        <v>250</v>
      </c>
      <c r="H99" s="73">
        <f t="shared" si="5"/>
        <v>250</v>
      </c>
      <c r="I99" s="75"/>
      <c r="J99" s="75"/>
      <c r="K99" s="75"/>
      <c r="L99" s="150">
        <v>250</v>
      </c>
    </row>
    <row r="100" spans="1:12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/>
      <c r="J100" s="75"/>
      <c r="K100" s="75"/>
      <c r="L100" s="150"/>
    </row>
    <row r="101" spans="1:12" ht="24" x14ac:dyDescent="0.25">
      <c r="A101" s="46">
        <v>2239</v>
      </c>
      <c r="B101" s="72" t="s">
        <v>108</v>
      </c>
      <c r="C101" s="73">
        <f t="shared" si="4"/>
        <v>761</v>
      </c>
      <c r="D101" s="75">
        <v>761</v>
      </c>
      <c r="E101" s="75"/>
      <c r="F101" s="75"/>
      <c r="G101" s="149"/>
      <c r="H101" s="73">
        <f t="shared" si="5"/>
        <v>761</v>
      </c>
      <c r="I101" s="75">
        <v>761</v>
      </c>
      <c r="J101" s="75"/>
      <c r="K101" s="75"/>
      <c r="L101" s="150"/>
    </row>
    <row r="102" spans="1:12" ht="36" x14ac:dyDescent="0.25">
      <c r="A102" s="151">
        <v>2240</v>
      </c>
      <c r="B102" s="72" t="s">
        <v>109</v>
      </c>
      <c r="C102" s="73">
        <f t="shared" si="4"/>
        <v>4138</v>
      </c>
      <c r="D102" s="152">
        <f>SUM(D103:D110)</f>
        <v>3738</v>
      </c>
      <c r="E102" s="152">
        <f>SUM(E103:E110)</f>
        <v>0</v>
      </c>
      <c r="F102" s="152">
        <f>SUM(F103:F110)</f>
        <v>0</v>
      </c>
      <c r="G102" s="153">
        <f>SUM(G103:G110)</f>
        <v>400</v>
      </c>
      <c r="H102" s="73">
        <f t="shared" si="5"/>
        <v>3738</v>
      </c>
      <c r="I102" s="152">
        <f>SUM(I103:I110)</f>
        <v>3338</v>
      </c>
      <c r="J102" s="152">
        <f>SUM(J103:J110)</f>
        <v>0</v>
      </c>
      <c r="K102" s="152">
        <f>SUM(K103:K110)</f>
        <v>0</v>
      </c>
      <c r="L102" s="154">
        <f>SUM(L103:L110)</f>
        <v>400</v>
      </c>
    </row>
    <row r="103" spans="1:12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/>
      <c r="J103" s="75"/>
      <c r="K103" s="75"/>
      <c r="L103" s="150"/>
    </row>
    <row r="104" spans="1:12" ht="24" x14ac:dyDescent="0.25">
      <c r="A104" s="46">
        <v>2242</v>
      </c>
      <c r="B104" s="72" t="s">
        <v>111</v>
      </c>
      <c r="C104" s="73">
        <f t="shared" si="4"/>
        <v>1420</v>
      </c>
      <c r="D104" s="75">
        <v>1120</v>
      </c>
      <c r="E104" s="75"/>
      <c r="F104" s="75"/>
      <c r="G104" s="149">
        <v>300</v>
      </c>
      <c r="H104" s="73">
        <f t="shared" si="5"/>
        <v>1120</v>
      </c>
      <c r="I104" s="75">
        <v>820</v>
      </c>
      <c r="J104" s="75"/>
      <c r="K104" s="75"/>
      <c r="L104" s="150">
        <v>300</v>
      </c>
    </row>
    <row r="105" spans="1:12" ht="24" x14ac:dyDescent="0.25">
      <c r="A105" s="46">
        <v>2243</v>
      </c>
      <c r="B105" s="72" t="s">
        <v>112</v>
      </c>
      <c r="C105" s="73">
        <f t="shared" si="4"/>
        <v>737</v>
      </c>
      <c r="D105" s="75">
        <v>737</v>
      </c>
      <c r="E105" s="75"/>
      <c r="F105" s="75"/>
      <c r="G105" s="149"/>
      <c r="H105" s="73">
        <f t="shared" si="5"/>
        <v>737</v>
      </c>
      <c r="I105" s="75">
        <v>737</v>
      </c>
      <c r="J105" s="75"/>
      <c r="K105" s="75"/>
      <c r="L105" s="150"/>
    </row>
    <row r="106" spans="1:12" x14ac:dyDescent="0.25">
      <c r="A106" s="46">
        <v>2244</v>
      </c>
      <c r="B106" s="72" t="s">
        <v>113</v>
      </c>
      <c r="C106" s="73">
        <f t="shared" si="4"/>
        <v>1746</v>
      </c>
      <c r="D106" s="75">
        <v>1646</v>
      </c>
      <c r="E106" s="75"/>
      <c r="F106" s="75"/>
      <c r="G106" s="149">
        <v>100</v>
      </c>
      <c r="H106" s="73">
        <f t="shared" si="5"/>
        <v>1646</v>
      </c>
      <c r="I106" s="75">
        <v>1546</v>
      </c>
      <c r="J106" s="75"/>
      <c r="K106" s="75"/>
      <c r="L106" s="150">
        <v>100</v>
      </c>
    </row>
    <row r="107" spans="1:12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/>
      <c r="J107" s="75"/>
      <c r="K107" s="75"/>
      <c r="L107" s="150"/>
    </row>
    <row r="108" spans="1:12" x14ac:dyDescent="0.25">
      <c r="A108" s="46">
        <v>2247</v>
      </c>
      <c r="B108" s="72" t="s">
        <v>115</v>
      </c>
      <c r="C108" s="73">
        <f t="shared" si="4"/>
        <v>200</v>
      </c>
      <c r="D108" s="75">
        <v>200</v>
      </c>
      <c r="E108" s="75"/>
      <c r="F108" s="75"/>
      <c r="G108" s="149"/>
      <c r="H108" s="73">
        <f t="shared" si="5"/>
        <v>200</v>
      </c>
      <c r="I108" s="75">
        <v>200</v>
      </c>
      <c r="J108" s="75"/>
      <c r="K108" s="75"/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/>
      <c r="J109" s="75"/>
      <c r="K109" s="75"/>
      <c r="L109" s="150"/>
    </row>
    <row r="110" spans="1:12" ht="24" x14ac:dyDescent="0.25">
      <c r="A110" s="46">
        <v>2249</v>
      </c>
      <c r="B110" s="72" t="s">
        <v>117</v>
      </c>
      <c r="C110" s="73">
        <f t="shared" si="4"/>
        <v>35</v>
      </c>
      <c r="D110" s="75">
        <v>35</v>
      </c>
      <c r="E110" s="75"/>
      <c r="F110" s="75"/>
      <c r="G110" s="149"/>
      <c r="H110" s="73">
        <f t="shared" si="5"/>
        <v>35</v>
      </c>
      <c r="I110" s="75">
        <v>35</v>
      </c>
      <c r="J110" s="75"/>
      <c r="K110" s="75"/>
      <c r="L110" s="150"/>
    </row>
    <row r="111" spans="1:12" x14ac:dyDescent="0.25">
      <c r="A111" s="151">
        <v>2250</v>
      </c>
      <c r="B111" s="72" t="s">
        <v>118</v>
      </c>
      <c r="C111" s="73">
        <f t="shared" si="4"/>
        <v>166</v>
      </c>
      <c r="D111" s="152">
        <f>SUM(D112:D114)</f>
        <v>166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166</v>
      </c>
      <c r="I111" s="152">
        <f>SUM(I112:I114)</f>
        <v>166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x14ac:dyDescent="0.25">
      <c r="A112" s="46">
        <v>2251</v>
      </c>
      <c r="B112" s="72" t="s">
        <v>119</v>
      </c>
      <c r="C112" s="73">
        <f t="shared" si="4"/>
        <v>166</v>
      </c>
      <c r="D112" s="75">
        <v>166</v>
      </c>
      <c r="E112" s="75"/>
      <c r="F112" s="75"/>
      <c r="G112" s="149"/>
      <c r="H112" s="73">
        <f t="shared" si="5"/>
        <v>166</v>
      </c>
      <c r="I112" s="75">
        <v>166</v>
      </c>
      <c r="J112" s="75"/>
      <c r="K112" s="75"/>
      <c r="L112" s="150"/>
    </row>
    <row r="113" spans="1:12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/>
      <c r="J113" s="75"/>
      <c r="K113" s="75"/>
      <c r="L113" s="150"/>
    </row>
    <row r="114" spans="1:12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/>
      <c r="J114" s="75"/>
      <c r="K114" s="75"/>
      <c r="L114" s="150"/>
    </row>
    <row r="115" spans="1:12" x14ac:dyDescent="0.25">
      <c r="A115" s="151">
        <v>2260</v>
      </c>
      <c r="B115" s="72" t="s">
        <v>122</v>
      </c>
      <c r="C115" s="73">
        <f t="shared" si="6"/>
        <v>369</v>
      </c>
      <c r="D115" s="152">
        <f>SUM(D116:D120)</f>
        <v>119</v>
      </c>
      <c r="E115" s="152">
        <f>SUM(E116:E120)</f>
        <v>0</v>
      </c>
      <c r="F115" s="152">
        <f>SUM(F116:F120)</f>
        <v>0</v>
      </c>
      <c r="G115" s="153">
        <f>SUM(G116:G120)</f>
        <v>250</v>
      </c>
      <c r="H115" s="73">
        <f t="shared" si="7"/>
        <v>370</v>
      </c>
      <c r="I115" s="152">
        <f>SUM(I116:I120)</f>
        <v>120</v>
      </c>
      <c r="J115" s="152">
        <f>SUM(J116:J120)</f>
        <v>0</v>
      </c>
      <c r="K115" s="152">
        <f>SUM(K116:K120)</f>
        <v>0</v>
      </c>
      <c r="L115" s="154">
        <f>SUM(L116:L120)</f>
        <v>250</v>
      </c>
    </row>
    <row r="116" spans="1:12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/>
      <c r="J116" s="75"/>
      <c r="K116" s="75"/>
      <c r="L116" s="150"/>
    </row>
    <row r="117" spans="1:12" x14ac:dyDescent="0.25">
      <c r="A117" s="46">
        <v>2262</v>
      </c>
      <c r="B117" s="72" t="s">
        <v>124</v>
      </c>
      <c r="C117" s="73">
        <f t="shared" si="6"/>
        <v>250</v>
      </c>
      <c r="D117" s="75"/>
      <c r="E117" s="75"/>
      <c r="F117" s="75"/>
      <c r="G117" s="149">
        <v>250</v>
      </c>
      <c r="H117" s="73">
        <f t="shared" si="7"/>
        <v>250</v>
      </c>
      <c r="I117" s="75"/>
      <c r="J117" s="75"/>
      <c r="K117" s="75"/>
      <c r="L117" s="150">
        <v>250</v>
      </c>
    </row>
    <row r="118" spans="1:12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/>
      <c r="J118" s="75"/>
      <c r="K118" s="75"/>
      <c r="L118" s="150"/>
    </row>
    <row r="119" spans="1:12" ht="24" x14ac:dyDescent="0.25">
      <c r="A119" s="46">
        <v>2264</v>
      </c>
      <c r="B119" s="72" t="s">
        <v>126</v>
      </c>
      <c r="C119" s="73">
        <f t="shared" si="6"/>
        <v>73</v>
      </c>
      <c r="D119" s="75">
        <v>73</v>
      </c>
      <c r="E119" s="75"/>
      <c r="F119" s="75"/>
      <c r="G119" s="149"/>
      <c r="H119" s="73">
        <f t="shared" si="7"/>
        <v>73</v>
      </c>
      <c r="I119" s="75">
        <v>73</v>
      </c>
      <c r="J119" s="75"/>
      <c r="K119" s="75"/>
      <c r="L119" s="150"/>
    </row>
    <row r="120" spans="1:12" x14ac:dyDescent="0.25">
      <c r="A120" s="46">
        <v>2269</v>
      </c>
      <c r="B120" s="72" t="s">
        <v>127</v>
      </c>
      <c r="C120" s="73">
        <f t="shared" si="6"/>
        <v>46</v>
      </c>
      <c r="D120" s="75">
        <v>46</v>
      </c>
      <c r="E120" s="75"/>
      <c r="F120" s="75"/>
      <c r="G120" s="149"/>
      <c r="H120" s="73">
        <f t="shared" si="7"/>
        <v>47</v>
      </c>
      <c r="I120" s="75">
        <v>47</v>
      </c>
      <c r="J120" s="75"/>
      <c r="K120" s="75"/>
      <c r="L120" s="150"/>
    </row>
    <row r="121" spans="1:12" x14ac:dyDescent="0.25">
      <c r="A121" s="151">
        <v>2270</v>
      </c>
      <c r="B121" s="72" t="s">
        <v>128</v>
      </c>
      <c r="C121" s="73">
        <f t="shared" si="6"/>
        <v>861</v>
      </c>
      <c r="D121" s="152">
        <f>SUM(D122:D126)</f>
        <v>661</v>
      </c>
      <c r="E121" s="152">
        <f>SUM(E122:E126)</f>
        <v>0</v>
      </c>
      <c r="F121" s="152">
        <f>SUM(F122:F126)</f>
        <v>0</v>
      </c>
      <c r="G121" s="153">
        <f>SUM(G122:G126)</f>
        <v>200</v>
      </c>
      <c r="H121" s="73">
        <f t="shared" si="7"/>
        <v>661</v>
      </c>
      <c r="I121" s="152">
        <f>SUM(I122:I126)</f>
        <v>461</v>
      </c>
      <c r="J121" s="152">
        <f>SUM(J122:J126)</f>
        <v>0</v>
      </c>
      <c r="K121" s="152">
        <f>SUM(K122:K126)</f>
        <v>0</v>
      </c>
      <c r="L121" s="154">
        <f>SUM(L122:L126)</f>
        <v>200</v>
      </c>
    </row>
    <row r="122" spans="1:12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/>
      <c r="J124" s="75"/>
      <c r="K124" s="75"/>
      <c r="L124" s="150"/>
    </row>
    <row r="125" spans="1:12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/>
      <c r="J125" s="75"/>
      <c r="K125" s="75"/>
      <c r="L125" s="150"/>
    </row>
    <row r="126" spans="1:12" ht="24" x14ac:dyDescent="0.25">
      <c r="A126" s="46">
        <v>2279</v>
      </c>
      <c r="B126" s="72" t="s">
        <v>133</v>
      </c>
      <c r="C126" s="73">
        <f t="shared" si="6"/>
        <v>861</v>
      </c>
      <c r="D126" s="75">
        <v>661</v>
      </c>
      <c r="E126" s="75"/>
      <c r="F126" s="75"/>
      <c r="G126" s="149">
        <v>200</v>
      </c>
      <c r="H126" s="73">
        <f t="shared" si="7"/>
        <v>661</v>
      </c>
      <c r="I126" s="75">
        <v>461</v>
      </c>
      <c r="J126" s="75"/>
      <c r="K126" s="75"/>
      <c r="L126" s="150">
        <v>200</v>
      </c>
    </row>
    <row r="127" spans="1:12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2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136</v>
      </c>
      <c r="C129" s="59">
        <f t="shared" si="9"/>
        <v>86050</v>
      </c>
      <c r="D129" s="64">
        <f>SUM(D130,D135,D139,D140,D143,D150,D158,D159,D162)</f>
        <v>81270</v>
      </c>
      <c r="E129" s="64">
        <f>SUM(E130,E135,E139,E140,E143,E150,E158,E159,E162)</f>
        <v>0</v>
      </c>
      <c r="F129" s="64">
        <f>SUM(F130,F135,F139,F140,F143,F150,F158,F159,F162)</f>
        <v>4130</v>
      </c>
      <c r="G129" s="158">
        <f>SUM(G130,G135,G139,G140,G143,G150,G158,G159,G162)</f>
        <v>650</v>
      </c>
      <c r="H129" s="59">
        <f t="shared" si="10"/>
        <v>83562</v>
      </c>
      <c r="I129" s="64">
        <f>SUM(I130,I135,I139,I140,I143,I150,I158,I159,I162)</f>
        <v>78782</v>
      </c>
      <c r="J129" s="64">
        <f>SUM(J130,J135,J139,J140,J143,J150,J158,J159,J162)</f>
        <v>0</v>
      </c>
      <c r="K129" s="64">
        <f>SUM(K130,K135,K139,K140,K143,K150,K158,K159,K162)</f>
        <v>4130</v>
      </c>
      <c r="L129" s="159">
        <f>SUM(L130,L135,L139,L140,L143,L150,L158,L159,L162)</f>
        <v>650</v>
      </c>
    </row>
    <row r="130" spans="1:12" ht="24" x14ac:dyDescent="0.25">
      <c r="A130" s="160">
        <v>2310</v>
      </c>
      <c r="B130" s="66" t="s">
        <v>137</v>
      </c>
      <c r="C130" s="67">
        <f t="shared" si="9"/>
        <v>2654</v>
      </c>
      <c r="D130" s="161">
        <f>SUM(D131:D134)</f>
        <v>2354</v>
      </c>
      <c r="E130" s="161">
        <f>SUM(E131:E134)</f>
        <v>0</v>
      </c>
      <c r="F130" s="161">
        <f>SUM(F131:F134)</f>
        <v>0</v>
      </c>
      <c r="G130" s="162">
        <f>SUM(G131:G134)</f>
        <v>300</v>
      </c>
      <c r="H130" s="67">
        <f t="shared" si="10"/>
        <v>2354</v>
      </c>
      <c r="I130" s="161">
        <f>SUM(I131:I134)</f>
        <v>2054</v>
      </c>
      <c r="J130" s="161">
        <f>SUM(J131:J134)</f>
        <v>0</v>
      </c>
      <c r="K130" s="161">
        <f>SUM(K131:K134)</f>
        <v>0</v>
      </c>
      <c r="L130" s="163">
        <f>SUM(L131:L134)</f>
        <v>300</v>
      </c>
    </row>
    <row r="131" spans="1:12" x14ac:dyDescent="0.25">
      <c r="A131" s="46">
        <v>2311</v>
      </c>
      <c r="B131" s="72" t="s">
        <v>138</v>
      </c>
      <c r="C131" s="73">
        <f t="shared" si="9"/>
        <v>954</v>
      </c>
      <c r="D131" s="75">
        <v>854</v>
      </c>
      <c r="E131" s="75"/>
      <c r="F131" s="75"/>
      <c r="G131" s="149">
        <v>100</v>
      </c>
      <c r="H131" s="73">
        <f t="shared" si="10"/>
        <v>854</v>
      </c>
      <c r="I131" s="75">
        <v>754</v>
      </c>
      <c r="J131" s="75"/>
      <c r="K131" s="75"/>
      <c r="L131" s="150">
        <v>100</v>
      </c>
    </row>
    <row r="132" spans="1:12" x14ac:dyDescent="0.25">
      <c r="A132" s="46">
        <v>2312</v>
      </c>
      <c r="B132" s="72" t="s">
        <v>139</v>
      </c>
      <c r="C132" s="73">
        <f t="shared" si="9"/>
        <v>1150</v>
      </c>
      <c r="D132" s="75">
        <v>950</v>
      </c>
      <c r="E132" s="75"/>
      <c r="F132" s="75"/>
      <c r="G132" s="149">
        <v>200</v>
      </c>
      <c r="H132" s="73">
        <f t="shared" si="10"/>
        <v>950</v>
      </c>
      <c r="I132" s="75">
        <v>750</v>
      </c>
      <c r="J132" s="75"/>
      <c r="K132" s="75"/>
      <c r="L132" s="150">
        <v>200</v>
      </c>
    </row>
    <row r="133" spans="1:12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/>
      <c r="J133" s="75"/>
      <c r="K133" s="75"/>
      <c r="L133" s="150"/>
    </row>
    <row r="134" spans="1:12" ht="47.25" customHeight="1" x14ac:dyDescent="0.25">
      <c r="A134" s="46">
        <v>2314</v>
      </c>
      <c r="B134" s="72" t="s">
        <v>141</v>
      </c>
      <c r="C134" s="73">
        <f t="shared" si="9"/>
        <v>550</v>
      </c>
      <c r="D134" s="75">
        <v>550</v>
      </c>
      <c r="E134" s="75"/>
      <c r="F134" s="75"/>
      <c r="G134" s="149"/>
      <c r="H134" s="73">
        <f t="shared" si="10"/>
        <v>550</v>
      </c>
      <c r="I134" s="75">
        <v>550</v>
      </c>
      <c r="J134" s="75"/>
      <c r="K134" s="75"/>
      <c r="L134" s="150"/>
    </row>
    <row r="135" spans="1:12" x14ac:dyDescent="0.25">
      <c r="A135" s="151">
        <v>2320</v>
      </c>
      <c r="B135" s="72" t="s">
        <v>142</v>
      </c>
      <c r="C135" s="73">
        <f t="shared" si="9"/>
        <v>29205</v>
      </c>
      <c r="D135" s="152">
        <f>SUM(D136:D138)</f>
        <v>27905</v>
      </c>
      <c r="E135" s="152">
        <f>SUM(E136:E138)</f>
        <v>0</v>
      </c>
      <c r="F135" s="152">
        <f>SUM(F136:F138)</f>
        <v>1200</v>
      </c>
      <c r="G135" s="153">
        <f>SUM(G136:G138)</f>
        <v>100</v>
      </c>
      <c r="H135" s="73">
        <f t="shared" si="10"/>
        <v>27930</v>
      </c>
      <c r="I135" s="152">
        <f>SUM(I136:I138)</f>
        <v>26630</v>
      </c>
      <c r="J135" s="152">
        <f>SUM(J136:J138)</f>
        <v>0</v>
      </c>
      <c r="K135" s="152">
        <f>SUM(K136:K138)</f>
        <v>1200</v>
      </c>
      <c r="L135" s="154">
        <f>SUM(L136:L138)</f>
        <v>100</v>
      </c>
    </row>
    <row r="136" spans="1:12" x14ac:dyDescent="0.25">
      <c r="A136" s="46">
        <v>2321</v>
      </c>
      <c r="B136" s="72" t="s">
        <v>143</v>
      </c>
      <c r="C136" s="73">
        <f t="shared" si="9"/>
        <v>25673</v>
      </c>
      <c r="D136" s="75">
        <v>24473</v>
      </c>
      <c r="E136" s="75"/>
      <c r="F136" s="75">
        <v>1200</v>
      </c>
      <c r="G136" s="149"/>
      <c r="H136" s="73">
        <f t="shared" si="10"/>
        <v>24473</v>
      </c>
      <c r="I136" s="75">
        <v>23273</v>
      </c>
      <c r="J136" s="75"/>
      <c r="K136" s="75">
        <v>1200</v>
      </c>
      <c r="L136" s="150"/>
    </row>
    <row r="137" spans="1:12" x14ac:dyDescent="0.25">
      <c r="A137" s="46">
        <v>2322</v>
      </c>
      <c r="B137" s="72" t="s">
        <v>144</v>
      </c>
      <c r="C137" s="73">
        <f t="shared" si="9"/>
        <v>3532</v>
      </c>
      <c r="D137" s="75">
        <v>3432</v>
      </c>
      <c r="E137" s="75"/>
      <c r="F137" s="75"/>
      <c r="G137" s="149">
        <v>100</v>
      </c>
      <c r="H137" s="73">
        <f t="shared" si="10"/>
        <v>3457</v>
      </c>
      <c r="I137" s="75">
        <v>3357</v>
      </c>
      <c r="J137" s="75"/>
      <c r="K137" s="75"/>
      <c r="L137" s="150">
        <v>100</v>
      </c>
    </row>
    <row r="138" spans="1:12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/>
      <c r="J139" s="75"/>
      <c r="K139" s="75"/>
      <c r="L139" s="150"/>
    </row>
    <row r="140" spans="1:12" ht="48" x14ac:dyDescent="0.25">
      <c r="A140" s="151">
        <v>2340</v>
      </c>
      <c r="B140" s="72" t="s">
        <v>147</v>
      </c>
      <c r="C140" s="73">
        <f t="shared" si="9"/>
        <v>800</v>
      </c>
      <c r="D140" s="152">
        <f>SUM(D141:D142)</f>
        <v>800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800</v>
      </c>
      <c r="I140" s="152">
        <f>SUM(I141:I142)</f>
        <v>800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x14ac:dyDescent="0.25">
      <c r="A141" s="46">
        <v>2341</v>
      </c>
      <c r="B141" s="72" t="s">
        <v>148</v>
      </c>
      <c r="C141" s="73">
        <f t="shared" si="9"/>
        <v>800</v>
      </c>
      <c r="D141" s="75">
        <v>800</v>
      </c>
      <c r="E141" s="75"/>
      <c r="F141" s="75"/>
      <c r="G141" s="149"/>
      <c r="H141" s="73">
        <f t="shared" si="10"/>
        <v>800</v>
      </c>
      <c r="I141" s="75">
        <v>800</v>
      </c>
      <c r="J141" s="75"/>
      <c r="K141" s="75"/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/>
      <c r="J142" s="75"/>
      <c r="K142" s="75"/>
      <c r="L142" s="150"/>
    </row>
    <row r="143" spans="1:12" ht="24" x14ac:dyDescent="0.25">
      <c r="A143" s="143">
        <v>2350</v>
      </c>
      <c r="B143" s="102" t="s">
        <v>150</v>
      </c>
      <c r="C143" s="109">
        <f t="shared" si="9"/>
        <v>3104</v>
      </c>
      <c r="D143" s="144">
        <f>SUM(D144:D149)</f>
        <v>3104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2990</v>
      </c>
      <c r="I143" s="144">
        <f>SUM(I144:I149)</f>
        <v>2990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x14ac:dyDescent="0.25">
      <c r="A144" s="40">
        <v>2351</v>
      </c>
      <c r="B144" s="66" t="s">
        <v>151</v>
      </c>
      <c r="C144" s="67">
        <f t="shared" si="9"/>
        <v>380</v>
      </c>
      <c r="D144" s="69">
        <v>380</v>
      </c>
      <c r="E144" s="69"/>
      <c r="F144" s="69"/>
      <c r="G144" s="147"/>
      <c r="H144" s="67">
        <f t="shared" si="10"/>
        <v>380</v>
      </c>
      <c r="I144" s="69">
        <v>380</v>
      </c>
      <c r="J144" s="69"/>
      <c r="K144" s="69"/>
      <c r="L144" s="148"/>
    </row>
    <row r="145" spans="1:12" x14ac:dyDescent="0.25">
      <c r="A145" s="46">
        <v>2352</v>
      </c>
      <c r="B145" s="72" t="s">
        <v>152</v>
      </c>
      <c r="C145" s="73">
        <f t="shared" si="9"/>
        <v>2424</v>
      </c>
      <c r="D145" s="75">
        <v>2424</v>
      </c>
      <c r="E145" s="75"/>
      <c r="F145" s="75"/>
      <c r="G145" s="149"/>
      <c r="H145" s="73">
        <f t="shared" si="10"/>
        <v>2310</v>
      </c>
      <c r="I145" s="75">
        <v>2310</v>
      </c>
      <c r="J145" s="75"/>
      <c r="K145" s="75"/>
      <c r="L145" s="150"/>
    </row>
    <row r="146" spans="1:12" ht="24" x14ac:dyDescent="0.25">
      <c r="A146" s="46">
        <v>2353</v>
      </c>
      <c r="B146" s="72" t="s">
        <v>153</v>
      </c>
      <c r="C146" s="73">
        <f t="shared" si="9"/>
        <v>300</v>
      </c>
      <c r="D146" s="75">
        <v>300</v>
      </c>
      <c r="E146" s="75"/>
      <c r="F146" s="75"/>
      <c r="G146" s="149"/>
      <c r="H146" s="73">
        <f t="shared" si="10"/>
        <v>300</v>
      </c>
      <c r="I146" s="75">
        <v>300</v>
      </c>
      <c r="J146" s="75"/>
      <c r="K146" s="75"/>
      <c r="L146" s="150"/>
    </row>
    <row r="147" spans="1:12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/>
      <c r="J147" s="75"/>
      <c r="K147" s="75"/>
      <c r="L147" s="150"/>
    </row>
    <row r="148" spans="1:12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/>
      <c r="J148" s="75"/>
      <c r="K148" s="75"/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/>
      <c r="J149" s="75"/>
      <c r="K149" s="75"/>
      <c r="L149" s="150"/>
    </row>
    <row r="150" spans="1:12" ht="24.75" customHeight="1" x14ac:dyDescent="0.25">
      <c r="A150" s="151">
        <v>2360</v>
      </c>
      <c r="B150" s="72" t="s">
        <v>157</v>
      </c>
      <c r="C150" s="73">
        <f t="shared" si="9"/>
        <v>48097</v>
      </c>
      <c r="D150" s="152">
        <f>SUM(D151:D157)</f>
        <v>44917</v>
      </c>
      <c r="E150" s="152">
        <f>SUM(E151:E157)</f>
        <v>0</v>
      </c>
      <c r="F150" s="152">
        <f>SUM(F151:F157)</f>
        <v>2930</v>
      </c>
      <c r="G150" s="153">
        <f>SUM(G151:G157)</f>
        <v>250</v>
      </c>
      <c r="H150" s="73">
        <f t="shared" si="10"/>
        <v>47358</v>
      </c>
      <c r="I150" s="152">
        <f>SUM(I151:I157)</f>
        <v>44178</v>
      </c>
      <c r="J150" s="152">
        <f>SUM(J151:J157)</f>
        <v>0</v>
      </c>
      <c r="K150" s="152">
        <f>SUM(K151:K157)</f>
        <v>2930</v>
      </c>
      <c r="L150" s="154">
        <f>SUM(L151:L157)</f>
        <v>250</v>
      </c>
    </row>
    <row r="151" spans="1:12" x14ac:dyDescent="0.25">
      <c r="A151" s="45">
        <v>2361</v>
      </c>
      <c r="B151" s="72" t="s">
        <v>158</v>
      </c>
      <c r="C151" s="73">
        <f t="shared" si="9"/>
        <v>5710</v>
      </c>
      <c r="D151" s="75">
        <v>5460</v>
      </c>
      <c r="E151" s="75"/>
      <c r="F151" s="75"/>
      <c r="G151" s="149">
        <v>250</v>
      </c>
      <c r="H151" s="73">
        <f t="shared" si="10"/>
        <v>4971</v>
      </c>
      <c r="I151" s="75">
        <v>4721</v>
      </c>
      <c r="J151" s="75"/>
      <c r="K151" s="75"/>
      <c r="L151" s="150">
        <v>250</v>
      </c>
    </row>
    <row r="152" spans="1:12" ht="24" x14ac:dyDescent="0.25">
      <c r="A152" s="45">
        <v>2362</v>
      </c>
      <c r="B152" s="72" t="s">
        <v>159</v>
      </c>
      <c r="C152" s="73">
        <f t="shared" si="9"/>
        <v>260</v>
      </c>
      <c r="D152" s="75">
        <v>260</v>
      </c>
      <c r="E152" s="75"/>
      <c r="F152" s="75"/>
      <c r="G152" s="149"/>
      <c r="H152" s="73">
        <f t="shared" si="10"/>
        <v>260</v>
      </c>
      <c r="I152" s="75">
        <v>260</v>
      </c>
      <c r="J152" s="75"/>
      <c r="K152" s="75"/>
      <c r="L152" s="150"/>
    </row>
    <row r="153" spans="1:12" x14ac:dyDescent="0.25">
      <c r="A153" s="45">
        <v>2363</v>
      </c>
      <c r="B153" s="72" t="s">
        <v>160</v>
      </c>
      <c r="C153" s="73">
        <f t="shared" si="9"/>
        <v>35770</v>
      </c>
      <c r="D153" s="75">
        <v>32840</v>
      </c>
      <c r="E153" s="75"/>
      <c r="F153" s="75">
        <v>2930</v>
      </c>
      <c r="G153" s="149"/>
      <c r="H153" s="73">
        <f t="shared" si="10"/>
        <v>35770</v>
      </c>
      <c r="I153" s="75">
        <v>32840</v>
      </c>
      <c r="J153" s="75"/>
      <c r="K153" s="75">
        <v>2930</v>
      </c>
      <c r="L153" s="150"/>
    </row>
    <row r="154" spans="1:12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/>
      <c r="J154" s="75"/>
      <c r="K154" s="75"/>
      <c r="L154" s="150"/>
    </row>
    <row r="155" spans="1:12" ht="12.75" customHeight="1" x14ac:dyDescent="0.25">
      <c r="A155" s="45">
        <v>2365</v>
      </c>
      <c r="B155" s="72" t="s">
        <v>162</v>
      </c>
      <c r="C155" s="73">
        <f t="shared" si="9"/>
        <v>2578</v>
      </c>
      <c r="D155" s="75">
        <v>2578</v>
      </c>
      <c r="E155" s="75"/>
      <c r="F155" s="75"/>
      <c r="G155" s="149"/>
      <c r="H155" s="73">
        <f t="shared" si="10"/>
        <v>2578</v>
      </c>
      <c r="I155" s="75">
        <v>2578</v>
      </c>
      <c r="J155" s="75"/>
      <c r="K155" s="75"/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/>
      <c r="J156" s="75"/>
      <c r="K156" s="75"/>
      <c r="L156" s="150"/>
    </row>
    <row r="157" spans="1:12" ht="48" x14ac:dyDescent="0.25">
      <c r="A157" s="45">
        <v>2369</v>
      </c>
      <c r="B157" s="72" t="s">
        <v>164</v>
      </c>
      <c r="C157" s="73">
        <f t="shared" si="9"/>
        <v>3779</v>
      </c>
      <c r="D157" s="75">
        <v>3779</v>
      </c>
      <c r="E157" s="75"/>
      <c r="F157" s="75"/>
      <c r="G157" s="149"/>
      <c r="H157" s="73">
        <f t="shared" si="10"/>
        <v>3779</v>
      </c>
      <c r="I157" s="75">
        <v>3779</v>
      </c>
      <c r="J157" s="75"/>
      <c r="K157" s="75"/>
      <c r="L157" s="150"/>
    </row>
    <row r="158" spans="1:12" x14ac:dyDescent="0.25">
      <c r="A158" s="143">
        <v>2370</v>
      </c>
      <c r="B158" s="102" t="s">
        <v>165</v>
      </c>
      <c r="C158" s="109">
        <f t="shared" si="9"/>
        <v>1940</v>
      </c>
      <c r="D158" s="155">
        <v>1940</v>
      </c>
      <c r="E158" s="155"/>
      <c r="F158" s="155"/>
      <c r="G158" s="156"/>
      <c r="H158" s="109">
        <f t="shared" si="10"/>
        <v>1880</v>
      </c>
      <c r="I158" s="155">
        <v>1880</v>
      </c>
      <c r="J158" s="155"/>
      <c r="K158" s="155"/>
      <c r="L158" s="157"/>
    </row>
    <row r="159" spans="1:12" x14ac:dyDescent="0.25">
      <c r="A159" s="143">
        <v>2380</v>
      </c>
      <c r="B159" s="102" t="s">
        <v>166</v>
      </c>
      <c r="C159" s="109">
        <f t="shared" si="9"/>
        <v>250</v>
      </c>
      <c r="D159" s="144">
        <f>SUM(D160:D161)</f>
        <v>250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250</v>
      </c>
      <c r="I159" s="144">
        <f>SUM(I160:I161)</f>
        <v>250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/>
      <c r="J160" s="69"/>
      <c r="K160" s="69"/>
      <c r="L160" s="148"/>
    </row>
    <row r="161" spans="1:12" ht="24" x14ac:dyDescent="0.25">
      <c r="A161" s="45">
        <v>2389</v>
      </c>
      <c r="B161" s="72" t="s">
        <v>168</v>
      </c>
      <c r="C161" s="73">
        <f t="shared" si="11"/>
        <v>250</v>
      </c>
      <c r="D161" s="75">
        <v>250</v>
      </c>
      <c r="E161" s="75"/>
      <c r="F161" s="75"/>
      <c r="G161" s="149"/>
      <c r="H161" s="73">
        <f t="shared" si="12"/>
        <v>250</v>
      </c>
      <c r="I161" s="75">
        <v>250</v>
      </c>
      <c r="J161" s="75"/>
      <c r="K161" s="75"/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/>
      <c r="J163" s="169"/>
      <c r="K163" s="169"/>
      <c r="L163" s="171"/>
    </row>
    <row r="164" spans="1:12" ht="24" x14ac:dyDescent="0.25">
      <c r="A164" s="58">
        <v>2500</v>
      </c>
      <c r="B164" s="140" t="s">
        <v>171</v>
      </c>
      <c r="C164" s="59">
        <f t="shared" si="11"/>
        <v>657</v>
      </c>
      <c r="D164" s="64">
        <f>SUM(D165,D170)</f>
        <v>657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657</v>
      </c>
      <c r="I164" s="64">
        <f>SUM(I165,I170)</f>
        <v>657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2" ht="16.5" customHeight="1" x14ac:dyDescent="0.25">
      <c r="A165" s="160">
        <v>2510</v>
      </c>
      <c r="B165" s="66" t="s">
        <v>172</v>
      </c>
      <c r="C165" s="67">
        <f t="shared" si="11"/>
        <v>657</v>
      </c>
      <c r="D165" s="161">
        <f>SUM(D166:D169)</f>
        <v>657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657</v>
      </c>
      <c r="I165" s="161">
        <f>SUM(I166:I169)</f>
        <v>657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2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/>
      <c r="J167" s="75"/>
      <c r="K167" s="75"/>
      <c r="L167" s="150"/>
    </row>
    <row r="168" spans="1:12" ht="24" x14ac:dyDescent="0.25">
      <c r="A168" s="46">
        <v>2515</v>
      </c>
      <c r="B168" s="72" t="s">
        <v>175</v>
      </c>
      <c r="C168" s="73">
        <f t="shared" si="11"/>
        <v>382</v>
      </c>
      <c r="D168" s="75">
        <v>382</v>
      </c>
      <c r="E168" s="75"/>
      <c r="F168" s="75"/>
      <c r="G168" s="149"/>
      <c r="H168" s="73">
        <f t="shared" si="12"/>
        <v>382</v>
      </c>
      <c r="I168" s="75">
        <v>382</v>
      </c>
      <c r="J168" s="75"/>
      <c r="K168" s="75"/>
      <c r="L168" s="150"/>
    </row>
    <row r="169" spans="1:12" ht="24" x14ac:dyDescent="0.25">
      <c r="A169" s="46">
        <v>2519</v>
      </c>
      <c r="B169" s="72" t="s">
        <v>176</v>
      </c>
      <c r="C169" s="73">
        <f t="shared" si="11"/>
        <v>275</v>
      </c>
      <c r="D169" s="75">
        <v>275</v>
      </c>
      <c r="E169" s="75"/>
      <c r="F169" s="75"/>
      <c r="G169" s="149"/>
      <c r="H169" s="73">
        <f t="shared" si="12"/>
        <v>275</v>
      </c>
      <c r="I169" s="75">
        <v>275</v>
      </c>
      <c r="J169" s="75"/>
      <c r="K169" s="75"/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/>
      <c r="J192" s="75"/>
      <c r="K192" s="75"/>
      <c r="L192" s="150"/>
    </row>
    <row r="193" spans="1:12" s="26" customFormat="1" ht="24" hidden="1" x14ac:dyDescent="0.25">
      <c r="A193" s="188"/>
      <c r="B193" s="21" t="s">
        <v>200</v>
      </c>
      <c r="C193" s="131">
        <f t="shared" si="13"/>
        <v>548</v>
      </c>
      <c r="D193" s="132">
        <f>SUM(D194,D229,D268)</f>
        <v>548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idden="1" x14ac:dyDescent="0.25">
      <c r="A194" s="135">
        <v>5000</v>
      </c>
      <c r="B194" s="135" t="s">
        <v>201</v>
      </c>
      <c r="C194" s="136">
        <f t="shared" si="13"/>
        <v>548</v>
      </c>
      <c r="D194" s="137">
        <f>D195+D203</f>
        <v>548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/>
      <c r="J202" s="75"/>
      <c r="K202" s="75"/>
      <c r="L202" s="150"/>
    </row>
    <row r="203" spans="1:12" hidden="1" x14ac:dyDescent="0.25">
      <c r="A203" s="58">
        <v>5200</v>
      </c>
      <c r="B203" s="140" t="s">
        <v>210</v>
      </c>
      <c r="C203" s="59">
        <f t="shared" si="13"/>
        <v>548</v>
      </c>
      <c r="D203" s="64">
        <f>D204+D214+D215+D224+D225+D226+D228</f>
        <v>548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/>
      <c r="J214" s="75"/>
      <c r="K214" s="75"/>
      <c r="L214" s="150"/>
    </row>
    <row r="215" spans="1:12" hidden="1" x14ac:dyDescent="0.25">
      <c r="A215" s="151">
        <v>5230</v>
      </c>
      <c r="B215" s="72" t="s">
        <v>222</v>
      </c>
      <c r="C215" s="73">
        <f t="shared" si="13"/>
        <v>548</v>
      </c>
      <c r="D215" s="152">
        <f>SUM(D216:D223)</f>
        <v>548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224</v>
      </c>
      <c r="C217" s="73">
        <f t="shared" si="13"/>
        <v>548</v>
      </c>
      <c r="D217" s="75">
        <v>548</v>
      </c>
      <c r="E217" s="75"/>
      <c r="F217" s="75"/>
      <c r="G217" s="149"/>
      <c r="H217" s="73">
        <f t="shared" si="1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/>
      <c r="J221" s="75"/>
      <c r="K221" s="75"/>
      <c r="L221" s="150"/>
    </row>
    <row r="222" spans="1:12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/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/>
      <c r="J228" s="155"/>
      <c r="K228" s="155"/>
      <c r="L228" s="157"/>
    </row>
    <row r="229" spans="1:12" hidden="1" x14ac:dyDescent="0.25">
      <c r="A229" s="135">
        <v>6000</v>
      </c>
      <c r="B229" s="135" t="s">
        <v>236</v>
      </c>
      <c r="C229" s="193">
        <f t="shared" si="15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237</v>
      </c>
      <c r="C230" s="194">
        <f t="shared" si="15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2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 t="shared" si="17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17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 t="shared" si="17"/>
        <v>0</v>
      </c>
      <c r="D266" s="75"/>
      <c r="E266" s="75"/>
      <c r="F266" s="75"/>
      <c r="G266" s="149"/>
      <c r="H266" s="198">
        <f t="shared" si="18"/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19">SUM(C281,C268,C229,C194,C186,C172,C74,C52)</f>
        <v>564577.78</v>
      </c>
      <c r="D284" s="224">
        <f t="shared" si="19"/>
        <v>558277.78</v>
      </c>
      <c r="E284" s="224">
        <f t="shared" si="19"/>
        <v>0</v>
      </c>
      <c r="F284" s="224">
        <f t="shared" si="19"/>
        <v>4300</v>
      </c>
      <c r="G284" s="225">
        <f t="shared" si="19"/>
        <v>2000</v>
      </c>
      <c r="H284" s="226">
        <f t="shared" si="19"/>
        <v>570163</v>
      </c>
      <c r="I284" s="224">
        <f t="shared" si="19"/>
        <v>563863</v>
      </c>
      <c r="J284" s="224">
        <f t="shared" si="19"/>
        <v>0</v>
      </c>
      <c r="K284" s="224">
        <f t="shared" si="19"/>
        <v>4300</v>
      </c>
      <c r="L284" s="227">
        <f t="shared" si="19"/>
        <v>2000</v>
      </c>
    </row>
    <row r="285" spans="1:12" s="26" customFormat="1" ht="13.5" hidden="1" thickTop="1" thickBot="1" x14ac:dyDescent="0.3">
      <c r="A285" s="287" t="s">
        <v>294</v>
      </c>
      <c r="B285" s="288"/>
      <c r="C285" s="228">
        <f>SUM(D285:G285)</f>
        <v>-153.78000000002794</v>
      </c>
      <c r="D285" s="229">
        <f>SUM(D24,D25,D41)-D50</f>
        <v>-153.78000000002794</v>
      </c>
      <c r="E285" s="229">
        <f>SUM(E24,E25,E41)-E50</f>
        <v>0</v>
      </c>
      <c r="F285" s="229">
        <f>(F26+F42)-F50</f>
        <v>0</v>
      </c>
      <c r="G285" s="230">
        <f>(G24+G44)-G50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(L24+L44)-L50</f>
        <v>0</v>
      </c>
    </row>
    <row r="286" spans="1:12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2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lJZzjEcDAJSWxaKomzyu93wvc5zr/mClBHRsb7lVWw7RKtoX7mCFVDBmgfhLueEJ3FZVGX7zJlQm8zqZhiTazQ==" saltValue="CmRSzxz5Iof1qP83AvDDGA==" spinCount="100000" sheet="1" objects="1" scenarios="1" selectLockedCells="1" selectUnlockedCells="1"/>
  <autoFilter ref="A18:L296">
    <filterColumn colId="7">
      <filters blank="1">
        <filter val="1 040"/>
        <filter val="1 120"/>
        <filter val="1 261"/>
        <filter val="1 592"/>
        <filter val="1 646"/>
        <filter val="1 880"/>
        <filter val="10 127"/>
        <filter val="109 292"/>
        <filter val="110 737"/>
        <filter val="12 655"/>
        <filter val="15 344"/>
        <filter val="15 745"/>
        <filter val="16 031"/>
        <filter val="166"/>
        <filter val="2 092"/>
        <filter val="2 310"/>
        <filter val="2 354"/>
        <filter val="2 578"/>
        <filter val="2 990"/>
        <filter val="200"/>
        <filter val="23 745"/>
        <filter val="24 033"/>
        <filter val="24 473"/>
        <filter val="25 041"/>
        <filter val="250"/>
        <filter val="260"/>
        <filter val="27 930"/>
        <filter val="275"/>
        <filter val="284 660"/>
        <filter val="3 457"/>
        <filter val="3 738"/>
        <filter val="3 779"/>
        <filter val="300"/>
        <filter val="35"/>
        <filter val="35 770"/>
        <filter val="350 134"/>
        <filter val="370"/>
        <filter val="380"/>
        <filter val="382"/>
        <filter val="4 300"/>
        <filter val="4 971"/>
        <filter val="4 992"/>
        <filter val="400"/>
        <filter val="405"/>
        <filter val="427"/>
        <filter val="460 871"/>
        <filter val="47"/>
        <filter val="47 358"/>
        <filter val="5 116"/>
        <filter val="502"/>
        <filter val="550"/>
        <filter val="565 863"/>
        <filter val="570 163"/>
        <filter val="6 755"/>
        <filter val="640"/>
        <filter val="65 474"/>
        <filter val="657"/>
        <filter val="661"/>
        <filter val="7 974"/>
        <filter val="73"/>
        <filter val="737"/>
        <filter val="761"/>
        <filter val="800"/>
        <filter val="83 562"/>
        <filter val="854"/>
        <filter val="86 992"/>
        <filter val="95"/>
        <filter val="950"/>
      </filters>
    </filterColumn>
  </autoFilter>
  <mergeCells count="29">
    <mergeCell ref="C10:L10"/>
    <mergeCell ref="C11:L11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L16:L17"/>
    <mergeCell ref="A286:B286"/>
    <mergeCell ref="H16:H17"/>
    <mergeCell ref="I16:I17"/>
    <mergeCell ref="J16:J17"/>
    <mergeCell ref="K16:K17"/>
    <mergeCell ref="A285:B285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filterMode="1">
    <tabColor theme="0"/>
  </sheetPr>
  <dimension ref="A1:M304"/>
  <sheetViews>
    <sheetView showGridLines="0" view="pageLayout" zoomScaleNormal="100" workbookViewId="0">
      <selection activeCell="P52" sqref="P52"/>
    </sheetView>
  </sheetViews>
  <sheetFormatPr defaultColWidth="9.140625"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7.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2.75" x14ac:dyDescent="0.25">
      <c r="A3" s="2" t="s">
        <v>2</v>
      </c>
      <c r="B3" s="3"/>
      <c r="C3" s="319" t="s">
        <v>379</v>
      </c>
      <c r="D3" s="320"/>
      <c r="E3" s="320"/>
      <c r="F3" s="320"/>
      <c r="G3" s="320"/>
      <c r="H3" s="320"/>
      <c r="I3" s="320"/>
      <c r="J3" s="320"/>
      <c r="K3" s="320"/>
      <c r="L3" s="321"/>
    </row>
    <row r="4" spans="1:12" ht="12.75" x14ac:dyDescent="0.25">
      <c r="A4" s="2" t="s">
        <v>3</v>
      </c>
      <c r="B4" s="3"/>
      <c r="C4" s="319" t="s">
        <v>377</v>
      </c>
      <c r="D4" s="320"/>
      <c r="E4" s="320"/>
      <c r="F4" s="320"/>
      <c r="G4" s="320"/>
      <c r="H4" s="320"/>
      <c r="I4" s="320"/>
      <c r="J4" s="320"/>
      <c r="K4" s="320"/>
      <c r="L4" s="321"/>
    </row>
    <row r="5" spans="1:12" x14ac:dyDescent="0.25">
      <c r="A5" s="4" t="s">
        <v>5</v>
      </c>
      <c r="B5" s="5"/>
      <c r="C5" s="275" t="s">
        <v>376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x14ac:dyDescent="0.25">
      <c r="A6" s="4" t="s">
        <v>7</v>
      </c>
      <c r="B6" s="5"/>
      <c r="C6" s="275" t="s">
        <v>340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4" t="s">
        <v>9</v>
      </c>
      <c r="B7" s="5"/>
      <c r="C7" s="281" t="s">
        <v>354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x14ac:dyDescent="0.25">
      <c r="A8" s="6" t="s">
        <v>11</v>
      </c>
      <c r="B8" s="5"/>
      <c r="C8" s="275"/>
      <c r="D8" s="275"/>
      <c r="E8" s="275"/>
      <c r="F8" s="275"/>
      <c r="G8" s="275"/>
      <c r="H8" s="275"/>
      <c r="I8" s="275"/>
      <c r="J8" s="275"/>
      <c r="K8" s="275"/>
      <c r="L8" s="276"/>
    </row>
    <row r="9" spans="1:12" x14ac:dyDescent="0.25">
      <c r="A9" s="4"/>
      <c r="B9" s="5" t="s">
        <v>12</v>
      </c>
      <c r="C9" s="275"/>
      <c r="D9" s="275"/>
      <c r="E9" s="275"/>
      <c r="F9" s="275"/>
      <c r="G9" s="275"/>
      <c r="H9" s="275"/>
      <c r="I9" s="275"/>
      <c r="J9" s="275"/>
      <c r="K9" s="275"/>
      <c r="L9" s="276"/>
    </row>
    <row r="10" spans="1:12" x14ac:dyDescent="0.25">
      <c r="A10" s="4"/>
      <c r="B10" s="5" t="s">
        <v>13</v>
      </c>
      <c r="C10" s="275" t="s">
        <v>374</v>
      </c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x14ac:dyDescent="0.25">
      <c r="A11" s="4"/>
      <c r="B11" s="5" t="s">
        <v>14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x14ac:dyDescent="0.25">
      <c r="A12" s="4"/>
      <c r="B12" s="5" t="s">
        <v>16</v>
      </c>
      <c r="C12" s="275" t="s">
        <v>373</v>
      </c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x14ac:dyDescent="0.25">
      <c r="A13" s="4"/>
      <c r="B13" s="5" t="s">
        <v>17</v>
      </c>
      <c r="C13" s="275" t="s">
        <v>372</v>
      </c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x14ac:dyDescent="0.25">
      <c r="A14" s="9"/>
      <c r="B14" s="10"/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s="13" customForma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48.7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13.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484</v>
      </c>
      <c r="D20" s="30">
        <f>SUM(D21,D24,D25,D41,D42)</f>
        <v>484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484</v>
      </c>
      <c r="I20" s="30">
        <f>SUM(I21,I24,I25,I41,I42)</f>
        <v>484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484</v>
      </c>
      <c r="D24" s="53">
        <v>484</v>
      </c>
      <c r="E24" s="53"/>
      <c r="F24" s="54" t="s">
        <v>34</v>
      </c>
      <c r="G24" s="55" t="s">
        <v>34</v>
      </c>
      <c r="H24" s="52">
        <f t="shared" si="1"/>
        <v>484</v>
      </c>
      <c r="I24" s="53">
        <f>I50</f>
        <v>484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24.75" hidden="1" thickTop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80" si="2">SUM(D49:G49)</f>
        <v>484</v>
      </c>
      <c r="D49" s="121">
        <f>SUM(D50,D281)</f>
        <v>484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484</v>
      </c>
      <c r="I49" s="121">
        <f>SUM(I50,I281)</f>
        <v>484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59</v>
      </c>
      <c r="C50" s="126">
        <f t="shared" si="2"/>
        <v>484</v>
      </c>
      <c r="D50" s="127">
        <f>SUM(D51,D193)</f>
        <v>484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484</v>
      </c>
      <c r="I50" s="127">
        <f>SUM(I51,I193)</f>
        <v>484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2" s="26" customFormat="1" ht="24" x14ac:dyDescent="0.25">
      <c r="A51" s="130"/>
      <c r="B51" s="20" t="s">
        <v>60</v>
      </c>
      <c r="C51" s="131">
        <f t="shared" si="2"/>
        <v>217</v>
      </c>
      <c r="D51" s="132">
        <f>SUM(D52,D74,D172,D186)</f>
        <v>217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217</v>
      </c>
      <c r="I51" s="132">
        <f>SUM(I52,I74,I172,I186)</f>
        <v>217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61</v>
      </c>
      <c r="C52" s="136">
        <f t="shared" si="2"/>
        <v>149</v>
      </c>
      <c r="D52" s="137">
        <f>SUM(D53,D66)</f>
        <v>149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149</v>
      </c>
      <c r="I52" s="137">
        <f>SUM(I53,I66)</f>
        <v>149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2"/>
        <v>120</v>
      </c>
      <c r="D53" s="64">
        <f>SUM(D54,D57,D65)</f>
        <v>120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120</v>
      </c>
      <c r="I53" s="64">
        <f>SUM(I54,I57,I65)</f>
        <v>120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hidden="1" x14ac:dyDescent="0.25">
      <c r="A54" s="143">
        <v>1110</v>
      </c>
      <c r="B54" s="102" t="s">
        <v>63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hidden="1" x14ac:dyDescent="0.25">
      <c r="A56" s="46">
        <v>1119</v>
      </c>
      <c r="B56" s="72" t="s">
        <v>65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/>
      <c r="J56" s="75"/>
      <c r="K56" s="75"/>
      <c r="L56" s="150"/>
    </row>
    <row r="57" spans="1:12" ht="24" x14ac:dyDescent="0.25">
      <c r="A57" s="151">
        <v>1140</v>
      </c>
      <c r="B57" s="72" t="s">
        <v>66</v>
      </c>
      <c r="C57" s="73">
        <f t="shared" si="2"/>
        <v>120</v>
      </c>
      <c r="D57" s="152">
        <f>SUM(D58:D64)</f>
        <v>120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120</v>
      </c>
      <c r="I57" s="152">
        <f>SUM(I58:I64)</f>
        <v>120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</row>
    <row r="59" spans="1:12" ht="24" hidden="1" x14ac:dyDescent="0.25">
      <c r="A59" s="46">
        <v>1142</v>
      </c>
      <c r="B59" s="72" t="s">
        <v>68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/>
      <c r="J59" s="75"/>
      <c r="K59" s="75"/>
      <c r="L59" s="150"/>
    </row>
    <row r="60" spans="1:12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</row>
    <row r="61" spans="1:12" ht="24" hidden="1" x14ac:dyDescent="0.25">
      <c r="A61" s="46">
        <v>1146</v>
      </c>
      <c r="B61" s="72" t="s">
        <v>70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2"/>
        <v>120</v>
      </c>
      <c r="D62" s="75">
        <v>120</v>
      </c>
      <c r="E62" s="75"/>
      <c r="F62" s="75"/>
      <c r="G62" s="149"/>
      <c r="H62" s="73">
        <f t="shared" si="3"/>
        <v>120</v>
      </c>
      <c r="I62" s="75">
        <v>120</v>
      </c>
      <c r="J62" s="75"/>
      <c r="K62" s="75"/>
      <c r="L62" s="150"/>
    </row>
    <row r="63" spans="1:12" hidden="1" x14ac:dyDescent="0.25">
      <c r="A63" s="46">
        <v>1148</v>
      </c>
      <c r="B63" s="72" t="s">
        <v>72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/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2"/>
        <v>29</v>
      </c>
      <c r="D66" s="64">
        <f>SUM(D67:D68)</f>
        <v>29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29</v>
      </c>
      <c r="I66" s="64">
        <f>SUM(I67:I68)</f>
        <v>29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2"/>
        <v>29</v>
      </c>
      <c r="D67" s="69">
        <v>29</v>
      </c>
      <c r="E67" s="69"/>
      <c r="F67" s="69"/>
      <c r="G67" s="147"/>
      <c r="H67" s="67">
        <f t="shared" si="3"/>
        <v>29</v>
      </c>
      <c r="I67" s="69">
        <v>29</v>
      </c>
      <c r="J67" s="69"/>
      <c r="K67" s="69"/>
      <c r="L67" s="148"/>
    </row>
    <row r="68" spans="1:12" ht="24" hidden="1" x14ac:dyDescent="0.25">
      <c r="A68" s="151">
        <v>1220</v>
      </c>
      <c r="B68" s="72" t="s">
        <v>77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hidden="1" x14ac:dyDescent="0.25">
      <c r="A69" s="46">
        <v>1221</v>
      </c>
      <c r="B69" s="72" t="s">
        <v>78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/>
      <c r="J69" s="75"/>
      <c r="K69" s="75"/>
      <c r="L69" s="150"/>
    </row>
    <row r="70" spans="1:12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hidden="1" x14ac:dyDescent="0.25">
      <c r="A72" s="46">
        <v>1227</v>
      </c>
      <c r="B72" s="72" t="s">
        <v>81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/>
      <c r="J72" s="75"/>
      <c r="K72" s="75"/>
      <c r="L72" s="150"/>
    </row>
    <row r="73" spans="1:12" ht="60" hidden="1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/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2"/>
        <v>68</v>
      </c>
      <c r="D74" s="137">
        <f>SUM(D75,D82,D129,D163,D164,D171)</f>
        <v>68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68</v>
      </c>
      <c r="I74" s="137">
        <f>SUM(I75,I82,I129,I163,I164,I171)</f>
        <v>68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2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</row>
    <row r="79" spans="1:12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4"/>
        <v>45</v>
      </c>
      <c r="D82" s="64">
        <f>SUM(D83,D88,D94,D102,D111,D115,D121,D127)</f>
        <v>45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45</v>
      </c>
      <c r="I82" s="64">
        <f>SUM(I83,I88,I94,I102,I111,I115,I121,I127)</f>
        <v>45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2" ht="24" hidden="1" x14ac:dyDescent="0.25">
      <c r="A83" s="143">
        <v>2210</v>
      </c>
      <c r="B83" s="102" t="s">
        <v>90</v>
      </c>
      <c r="C83" s="109">
        <f t="shared" si="4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/>
      <c r="J84" s="69"/>
      <c r="K84" s="69"/>
      <c r="L84" s="148"/>
    </row>
    <row r="85" spans="1:12" ht="36" hidden="1" x14ac:dyDescent="0.25">
      <c r="A85" s="46">
        <v>2212</v>
      </c>
      <c r="B85" s="72" t="s">
        <v>92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/>
      <c r="J85" s="75"/>
      <c r="K85" s="75"/>
      <c r="L85" s="150"/>
    </row>
    <row r="86" spans="1:12" ht="24" hidden="1" x14ac:dyDescent="0.25">
      <c r="A86" s="46">
        <v>2214</v>
      </c>
      <c r="B86" s="72" t="s">
        <v>93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/>
      <c r="J86" s="75"/>
      <c r="K86" s="75"/>
      <c r="L86" s="150"/>
    </row>
    <row r="87" spans="1:12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/>
      <c r="J87" s="75"/>
      <c r="K87" s="75"/>
      <c r="L87" s="150"/>
    </row>
    <row r="88" spans="1:12" ht="24" x14ac:dyDescent="0.25">
      <c r="A88" s="151">
        <v>2220</v>
      </c>
      <c r="B88" s="72" t="s">
        <v>95</v>
      </c>
      <c r="C88" s="73">
        <f t="shared" si="4"/>
        <v>45</v>
      </c>
      <c r="D88" s="152">
        <f>SUM(D89:D93)</f>
        <v>45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45</v>
      </c>
      <c r="I88" s="152">
        <f>SUM(I89:I93)</f>
        <v>45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hidden="1" x14ac:dyDescent="0.25">
      <c r="A89" s="46">
        <v>2221</v>
      </c>
      <c r="B89" s="72" t="s">
        <v>96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/>
      <c r="J89" s="75"/>
      <c r="K89" s="75"/>
      <c r="L89" s="150"/>
    </row>
    <row r="90" spans="1:12" x14ac:dyDescent="0.25">
      <c r="A90" s="46">
        <v>2222</v>
      </c>
      <c r="B90" s="72" t="s">
        <v>97</v>
      </c>
      <c r="C90" s="73">
        <f t="shared" si="4"/>
        <v>15</v>
      </c>
      <c r="D90" s="75">
        <v>15</v>
      </c>
      <c r="E90" s="75"/>
      <c r="F90" s="75"/>
      <c r="G90" s="149"/>
      <c r="H90" s="73">
        <f t="shared" si="5"/>
        <v>15</v>
      </c>
      <c r="I90" s="75">
        <v>15</v>
      </c>
      <c r="J90" s="75"/>
      <c r="K90" s="75"/>
      <c r="L90" s="150"/>
    </row>
    <row r="91" spans="1:12" x14ac:dyDescent="0.25">
      <c r="A91" s="46">
        <v>2223</v>
      </c>
      <c r="B91" s="72" t="s">
        <v>98</v>
      </c>
      <c r="C91" s="73">
        <f t="shared" si="4"/>
        <v>30</v>
      </c>
      <c r="D91" s="75">
        <v>30</v>
      </c>
      <c r="E91" s="75"/>
      <c r="F91" s="75"/>
      <c r="G91" s="149"/>
      <c r="H91" s="73">
        <f t="shared" si="5"/>
        <v>30</v>
      </c>
      <c r="I91" s="75">
        <v>30</v>
      </c>
      <c r="J91" s="75"/>
      <c r="K91" s="75"/>
      <c r="L91" s="150"/>
    </row>
    <row r="92" spans="1:12" ht="48" hidden="1" x14ac:dyDescent="0.25">
      <c r="A92" s="46">
        <v>2224</v>
      </c>
      <c r="B92" s="72" t="s">
        <v>99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/>
      <c r="J92" s="75"/>
      <c r="K92" s="75"/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/>
      <c r="J93" s="75"/>
      <c r="K93" s="75"/>
      <c r="L93" s="150"/>
    </row>
    <row r="94" spans="1:12" ht="36" hidden="1" x14ac:dyDescent="0.25">
      <c r="A94" s="151">
        <v>2230</v>
      </c>
      <c r="B94" s="72" t="s">
        <v>101</v>
      </c>
      <c r="C94" s="73">
        <f t="shared" si="4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/>
      <c r="J95" s="75"/>
      <c r="K95" s="75"/>
      <c r="L95" s="150"/>
    </row>
    <row r="96" spans="1:12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/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/>
      <c r="J98" s="75"/>
      <c r="K98" s="75"/>
      <c r="L98" s="150"/>
    </row>
    <row r="99" spans="1:12" ht="24" hidden="1" x14ac:dyDescent="0.25">
      <c r="A99" s="46">
        <v>2235</v>
      </c>
      <c r="B99" s="72" t="s">
        <v>106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/>
      <c r="J99" s="75"/>
      <c r="K99" s="75"/>
      <c r="L99" s="150"/>
    </row>
    <row r="100" spans="1:12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/>
      <c r="J100" s="75"/>
      <c r="K100" s="75"/>
      <c r="L100" s="150"/>
    </row>
    <row r="101" spans="1:12" ht="24" hidden="1" x14ac:dyDescent="0.25">
      <c r="A101" s="46">
        <v>2239</v>
      </c>
      <c r="B101" s="72" t="s">
        <v>108</v>
      </c>
      <c r="C101" s="73">
        <f t="shared" si="4"/>
        <v>0</v>
      </c>
      <c r="D101" s="75"/>
      <c r="E101" s="75"/>
      <c r="F101" s="75"/>
      <c r="G101" s="149"/>
      <c r="H101" s="73">
        <f t="shared" si="5"/>
        <v>0</v>
      </c>
      <c r="I101" s="75"/>
      <c r="J101" s="75"/>
      <c r="K101" s="75"/>
      <c r="L101" s="150"/>
    </row>
    <row r="102" spans="1:12" ht="36" hidden="1" x14ac:dyDescent="0.25">
      <c r="A102" s="151">
        <v>2240</v>
      </c>
      <c r="B102" s="72" t="s">
        <v>109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/>
      <c r="J103" s="75"/>
      <c r="K103" s="75"/>
      <c r="L103" s="150"/>
    </row>
    <row r="104" spans="1:12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/>
      <c r="J104" s="75"/>
      <c r="K104" s="75"/>
      <c r="L104" s="150"/>
    </row>
    <row r="105" spans="1:12" ht="24" hidden="1" x14ac:dyDescent="0.25">
      <c r="A105" s="46">
        <v>2243</v>
      </c>
      <c r="B105" s="72" t="s">
        <v>112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/>
      <c r="J105" s="75"/>
      <c r="K105" s="75"/>
      <c r="L105" s="150"/>
    </row>
    <row r="106" spans="1:12" hidden="1" x14ac:dyDescent="0.25">
      <c r="A106" s="46">
        <v>2244</v>
      </c>
      <c r="B106" s="72" t="s">
        <v>113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/>
      <c r="J106" s="75"/>
      <c r="K106" s="75"/>
      <c r="L106" s="150"/>
    </row>
    <row r="107" spans="1:12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/>
      <c r="J107" s="75"/>
      <c r="K107" s="75"/>
      <c r="L107" s="150"/>
    </row>
    <row r="108" spans="1:12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/>
      <c r="J108" s="75"/>
      <c r="K108" s="75"/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/>
      <c r="J110" s="75"/>
      <c r="K110" s="75"/>
      <c r="L110" s="150"/>
    </row>
    <row r="111" spans="1:12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/>
      <c r="J113" s="75"/>
      <c r="K113" s="75"/>
      <c r="L113" s="150"/>
    </row>
    <row r="114" spans="1:12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/>
      <c r="J114" s="75"/>
      <c r="K114" s="75"/>
      <c r="L114" s="150"/>
    </row>
    <row r="115" spans="1:12" hidden="1" x14ac:dyDescent="0.25">
      <c r="A115" s="151">
        <v>2260</v>
      </c>
      <c r="B115" s="72" t="s">
        <v>122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/>
      <c r="J116" s="75"/>
      <c r="K116" s="75"/>
      <c r="L116" s="150"/>
    </row>
    <row r="117" spans="1:12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/>
      <c r="J117" s="75"/>
      <c r="K117" s="75"/>
      <c r="L117" s="150"/>
    </row>
    <row r="118" spans="1:12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/>
      <c r="J118" s="75"/>
      <c r="K118" s="75"/>
      <c r="L118" s="150"/>
    </row>
    <row r="119" spans="1:12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/>
      <c r="J119" s="75"/>
      <c r="K119" s="75"/>
      <c r="L119" s="150"/>
    </row>
    <row r="120" spans="1:12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/>
      <c r="J120" s="75"/>
      <c r="K120" s="75"/>
      <c r="L120" s="150"/>
    </row>
    <row r="121" spans="1:12" hidden="1" x14ac:dyDescent="0.25">
      <c r="A121" s="151">
        <v>2270</v>
      </c>
      <c r="B121" s="72" t="s">
        <v>128</v>
      </c>
      <c r="C121" s="73">
        <f t="shared" si="6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/>
      <c r="J124" s="75"/>
      <c r="K124" s="75"/>
      <c r="L124" s="150"/>
    </row>
    <row r="125" spans="1:12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/>
      <c r="J125" s="75"/>
      <c r="K125" s="75"/>
      <c r="L125" s="150"/>
    </row>
    <row r="126" spans="1:12" ht="24" hidden="1" x14ac:dyDescent="0.25">
      <c r="A126" s="46">
        <v>2279</v>
      </c>
      <c r="B126" s="72" t="s">
        <v>133</v>
      </c>
      <c r="C126" s="73">
        <f t="shared" si="6"/>
        <v>0</v>
      </c>
      <c r="D126" s="75"/>
      <c r="E126" s="75"/>
      <c r="F126" s="75"/>
      <c r="G126" s="149"/>
      <c r="H126" s="73">
        <f t="shared" si="7"/>
        <v>0</v>
      </c>
      <c r="I126" s="75"/>
      <c r="J126" s="75"/>
      <c r="K126" s="75"/>
      <c r="L126" s="150"/>
    </row>
    <row r="127" spans="1:12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2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/>
      <c r="J128" s="75"/>
      <c r="K128" s="75"/>
      <c r="L128" s="150"/>
    </row>
    <row r="129" spans="1:12" ht="36" x14ac:dyDescent="0.25">
      <c r="A129" s="58">
        <v>2300</v>
      </c>
      <c r="B129" s="140" t="s">
        <v>136</v>
      </c>
      <c r="C129" s="59">
        <f t="shared" si="9"/>
        <v>23</v>
      </c>
      <c r="D129" s="64">
        <f>SUM(D130,D135,D139,D140,D143,D150,D158,D159,D162)</f>
        <v>23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23</v>
      </c>
      <c r="I129" s="64">
        <f>SUM(I130,I135,I139,I140,I143,I150,I158,I159,I162)</f>
        <v>23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hidden="1" x14ac:dyDescent="0.25">
      <c r="A130" s="160">
        <v>2310</v>
      </c>
      <c r="B130" s="66" t="s">
        <v>137</v>
      </c>
      <c r="C130" s="67">
        <f t="shared" si="9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2" hidden="1" x14ac:dyDescent="0.25">
      <c r="A131" s="46">
        <v>2311</v>
      </c>
      <c r="B131" s="72" t="s">
        <v>138</v>
      </c>
      <c r="C131" s="73">
        <f t="shared" si="9"/>
        <v>0</v>
      </c>
      <c r="D131" s="75"/>
      <c r="E131" s="75"/>
      <c r="F131" s="75"/>
      <c r="G131" s="149"/>
      <c r="H131" s="73">
        <f t="shared" si="10"/>
        <v>0</v>
      </c>
      <c r="I131" s="75"/>
      <c r="J131" s="75"/>
      <c r="K131" s="75"/>
      <c r="L131" s="150"/>
    </row>
    <row r="132" spans="1:12" hidden="1" x14ac:dyDescent="0.25">
      <c r="A132" s="46">
        <v>2312</v>
      </c>
      <c r="B132" s="72" t="s">
        <v>139</v>
      </c>
      <c r="C132" s="73">
        <f t="shared" si="9"/>
        <v>0</v>
      </c>
      <c r="D132" s="75"/>
      <c r="E132" s="75"/>
      <c r="F132" s="75"/>
      <c r="G132" s="149"/>
      <c r="H132" s="73">
        <f t="shared" si="10"/>
        <v>0</v>
      </c>
      <c r="I132" s="75"/>
      <c r="J132" s="75"/>
      <c r="K132" s="75"/>
      <c r="L132" s="150"/>
    </row>
    <row r="133" spans="1:12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/>
      <c r="J133" s="75"/>
      <c r="K133" s="75"/>
      <c r="L133" s="150"/>
    </row>
    <row r="134" spans="1:12" ht="48" hidden="1" x14ac:dyDescent="0.25">
      <c r="A134" s="46">
        <v>2314</v>
      </c>
      <c r="B134" s="72" t="s">
        <v>141</v>
      </c>
      <c r="C134" s="73">
        <f t="shared" si="9"/>
        <v>0</v>
      </c>
      <c r="D134" s="75"/>
      <c r="E134" s="75"/>
      <c r="F134" s="75"/>
      <c r="G134" s="149"/>
      <c r="H134" s="73">
        <f t="shared" si="10"/>
        <v>0</v>
      </c>
      <c r="I134" s="75"/>
      <c r="J134" s="75"/>
      <c r="K134" s="75"/>
      <c r="L134" s="150"/>
    </row>
    <row r="135" spans="1:12" x14ac:dyDescent="0.25">
      <c r="A135" s="151">
        <v>2320</v>
      </c>
      <c r="B135" s="72" t="s">
        <v>142</v>
      </c>
      <c r="C135" s="73">
        <f t="shared" si="9"/>
        <v>23</v>
      </c>
      <c r="D135" s="152">
        <f>SUM(D136:D138)</f>
        <v>23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23</v>
      </c>
      <c r="I135" s="152">
        <f>SUM(I136:I138)</f>
        <v>23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/>
      <c r="J136" s="75"/>
      <c r="K136" s="75"/>
      <c r="L136" s="150"/>
    </row>
    <row r="137" spans="1:12" x14ac:dyDescent="0.25">
      <c r="A137" s="46">
        <v>2322</v>
      </c>
      <c r="B137" s="72" t="s">
        <v>144</v>
      </c>
      <c r="C137" s="73">
        <f t="shared" si="9"/>
        <v>23</v>
      </c>
      <c r="D137" s="75">
        <v>23</v>
      </c>
      <c r="E137" s="75"/>
      <c r="F137" s="75"/>
      <c r="G137" s="149"/>
      <c r="H137" s="73">
        <f t="shared" si="10"/>
        <v>23</v>
      </c>
      <c r="I137" s="75">
        <v>23</v>
      </c>
      <c r="J137" s="75"/>
      <c r="K137" s="75"/>
      <c r="L137" s="150"/>
    </row>
    <row r="138" spans="1:12" hidden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/>
      <c r="J139" s="75"/>
      <c r="K139" s="75"/>
      <c r="L139" s="150"/>
    </row>
    <row r="140" spans="1:12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/>
      <c r="J141" s="75"/>
      <c r="K141" s="75"/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/>
      <c r="J142" s="75"/>
      <c r="K142" s="75"/>
      <c r="L142" s="150"/>
    </row>
    <row r="143" spans="1:12" ht="24" hidden="1" x14ac:dyDescent="0.25">
      <c r="A143" s="143">
        <v>2350</v>
      </c>
      <c r="B143" s="102" t="s">
        <v>150</v>
      </c>
      <c r="C143" s="109">
        <f t="shared" si="9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/>
      <c r="J144" s="69"/>
      <c r="K144" s="69"/>
      <c r="L144" s="148"/>
    </row>
    <row r="145" spans="1:12" hidden="1" x14ac:dyDescent="0.25">
      <c r="A145" s="46">
        <v>2352</v>
      </c>
      <c r="B145" s="72" t="s">
        <v>152</v>
      </c>
      <c r="C145" s="73">
        <f t="shared" si="9"/>
        <v>0</v>
      </c>
      <c r="D145" s="75"/>
      <c r="E145" s="75"/>
      <c r="F145" s="75"/>
      <c r="G145" s="149"/>
      <c r="H145" s="73">
        <f t="shared" si="10"/>
        <v>0</v>
      </c>
      <c r="I145" s="75"/>
      <c r="J145" s="75"/>
      <c r="K145" s="75"/>
      <c r="L145" s="150"/>
    </row>
    <row r="146" spans="1:12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/>
      <c r="J146" s="75"/>
      <c r="K146" s="75"/>
      <c r="L146" s="150"/>
    </row>
    <row r="147" spans="1:12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/>
      <c r="J147" s="75"/>
      <c r="K147" s="75"/>
      <c r="L147" s="150"/>
    </row>
    <row r="148" spans="1:12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/>
      <c r="J148" s="75"/>
      <c r="K148" s="75"/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/>
      <c r="J149" s="75"/>
      <c r="K149" s="75"/>
      <c r="L149" s="150"/>
    </row>
    <row r="150" spans="1:12" ht="24" hidden="1" x14ac:dyDescent="0.25">
      <c r="A150" s="151">
        <v>2360</v>
      </c>
      <c r="B150" s="72" t="s">
        <v>157</v>
      </c>
      <c r="C150" s="73">
        <f t="shared" si="9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/>
      <c r="J151" s="75"/>
      <c r="K151" s="75"/>
      <c r="L151" s="150"/>
    </row>
    <row r="152" spans="1:12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/>
      <c r="J152" s="75"/>
      <c r="K152" s="75"/>
      <c r="L152" s="150"/>
    </row>
    <row r="153" spans="1:12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/>
      <c r="J153" s="75"/>
      <c r="K153" s="75"/>
      <c r="L153" s="150"/>
    </row>
    <row r="154" spans="1:12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/>
      <c r="J154" s="75"/>
      <c r="K154" s="75"/>
      <c r="L154" s="150"/>
    </row>
    <row r="155" spans="1:12" hidden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/>
      <c r="J156" s="75"/>
      <c r="K156" s="75"/>
      <c r="L156" s="150"/>
    </row>
    <row r="157" spans="1:12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/>
      <c r="J157" s="75"/>
      <c r="K157" s="75"/>
      <c r="L157" s="150"/>
    </row>
    <row r="158" spans="1:12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/>
      <c r="J158" s="155"/>
      <c r="K158" s="155"/>
      <c r="L158" s="157"/>
    </row>
    <row r="159" spans="1:12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/>
      <c r="J160" s="69"/>
      <c r="K160" s="69"/>
      <c r="L160" s="148"/>
    </row>
    <row r="161" spans="1:12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/>
      <c r="J161" s="75"/>
      <c r="K161" s="75"/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/>
      <c r="J163" s="169"/>
      <c r="K163" s="169"/>
      <c r="L163" s="171"/>
    </row>
    <row r="164" spans="1:12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2" hidden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2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/>
      <c r="J168" s="75"/>
      <c r="K168" s="75"/>
      <c r="L168" s="150"/>
    </row>
    <row r="169" spans="1:12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/>
      <c r="J169" s="75"/>
      <c r="K169" s="75"/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/>
      <c r="J192" s="75"/>
      <c r="K192" s="75"/>
      <c r="L192" s="150"/>
    </row>
    <row r="193" spans="1:12" s="26" customFormat="1" ht="24" x14ac:dyDescent="0.25">
      <c r="A193" s="188"/>
      <c r="B193" s="21" t="s">
        <v>200</v>
      </c>
      <c r="C193" s="131">
        <f t="shared" si="13"/>
        <v>267</v>
      </c>
      <c r="D193" s="132">
        <f>SUM(D194,D229,D268)</f>
        <v>267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267</v>
      </c>
      <c r="I193" s="132">
        <f>SUM(I194,I229,I268)</f>
        <v>267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idden="1" x14ac:dyDescent="0.25">
      <c r="A194" s="135">
        <v>5000</v>
      </c>
      <c r="B194" s="135" t="s">
        <v>201</v>
      </c>
      <c r="C194" s="136">
        <f t="shared" si="1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/>
      <c r="J202" s="75"/>
      <c r="K202" s="75"/>
      <c r="L202" s="150"/>
    </row>
    <row r="203" spans="1:12" hidden="1" x14ac:dyDescent="0.25">
      <c r="A203" s="58">
        <v>5200</v>
      </c>
      <c r="B203" s="140" t="s">
        <v>210</v>
      </c>
      <c r="C203" s="59">
        <f t="shared" si="1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/>
      <c r="J213" s="75"/>
      <c r="K213" s="75"/>
      <c r="L213" s="150"/>
    </row>
    <row r="214" spans="1:12" hidden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/>
      <c r="J214" s="75"/>
      <c r="K214" s="75"/>
      <c r="L214" s="150"/>
    </row>
    <row r="215" spans="1:12" hidden="1" x14ac:dyDescent="0.25">
      <c r="A215" s="151">
        <v>5230</v>
      </c>
      <c r="B215" s="72" t="s">
        <v>222</v>
      </c>
      <c r="C215" s="73">
        <f t="shared" si="1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/>
      <c r="J219" s="75"/>
      <c r="K219" s="75"/>
      <c r="L219" s="150"/>
    </row>
    <row r="220" spans="1:12" hidden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/>
      <c r="J220" s="75"/>
      <c r="K220" s="75"/>
      <c r="L220" s="150"/>
    </row>
    <row r="221" spans="1:12" hidden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/>
      <c r="J221" s="75"/>
      <c r="K221" s="75"/>
      <c r="L221" s="150"/>
    </row>
    <row r="222" spans="1:12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/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/>
      <c r="J228" s="155"/>
      <c r="K228" s="155"/>
      <c r="L228" s="157"/>
    </row>
    <row r="229" spans="1:12" x14ac:dyDescent="0.25">
      <c r="A229" s="135">
        <v>6000</v>
      </c>
      <c r="B229" s="135" t="s">
        <v>236</v>
      </c>
      <c r="C229" s="193">
        <f t="shared" si="15"/>
        <v>267</v>
      </c>
      <c r="D229" s="137">
        <f>D230+D250+D258</f>
        <v>267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267</v>
      </c>
      <c r="I229" s="137">
        <f>I230+I250+I258</f>
        <v>267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idden="1" x14ac:dyDescent="0.25">
      <c r="A230" s="87">
        <v>6200</v>
      </c>
      <c r="B230" s="174" t="s">
        <v>237</v>
      </c>
      <c r="C230" s="194">
        <f t="shared" si="15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/>
      <c r="J236" s="75"/>
      <c r="K236" s="75"/>
      <c r="L236" s="150"/>
    </row>
    <row r="237" spans="1:12" ht="24" hidden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idden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/>
      <c r="J238" s="75"/>
      <c r="K238" s="75"/>
      <c r="L238" s="150"/>
    </row>
    <row r="239" spans="1:12" hidden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2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/>
      <c r="J248" s="75"/>
      <c r="K248" s="75"/>
      <c r="L248" s="150"/>
    </row>
    <row r="249" spans="1:12" ht="36" hidden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/>
      <c r="J249" s="75"/>
      <c r="K249" s="75"/>
      <c r="L249" s="150"/>
    </row>
    <row r="250" spans="1:12" x14ac:dyDescent="0.25">
      <c r="A250" s="58">
        <v>6300</v>
      </c>
      <c r="B250" s="140" t="s">
        <v>257</v>
      </c>
      <c r="C250" s="175">
        <f t="shared" si="15"/>
        <v>267</v>
      </c>
      <c r="D250" s="64">
        <f>SUM(D251,D256,D257)</f>
        <v>267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267</v>
      </c>
      <c r="I250" s="64">
        <f>SUM(I251,I256,I257)</f>
        <v>267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x14ac:dyDescent="0.25">
      <c r="A251" s="160">
        <v>6320</v>
      </c>
      <c r="B251" s="66" t="s">
        <v>258</v>
      </c>
      <c r="C251" s="199">
        <f t="shared" si="15"/>
        <v>267</v>
      </c>
      <c r="D251" s="161">
        <f>SUM(D252:D255)</f>
        <v>267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267</v>
      </c>
      <c r="I251" s="161">
        <f>SUM(I252:I255)</f>
        <v>267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x14ac:dyDescent="0.25">
      <c r="A252" s="46">
        <v>6322</v>
      </c>
      <c r="B252" s="72" t="s">
        <v>259</v>
      </c>
      <c r="C252" s="191">
        <f t="shared" si="15"/>
        <v>267</v>
      </c>
      <c r="D252" s="75">
        <v>267</v>
      </c>
      <c r="E252" s="75"/>
      <c r="F252" s="75"/>
      <c r="G252" s="201"/>
      <c r="H252" s="191">
        <f t="shared" si="16"/>
        <v>267</v>
      </c>
      <c r="I252" s="75">
        <v>267</v>
      </c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 t="shared" si="17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17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 t="shared" si="17"/>
        <v>0</v>
      </c>
      <c r="D266" s="75"/>
      <c r="E266" s="75"/>
      <c r="F266" s="75"/>
      <c r="G266" s="149"/>
      <c r="H266" s="198">
        <f t="shared" si="18"/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19">SUM(C281,C268,C229,C194,C186,C172,C74,C52)</f>
        <v>484</v>
      </c>
      <c r="D284" s="224">
        <f t="shared" si="19"/>
        <v>484</v>
      </c>
      <c r="E284" s="224">
        <f t="shared" si="19"/>
        <v>0</v>
      </c>
      <c r="F284" s="224">
        <f t="shared" si="19"/>
        <v>0</v>
      </c>
      <c r="G284" s="225">
        <f t="shared" si="19"/>
        <v>0</v>
      </c>
      <c r="H284" s="226">
        <f t="shared" si="19"/>
        <v>484</v>
      </c>
      <c r="I284" s="224">
        <f t="shared" si="19"/>
        <v>484</v>
      </c>
      <c r="J284" s="224">
        <f t="shared" si="19"/>
        <v>0</v>
      </c>
      <c r="K284" s="224">
        <f t="shared" si="19"/>
        <v>0</v>
      </c>
      <c r="L284" s="227">
        <f t="shared" si="19"/>
        <v>0</v>
      </c>
    </row>
    <row r="285" spans="1:12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2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+nhZMCfRFSSPuZIBLarysdz00+PIDe3Iq4S471o5MEnEBaCKBYBJ8eq2+DGVl/x/pNySnvKyP6DidioK1um7Tg==" saltValue="a4cGKt1mKu7JQeueh9EiGw==" spinCount="100000" sheet="1" objects="1" scenarios="1" selectLockedCells="1" selectUnlockedCells="1"/>
  <autoFilter ref="A18:L296">
    <filterColumn colId="7">
      <filters blank="1">
        <filter val="120"/>
        <filter val="149"/>
        <filter val="15"/>
        <filter val="217"/>
        <filter val="23"/>
        <filter val="267"/>
        <filter val="29"/>
        <filter val="30"/>
        <filter val="45"/>
        <filter val="484"/>
        <filter val="68"/>
      </filters>
    </filterColumn>
  </autoFilter>
  <mergeCells count="30">
    <mergeCell ref="A15:A17"/>
    <mergeCell ref="B15:B17"/>
    <mergeCell ref="D16:D17"/>
    <mergeCell ref="E16:E17"/>
    <mergeCell ref="F16:F17"/>
    <mergeCell ref="A285:B285"/>
    <mergeCell ref="A286:B286"/>
    <mergeCell ref="G16:G17"/>
    <mergeCell ref="C10:L10"/>
    <mergeCell ref="C11:L11"/>
    <mergeCell ref="J16:J17"/>
    <mergeCell ref="K16:K17"/>
    <mergeCell ref="L16:L17"/>
    <mergeCell ref="C13:L13"/>
    <mergeCell ref="C14:L14"/>
    <mergeCell ref="C15:G15"/>
    <mergeCell ref="H15:L15"/>
    <mergeCell ref="C16:C17"/>
    <mergeCell ref="C12:L12"/>
    <mergeCell ref="H16:H17"/>
    <mergeCell ref="I16:I17"/>
    <mergeCell ref="C6:L6"/>
    <mergeCell ref="C7:L7"/>
    <mergeCell ref="C8:L8"/>
    <mergeCell ref="C9:L9"/>
    <mergeCell ref="A1:L1"/>
    <mergeCell ref="A2:L2"/>
    <mergeCell ref="C3:L3"/>
    <mergeCell ref="C4:L4"/>
    <mergeCell ref="C5:L5"/>
  </mergeCells>
  <pageMargins left="0.98425196850393704" right="0.39370078740157483" top="0.59055118110236227" bottom="0.39370078740157483" header="0.23622047244094491" footer="0.19685039370078741"/>
  <pageSetup paperSize="9" scale="70" orientation="portrait" verticalDpi="0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>
    <tabColor theme="0"/>
  </sheetPr>
  <dimension ref="A1:M304"/>
  <sheetViews>
    <sheetView showGridLines="0" view="pageLayout" zoomScaleNormal="100" workbookViewId="0">
      <selection activeCell="P19" sqref="P19"/>
    </sheetView>
  </sheetViews>
  <sheetFormatPr defaultColWidth="9.140625"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322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2.75" customHeight="1" x14ac:dyDescent="0.25">
      <c r="A3" s="2" t="s">
        <v>2</v>
      </c>
      <c r="B3" s="3"/>
      <c r="C3" s="281" t="s">
        <v>394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321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320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319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4" t="s">
        <v>9</v>
      </c>
      <c r="B7" s="5"/>
      <c r="C7" s="281" t="s">
        <v>318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75" t="s">
        <v>317</v>
      </c>
      <c r="D9" s="275"/>
      <c r="E9" s="275"/>
      <c r="F9" s="275"/>
      <c r="G9" s="275"/>
      <c r="H9" s="275"/>
      <c r="I9" s="275"/>
      <c r="J9" s="275"/>
      <c r="K9" s="275"/>
      <c r="L9" s="276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 t="s">
        <v>316</v>
      </c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737315.5</v>
      </c>
      <c r="D20" s="30">
        <f>SUM(D21,D24,D25,D41,D42)</f>
        <v>737255.5</v>
      </c>
      <c r="E20" s="30">
        <f>SUM(E21,E24,E42)</f>
        <v>0</v>
      </c>
      <c r="F20" s="30">
        <f>SUM(F21,F26,F42)</f>
        <v>60</v>
      </c>
      <c r="G20" s="31">
        <f>SUM(G21,G44)</f>
        <v>0</v>
      </c>
      <c r="H20" s="29">
        <f t="shared" ref="H20:H46" si="1">SUM(I20:L20)</f>
        <v>724026</v>
      </c>
      <c r="I20" s="30">
        <f>SUM(I21,I24,I25,I41,I42)</f>
        <v>723966</v>
      </c>
      <c r="J20" s="30">
        <f>SUM(J21,J24,J42)</f>
        <v>0</v>
      </c>
      <c r="K20" s="30">
        <f>SUM(K21,K26,K42)</f>
        <v>60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737255.5</v>
      </c>
      <c r="D24" s="53">
        <f>D49</f>
        <v>737255.5</v>
      </c>
      <c r="E24" s="53"/>
      <c r="F24" s="54" t="s">
        <v>34</v>
      </c>
      <c r="G24" s="55" t="s">
        <v>34</v>
      </c>
      <c r="H24" s="52">
        <f t="shared" si="1"/>
        <v>723966</v>
      </c>
      <c r="I24" s="53">
        <f>I50</f>
        <v>723966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thickTop="1" x14ac:dyDescent="0.25">
      <c r="A42" s="86">
        <v>21490</v>
      </c>
      <c r="B42" s="87" t="s">
        <v>52</v>
      </c>
      <c r="C42" s="59">
        <f t="shared" si="0"/>
        <v>60</v>
      </c>
      <c r="D42" s="88">
        <f>D43</f>
        <v>0</v>
      </c>
      <c r="E42" s="88">
        <f>E43</f>
        <v>0</v>
      </c>
      <c r="F42" s="88">
        <f>F43</f>
        <v>60</v>
      </c>
      <c r="G42" s="62" t="s">
        <v>34</v>
      </c>
      <c r="H42" s="85">
        <f t="shared" si="1"/>
        <v>60</v>
      </c>
      <c r="I42" s="88">
        <f>I43</f>
        <v>0</v>
      </c>
      <c r="J42" s="88">
        <f>J43</f>
        <v>0</v>
      </c>
      <c r="K42" s="88">
        <f>K43</f>
        <v>60</v>
      </c>
      <c r="L42" s="63" t="s">
        <v>34</v>
      </c>
    </row>
    <row r="43" spans="1:12" s="26" customFormat="1" ht="24" x14ac:dyDescent="0.25">
      <c r="A43" s="46">
        <v>21499</v>
      </c>
      <c r="B43" s="72" t="s">
        <v>53</v>
      </c>
      <c r="C43" s="80">
        <f t="shared" si="0"/>
        <v>60</v>
      </c>
      <c r="D43" s="89"/>
      <c r="E43" s="90"/>
      <c r="F43" s="89">
        <f>60</f>
        <v>60</v>
      </c>
      <c r="G43" s="91" t="s">
        <v>34</v>
      </c>
      <c r="H43" s="92">
        <f t="shared" si="1"/>
        <v>60</v>
      </c>
      <c r="I43" s="42"/>
      <c r="J43" s="93"/>
      <c r="K43" s="42">
        <f>60</f>
        <v>60</v>
      </c>
      <c r="L43" s="94" t="s">
        <v>34</v>
      </c>
    </row>
    <row r="44" spans="1:12" ht="24" hidden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" hidden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" hidden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80" si="2">SUM(D49:G49)</f>
        <v>737315.5</v>
      </c>
      <c r="D49" s="121">
        <f>SUM(D50,D281)</f>
        <v>737255.5</v>
      </c>
      <c r="E49" s="121">
        <f>SUM(E50,E281)</f>
        <v>0</v>
      </c>
      <c r="F49" s="121">
        <f>SUM(F50,F281)</f>
        <v>60</v>
      </c>
      <c r="G49" s="122">
        <f>SUM(G50,G281)</f>
        <v>0</v>
      </c>
      <c r="H49" s="120">
        <f t="shared" ref="H49:H80" si="3">SUM(I49:L49)</f>
        <v>724026</v>
      </c>
      <c r="I49" s="121">
        <f>SUM(I50,I281)</f>
        <v>723966</v>
      </c>
      <c r="J49" s="121">
        <f>SUM(J50,J281)</f>
        <v>0</v>
      </c>
      <c r="K49" s="121">
        <f>SUM(K50,K281)</f>
        <v>60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59</v>
      </c>
      <c r="C50" s="126">
        <f t="shared" si="2"/>
        <v>737315.5</v>
      </c>
      <c r="D50" s="127">
        <f>SUM(D51,D193)</f>
        <v>737255.5</v>
      </c>
      <c r="E50" s="127">
        <f>SUM(E51,E193)</f>
        <v>0</v>
      </c>
      <c r="F50" s="127">
        <f>SUM(F51,F193)</f>
        <v>60</v>
      </c>
      <c r="G50" s="128">
        <f>SUM(G51,G193)</f>
        <v>0</v>
      </c>
      <c r="H50" s="126">
        <f t="shared" si="3"/>
        <v>724026</v>
      </c>
      <c r="I50" s="127">
        <f>SUM(I51,I193)</f>
        <v>723966</v>
      </c>
      <c r="J50" s="127">
        <f>SUM(J51,J193)</f>
        <v>0</v>
      </c>
      <c r="K50" s="127">
        <f>SUM(K51,K193)</f>
        <v>60</v>
      </c>
      <c r="L50" s="129">
        <f>SUM(L51,L193)</f>
        <v>0</v>
      </c>
    </row>
    <row r="51" spans="1:12" s="26" customFormat="1" ht="24" x14ac:dyDescent="0.25">
      <c r="A51" s="130"/>
      <c r="B51" s="20" t="s">
        <v>60</v>
      </c>
      <c r="C51" s="131">
        <f t="shared" si="2"/>
        <v>735955.5</v>
      </c>
      <c r="D51" s="132">
        <f>SUM(D52,D74,D172,D186)</f>
        <v>735895.5</v>
      </c>
      <c r="E51" s="132">
        <f>SUM(E52,E74,E172,E186)</f>
        <v>0</v>
      </c>
      <c r="F51" s="132">
        <f>SUM(F52,F74,F172,F186)</f>
        <v>60</v>
      </c>
      <c r="G51" s="133">
        <f>SUM(G52,G74,G172,G186)</f>
        <v>0</v>
      </c>
      <c r="H51" s="131">
        <f t="shared" si="3"/>
        <v>723266</v>
      </c>
      <c r="I51" s="132">
        <f>SUM(I52,I74,I172,I186)</f>
        <v>723206</v>
      </c>
      <c r="J51" s="132">
        <f>SUM(J52,J74,J172,J186)</f>
        <v>0</v>
      </c>
      <c r="K51" s="132">
        <f>SUM(K52,K74,K172,K186)</f>
        <v>60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61</v>
      </c>
      <c r="C52" s="136">
        <f t="shared" si="2"/>
        <v>673808</v>
      </c>
      <c r="D52" s="137">
        <f>SUM(D53,D66)</f>
        <v>673808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662047</v>
      </c>
      <c r="I52" s="137">
        <f>SUM(I53,I66)</f>
        <v>662047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2"/>
        <v>512971</v>
      </c>
      <c r="D53" s="64">
        <f>SUM(D54,D57,D65)</f>
        <v>512971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502778</v>
      </c>
      <c r="I53" s="64">
        <f>SUM(I54,I57,I65)</f>
        <v>502778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x14ac:dyDescent="0.25">
      <c r="A54" s="143">
        <v>1110</v>
      </c>
      <c r="B54" s="102" t="s">
        <v>63</v>
      </c>
      <c r="C54" s="109">
        <f t="shared" si="2"/>
        <v>453709</v>
      </c>
      <c r="D54" s="144">
        <f>SUM(D55:D56)</f>
        <v>453709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453709</v>
      </c>
      <c r="I54" s="144">
        <f>SUM(I55:I56)</f>
        <v>453709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customHeight="1" x14ac:dyDescent="0.25">
      <c r="A56" s="46">
        <v>1119</v>
      </c>
      <c r="B56" s="72" t="s">
        <v>65</v>
      </c>
      <c r="C56" s="73">
        <f t="shared" si="2"/>
        <v>453709</v>
      </c>
      <c r="D56" s="75">
        <v>453709</v>
      </c>
      <c r="E56" s="75"/>
      <c r="F56" s="75"/>
      <c r="G56" s="149"/>
      <c r="H56" s="73">
        <f t="shared" si="3"/>
        <v>453709</v>
      </c>
      <c r="I56" s="75">
        <v>453709</v>
      </c>
      <c r="J56" s="75"/>
      <c r="K56" s="75"/>
      <c r="L56" s="150"/>
    </row>
    <row r="57" spans="1:12" ht="23.25" customHeight="1" x14ac:dyDescent="0.25">
      <c r="A57" s="151">
        <v>1140</v>
      </c>
      <c r="B57" s="72" t="s">
        <v>66</v>
      </c>
      <c r="C57" s="73">
        <f t="shared" si="2"/>
        <v>58355</v>
      </c>
      <c r="D57" s="152">
        <f>SUM(D58:D64)</f>
        <v>58355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48162</v>
      </c>
      <c r="I57" s="152">
        <f>SUM(I58:I64)</f>
        <v>48162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</row>
    <row r="59" spans="1:12" ht="24.75" hidden="1" customHeight="1" x14ac:dyDescent="0.25">
      <c r="A59" s="46">
        <v>1142</v>
      </c>
      <c r="B59" s="72" t="s">
        <v>68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/>
      <c r="J59" s="75"/>
      <c r="K59" s="75"/>
      <c r="L59" s="150"/>
    </row>
    <row r="60" spans="1:12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70</v>
      </c>
      <c r="C61" s="73">
        <f t="shared" si="2"/>
        <v>8920</v>
      </c>
      <c r="D61" s="75">
        <v>8920</v>
      </c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2"/>
        <v>15600</v>
      </c>
      <c r="D62" s="75">
        <v>15600</v>
      </c>
      <c r="E62" s="75"/>
      <c r="F62" s="75"/>
      <c r="G62" s="149"/>
      <c r="H62" s="73">
        <f t="shared" si="3"/>
        <v>20073</v>
      </c>
      <c r="I62" s="75">
        <v>20073</v>
      </c>
      <c r="J62" s="75"/>
      <c r="K62" s="75"/>
      <c r="L62" s="150"/>
    </row>
    <row r="63" spans="1:12" x14ac:dyDescent="0.25">
      <c r="A63" s="46">
        <v>1148</v>
      </c>
      <c r="B63" s="72" t="s">
        <v>72</v>
      </c>
      <c r="C63" s="73">
        <f t="shared" si="2"/>
        <v>33835</v>
      </c>
      <c r="D63" s="75">
        <v>33835</v>
      </c>
      <c r="E63" s="75"/>
      <c r="F63" s="75"/>
      <c r="G63" s="149"/>
      <c r="H63" s="73">
        <f t="shared" si="3"/>
        <v>28089</v>
      </c>
      <c r="I63" s="75">
        <v>28089</v>
      </c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x14ac:dyDescent="0.25">
      <c r="A65" s="143">
        <v>1150</v>
      </c>
      <c r="B65" s="102" t="s">
        <v>74</v>
      </c>
      <c r="C65" s="109">
        <f t="shared" si="2"/>
        <v>907</v>
      </c>
      <c r="D65" s="155">
        <v>907</v>
      </c>
      <c r="E65" s="155"/>
      <c r="F65" s="155"/>
      <c r="G65" s="156"/>
      <c r="H65" s="109">
        <f t="shared" si="3"/>
        <v>907</v>
      </c>
      <c r="I65" s="155">
        <v>907</v>
      </c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2"/>
        <v>160837</v>
      </c>
      <c r="D66" s="64">
        <f>SUM(D67:D68)</f>
        <v>160837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159269</v>
      </c>
      <c r="I66" s="64">
        <f>SUM(I67:I68)</f>
        <v>159269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2"/>
        <v>126697</v>
      </c>
      <c r="D67" s="69">
        <v>126697</v>
      </c>
      <c r="E67" s="69"/>
      <c r="F67" s="69"/>
      <c r="G67" s="147"/>
      <c r="H67" s="67">
        <f t="shared" si="3"/>
        <v>124870</v>
      </c>
      <c r="I67" s="69">
        <v>124870</v>
      </c>
      <c r="J67" s="69"/>
      <c r="K67" s="69"/>
      <c r="L67" s="148"/>
    </row>
    <row r="68" spans="1:12" ht="24" x14ac:dyDescent="0.25">
      <c r="A68" s="151">
        <v>1220</v>
      </c>
      <c r="B68" s="72" t="s">
        <v>77</v>
      </c>
      <c r="C68" s="73">
        <f t="shared" si="2"/>
        <v>34140</v>
      </c>
      <c r="D68" s="152">
        <f>SUM(D69:D73)</f>
        <v>34140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34399</v>
      </c>
      <c r="I68" s="152">
        <f>SUM(I69:I73)</f>
        <v>34399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x14ac:dyDescent="0.25">
      <c r="A69" s="46">
        <v>1221</v>
      </c>
      <c r="B69" s="72" t="s">
        <v>78</v>
      </c>
      <c r="C69" s="73">
        <f t="shared" si="2"/>
        <v>24107</v>
      </c>
      <c r="D69" s="75">
        <v>24107</v>
      </c>
      <c r="E69" s="75"/>
      <c r="F69" s="75"/>
      <c r="G69" s="149"/>
      <c r="H69" s="73">
        <f t="shared" si="3"/>
        <v>24107</v>
      </c>
      <c r="I69" s="75">
        <v>24107</v>
      </c>
      <c r="J69" s="75"/>
      <c r="K69" s="75"/>
      <c r="L69" s="150"/>
    </row>
    <row r="70" spans="1:12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x14ac:dyDescent="0.25">
      <c r="A72" s="46">
        <v>1227</v>
      </c>
      <c r="B72" s="72" t="s">
        <v>81</v>
      </c>
      <c r="C72" s="73">
        <f t="shared" si="2"/>
        <v>9605</v>
      </c>
      <c r="D72" s="75">
        <v>9605</v>
      </c>
      <c r="E72" s="75"/>
      <c r="F72" s="75"/>
      <c r="G72" s="149"/>
      <c r="H72" s="73">
        <f t="shared" si="3"/>
        <v>9865</v>
      </c>
      <c r="I72" s="75">
        <v>9865</v>
      </c>
      <c r="J72" s="75"/>
      <c r="K72" s="75"/>
      <c r="L72" s="150"/>
    </row>
    <row r="73" spans="1:12" ht="60" x14ac:dyDescent="0.25">
      <c r="A73" s="46">
        <v>1228</v>
      </c>
      <c r="B73" s="72" t="s">
        <v>82</v>
      </c>
      <c r="C73" s="73">
        <f t="shared" si="2"/>
        <v>428</v>
      </c>
      <c r="D73" s="75">
        <v>428</v>
      </c>
      <c r="E73" s="75"/>
      <c r="F73" s="75"/>
      <c r="G73" s="149"/>
      <c r="H73" s="73">
        <f t="shared" si="3"/>
        <v>427</v>
      </c>
      <c r="I73" s="75">
        <v>427</v>
      </c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2"/>
        <v>62147.5</v>
      </c>
      <c r="D74" s="137">
        <f>SUM(D75,D82,D129,D163,D164,D171)</f>
        <v>62087.5</v>
      </c>
      <c r="E74" s="137">
        <f>SUM(E75,E82,E129,E163,E164,E171)</f>
        <v>0</v>
      </c>
      <c r="F74" s="137">
        <f>SUM(F75,F82,F129,F163,F164,F171)</f>
        <v>60</v>
      </c>
      <c r="G74" s="138">
        <f>SUM(G75,G82,G129,G163,G164,G171)</f>
        <v>0</v>
      </c>
      <c r="H74" s="136">
        <f t="shared" si="3"/>
        <v>61219</v>
      </c>
      <c r="I74" s="137">
        <f>SUM(I75,I82,I129,I163,I164,I171)</f>
        <v>61159</v>
      </c>
      <c r="J74" s="137">
        <f>SUM(J75,J82,J129,J163,J164,J171)</f>
        <v>0</v>
      </c>
      <c r="K74" s="137">
        <f>SUM(K75,K82,K129,K163,K164,K171)</f>
        <v>60</v>
      </c>
      <c r="L74" s="139">
        <f>SUM(L75,L82,L129,L163,L164,L171)</f>
        <v>0</v>
      </c>
    </row>
    <row r="75" spans="1:12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</row>
    <row r="79" spans="1:12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4"/>
        <v>40799.5</v>
      </c>
      <c r="D82" s="64">
        <f>SUM(D83,D88,D94,D102,D111,D115,D121,D127)</f>
        <v>40739.5</v>
      </c>
      <c r="E82" s="64">
        <f>SUM(E83,E88,E94,E102,E111,E115,E121,E127)</f>
        <v>0</v>
      </c>
      <c r="F82" s="64">
        <f>SUM(F83,F88,F94,F102,F111,F115,F121,F127)</f>
        <v>60</v>
      </c>
      <c r="G82" s="158">
        <f>SUM(G83,G88,G94,G102,G111,G115,G121,G127)</f>
        <v>0</v>
      </c>
      <c r="H82" s="59">
        <f t="shared" si="5"/>
        <v>40325</v>
      </c>
      <c r="I82" s="64">
        <f>SUM(I83,I88,I94,I102,I111,I115,I121,I127)</f>
        <v>40265</v>
      </c>
      <c r="J82" s="64">
        <f>SUM(J83,J88,J94,J102,J111,J115,J121,J127)</f>
        <v>0</v>
      </c>
      <c r="K82" s="64">
        <f>SUM(K83,K88,K94,K102,K111,K115,K121,K127)</f>
        <v>60</v>
      </c>
      <c r="L82" s="164">
        <f>SUM(L83,L88,L94,L102,L111,L115,L121,L127)</f>
        <v>0</v>
      </c>
    </row>
    <row r="83" spans="1:12" ht="24" x14ac:dyDescent="0.25">
      <c r="A83" s="143">
        <v>2210</v>
      </c>
      <c r="B83" s="102" t="s">
        <v>90</v>
      </c>
      <c r="C83" s="109">
        <f t="shared" si="4"/>
        <v>9775</v>
      </c>
      <c r="D83" s="144">
        <f>SUM(D84:D87)</f>
        <v>9715</v>
      </c>
      <c r="E83" s="144">
        <f>SUM(E84:E87)</f>
        <v>0</v>
      </c>
      <c r="F83" s="144">
        <f>SUM(F84:F87)</f>
        <v>60</v>
      </c>
      <c r="G83" s="144">
        <f>SUM(G84:G87)</f>
        <v>0</v>
      </c>
      <c r="H83" s="109">
        <f t="shared" si="5"/>
        <v>9653</v>
      </c>
      <c r="I83" s="144">
        <f>SUM(I84:I87)</f>
        <v>9593</v>
      </c>
      <c r="J83" s="144">
        <f>SUM(J84:J87)</f>
        <v>0</v>
      </c>
      <c r="K83" s="144">
        <f>SUM(K84:K87)</f>
        <v>60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/>
      <c r="J84" s="69"/>
      <c r="K84" s="69"/>
      <c r="L84" s="148"/>
    </row>
    <row r="85" spans="1:12" ht="36" x14ac:dyDescent="0.25">
      <c r="A85" s="46">
        <v>2212</v>
      </c>
      <c r="B85" s="72" t="s">
        <v>92</v>
      </c>
      <c r="C85" s="73">
        <f t="shared" si="4"/>
        <v>6927</v>
      </c>
      <c r="D85" s="75">
        <v>6927</v>
      </c>
      <c r="E85" s="75"/>
      <c r="F85" s="75"/>
      <c r="G85" s="149"/>
      <c r="H85" s="73">
        <f t="shared" si="5"/>
        <v>6805</v>
      </c>
      <c r="I85" s="75">
        <f>6927-122</f>
        <v>6805</v>
      </c>
      <c r="J85" s="75"/>
      <c r="K85" s="75"/>
      <c r="L85" s="150"/>
    </row>
    <row r="86" spans="1:12" ht="24" x14ac:dyDescent="0.25">
      <c r="A86" s="46">
        <v>2214</v>
      </c>
      <c r="B86" s="72" t="s">
        <v>93</v>
      </c>
      <c r="C86" s="73">
        <f t="shared" si="4"/>
        <v>688</v>
      </c>
      <c r="D86" s="75">
        <f>480+28+120</f>
        <v>628</v>
      </c>
      <c r="E86" s="75"/>
      <c r="F86" s="75">
        <v>60</v>
      </c>
      <c r="G86" s="149"/>
      <c r="H86" s="73">
        <f t="shared" si="5"/>
        <v>688</v>
      </c>
      <c r="I86" s="75">
        <v>628</v>
      </c>
      <c r="J86" s="75"/>
      <c r="K86" s="75">
        <v>60</v>
      </c>
      <c r="L86" s="150"/>
    </row>
    <row r="87" spans="1:12" x14ac:dyDescent="0.25">
      <c r="A87" s="46">
        <v>2219</v>
      </c>
      <c r="B87" s="72" t="s">
        <v>94</v>
      </c>
      <c r="C87" s="73">
        <f t="shared" si="4"/>
        <v>2160</v>
      </c>
      <c r="D87" s="75">
        <v>2160</v>
      </c>
      <c r="E87" s="75"/>
      <c r="F87" s="75"/>
      <c r="G87" s="149"/>
      <c r="H87" s="73">
        <f t="shared" si="5"/>
        <v>2160</v>
      </c>
      <c r="I87" s="75">
        <v>2160</v>
      </c>
      <c r="J87" s="75"/>
      <c r="K87" s="75"/>
      <c r="L87" s="150"/>
    </row>
    <row r="88" spans="1:12" ht="24" x14ac:dyDescent="0.25">
      <c r="A88" s="151">
        <v>2220</v>
      </c>
      <c r="B88" s="72" t="s">
        <v>95</v>
      </c>
      <c r="C88" s="73">
        <f t="shared" si="4"/>
        <v>8251</v>
      </c>
      <c r="D88" s="152">
        <f>SUM(D89:D93)</f>
        <v>8251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8679</v>
      </c>
      <c r="I88" s="152">
        <f>SUM(I89:I93)</f>
        <v>8679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x14ac:dyDescent="0.25">
      <c r="A89" s="46">
        <v>2221</v>
      </c>
      <c r="B89" s="72" t="s">
        <v>96</v>
      </c>
      <c r="C89" s="73">
        <f t="shared" si="4"/>
        <v>1592</v>
      </c>
      <c r="D89" s="75">
        <v>1592</v>
      </c>
      <c r="E89" s="75"/>
      <c r="F89" s="75"/>
      <c r="G89" s="149"/>
      <c r="H89" s="73">
        <f t="shared" si="5"/>
        <v>1592</v>
      </c>
      <c r="I89" s="75">
        <v>1592</v>
      </c>
      <c r="J89" s="75"/>
      <c r="K89" s="75"/>
      <c r="L89" s="150"/>
    </row>
    <row r="90" spans="1:12" x14ac:dyDescent="0.25">
      <c r="A90" s="46">
        <v>2222</v>
      </c>
      <c r="B90" s="72" t="s">
        <v>97</v>
      </c>
      <c r="C90" s="73">
        <f t="shared" si="4"/>
        <v>0</v>
      </c>
      <c r="D90" s="75"/>
      <c r="E90" s="75"/>
      <c r="F90" s="75"/>
      <c r="G90" s="149"/>
      <c r="H90" s="73">
        <f t="shared" si="5"/>
        <v>260</v>
      </c>
      <c r="I90" s="75">
        <v>260</v>
      </c>
      <c r="J90" s="75"/>
      <c r="K90" s="75"/>
      <c r="L90" s="150"/>
    </row>
    <row r="91" spans="1:12" x14ac:dyDescent="0.25">
      <c r="A91" s="46">
        <v>2223</v>
      </c>
      <c r="B91" s="72" t="s">
        <v>98</v>
      </c>
      <c r="C91" s="73">
        <f t="shared" si="4"/>
        <v>6050</v>
      </c>
      <c r="D91" s="75">
        <v>6050</v>
      </c>
      <c r="E91" s="75"/>
      <c r="F91" s="75"/>
      <c r="G91" s="149"/>
      <c r="H91" s="73">
        <f t="shared" si="5"/>
        <v>6194</v>
      </c>
      <c r="I91" s="75">
        <f>6050+144</f>
        <v>6194</v>
      </c>
      <c r="J91" s="75"/>
      <c r="K91" s="75"/>
      <c r="L91" s="150"/>
    </row>
    <row r="92" spans="1:12" ht="48" x14ac:dyDescent="0.25">
      <c r="A92" s="46">
        <v>2224</v>
      </c>
      <c r="B92" s="72" t="s">
        <v>99</v>
      </c>
      <c r="C92" s="73">
        <f t="shared" si="4"/>
        <v>609</v>
      </c>
      <c r="D92" s="75">
        <v>609</v>
      </c>
      <c r="E92" s="75"/>
      <c r="F92" s="75"/>
      <c r="G92" s="149"/>
      <c r="H92" s="73">
        <f t="shared" si="5"/>
        <v>633</v>
      </c>
      <c r="I92" s="75">
        <f>570+63</f>
        <v>633</v>
      </c>
      <c r="J92" s="75"/>
      <c r="K92" s="75"/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/>
      <c r="J93" s="75"/>
      <c r="K93" s="75"/>
      <c r="L93" s="150"/>
    </row>
    <row r="94" spans="1:12" ht="36" x14ac:dyDescent="0.25">
      <c r="A94" s="151">
        <v>2230</v>
      </c>
      <c r="B94" s="72" t="s">
        <v>101</v>
      </c>
      <c r="C94" s="73">
        <f t="shared" si="4"/>
        <v>3734</v>
      </c>
      <c r="D94" s="152">
        <f>SUM(D95:D101)</f>
        <v>3734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3734</v>
      </c>
      <c r="I94" s="152">
        <f>SUM(I95:I101)</f>
        <v>3734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/>
      <c r="J95" s="75"/>
      <c r="K95" s="75"/>
      <c r="L95" s="150"/>
    </row>
    <row r="96" spans="1:12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/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/>
      <c r="J98" s="75"/>
      <c r="K98" s="75"/>
      <c r="L98" s="150"/>
    </row>
    <row r="99" spans="1:12" ht="24" x14ac:dyDescent="0.25">
      <c r="A99" s="46">
        <v>2235</v>
      </c>
      <c r="B99" s="72" t="s">
        <v>106</v>
      </c>
      <c r="C99" s="73">
        <f t="shared" si="4"/>
        <v>157</v>
      </c>
      <c r="D99" s="75">
        <v>157</v>
      </c>
      <c r="E99" s="75"/>
      <c r="F99" s="75"/>
      <c r="G99" s="149"/>
      <c r="H99" s="73">
        <f t="shared" si="5"/>
        <v>157</v>
      </c>
      <c r="I99" s="75">
        <v>157</v>
      </c>
      <c r="J99" s="75"/>
      <c r="K99" s="75"/>
      <c r="L99" s="150"/>
    </row>
    <row r="100" spans="1:12" x14ac:dyDescent="0.25">
      <c r="A100" s="46">
        <v>2236</v>
      </c>
      <c r="B100" s="72" t="s">
        <v>107</v>
      </c>
      <c r="C100" s="73">
        <f t="shared" si="4"/>
        <v>29</v>
      </c>
      <c r="D100" s="75">
        <v>29</v>
      </c>
      <c r="E100" s="75"/>
      <c r="F100" s="75"/>
      <c r="G100" s="149"/>
      <c r="H100" s="73">
        <f t="shared" si="5"/>
        <v>29</v>
      </c>
      <c r="I100" s="75">
        <v>29</v>
      </c>
      <c r="J100" s="75"/>
      <c r="K100" s="75"/>
      <c r="L100" s="150"/>
    </row>
    <row r="101" spans="1:12" ht="24" x14ac:dyDescent="0.25">
      <c r="A101" s="46">
        <v>2239</v>
      </c>
      <c r="B101" s="72" t="s">
        <v>108</v>
      </c>
      <c r="C101" s="73">
        <f t="shared" si="4"/>
        <v>3548</v>
      </c>
      <c r="D101" s="75">
        <v>3548</v>
      </c>
      <c r="E101" s="75"/>
      <c r="F101" s="75"/>
      <c r="G101" s="149"/>
      <c r="H101" s="73">
        <f t="shared" si="5"/>
        <v>3548</v>
      </c>
      <c r="I101" s="75">
        <v>3548</v>
      </c>
      <c r="J101" s="75"/>
      <c r="K101" s="75"/>
      <c r="L101" s="150"/>
    </row>
    <row r="102" spans="1:12" ht="36" x14ac:dyDescent="0.25">
      <c r="A102" s="151">
        <v>2240</v>
      </c>
      <c r="B102" s="72" t="s">
        <v>109</v>
      </c>
      <c r="C102" s="73">
        <f t="shared" si="4"/>
        <v>10615</v>
      </c>
      <c r="D102" s="152">
        <f>SUM(D103:D110)</f>
        <v>10615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9534</v>
      </c>
      <c r="I102" s="152">
        <f>SUM(I103:I110)</f>
        <v>9534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/>
      <c r="J103" s="75"/>
      <c r="K103" s="75"/>
      <c r="L103" s="150"/>
    </row>
    <row r="104" spans="1:12" ht="24" x14ac:dyDescent="0.25">
      <c r="A104" s="46">
        <v>2242</v>
      </c>
      <c r="B104" s="72" t="s">
        <v>111</v>
      </c>
      <c r="C104" s="73">
        <f t="shared" si="4"/>
        <v>2469</v>
      </c>
      <c r="D104" s="75">
        <v>2469</v>
      </c>
      <c r="E104" s="75"/>
      <c r="F104" s="75"/>
      <c r="G104" s="149"/>
      <c r="H104" s="73">
        <f t="shared" si="5"/>
        <v>2469</v>
      </c>
      <c r="I104" s="75">
        <v>2469</v>
      </c>
      <c r="J104" s="75"/>
      <c r="K104" s="75"/>
      <c r="L104" s="150"/>
    </row>
    <row r="105" spans="1:12" ht="24" x14ac:dyDescent="0.25">
      <c r="A105" s="46">
        <v>2243</v>
      </c>
      <c r="B105" s="72" t="s">
        <v>112</v>
      </c>
      <c r="C105" s="73">
        <f t="shared" si="4"/>
        <v>1073</v>
      </c>
      <c r="D105" s="75">
        <f>773+300</f>
        <v>1073</v>
      </c>
      <c r="E105" s="75"/>
      <c r="F105" s="75"/>
      <c r="G105" s="149"/>
      <c r="H105" s="73">
        <f t="shared" si="5"/>
        <v>1073</v>
      </c>
      <c r="I105" s="75">
        <v>1073</v>
      </c>
      <c r="J105" s="75"/>
      <c r="K105" s="75"/>
      <c r="L105" s="150"/>
    </row>
    <row r="106" spans="1:12" x14ac:dyDescent="0.25">
      <c r="A106" s="46">
        <v>2244</v>
      </c>
      <c r="B106" s="72" t="s">
        <v>113</v>
      </c>
      <c r="C106" s="73">
        <f t="shared" si="4"/>
        <v>6566</v>
      </c>
      <c r="D106" s="75">
        <v>6566</v>
      </c>
      <c r="E106" s="75"/>
      <c r="F106" s="75"/>
      <c r="G106" s="149"/>
      <c r="H106" s="73">
        <f t="shared" si="5"/>
        <v>5485</v>
      </c>
      <c r="I106" s="75">
        <f>6566-314-260-144-63-300</f>
        <v>5485</v>
      </c>
      <c r="J106" s="75"/>
      <c r="K106" s="75"/>
      <c r="L106" s="150"/>
    </row>
    <row r="107" spans="1:12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/>
      <c r="J107" s="75"/>
      <c r="K107" s="75"/>
      <c r="L107" s="150"/>
    </row>
    <row r="108" spans="1:12" x14ac:dyDescent="0.25">
      <c r="A108" s="46">
        <v>2247</v>
      </c>
      <c r="B108" s="72" t="s">
        <v>115</v>
      </c>
      <c r="C108" s="73">
        <f t="shared" si="4"/>
        <v>507</v>
      </c>
      <c r="D108" s="75">
        <v>507</v>
      </c>
      <c r="E108" s="75"/>
      <c r="F108" s="75"/>
      <c r="G108" s="149"/>
      <c r="H108" s="73">
        <f t="shared" si="5"/>
        <v>507</v>
      </c>
      <c r="I108" s="75">
        <v>507</v>
      </c>
      <c r="J108" s="75"/>
      <c r="K108" s="75"/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/>
      <c r="J110" s="75"/>
      <c r="K110" s="75"/>
      <c r="L110" s="150"/>
    </row>
    <row r="111" spans="1:12" x14ac:dyDescent="0.25">
      <c r="A111" s="151">
        <v>2250</v>
      </c>
      <c r="B111" s="72" t="s">
        <v>118</v>
      </c>
      <c r="C111" s="73">
        <f t="shared" si="4"/>
        <v>285</v>
      </c>
      <c r="D111" s="152">
        <f>SUM(D112:D114)</f>
        <v>285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285</v>
      </c>
      <c r="I111" s="152">
        <f>SUM(I112:I114)</f>
        <v>285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/>
      <c r="J113" s="75"/>
      <c r="K113" s="75"/>
      <c r="L113" s="150"/>
    </row>
    <row r="114" spans="1:12" ht="24" x14ac:dyDescent="0.25">
      <c r="A114" s="46">
        <v>2259</v>
      </c>
      <c r="B114" s="72" t="s">
        <v>121</v>
      </c>
      <c r="C114" s="73">
        <f t="shared" si="6"/>
        <v>285</v>
      </c>
      <c r="D114" s="75">
        <v>285</v>
      </c>
      <c r="E114" s="75"/>
      <c r="F114" s="75"/>
      <c r="G114" s="149"/>
      <c r="H114" s="73">
        <f t="shared" si="7"/>
        <v>285</v>
      </c>
      <c r="I114" s="75">
        <v>285</v>
      </c>
      <c r="J114" s="75"/>
      <c r="K114" s="75"/>
      <c r="L114" s="150"/>
    </row>
    <row r="115" spans="1:12" x14ac:dyDescent="0.25">
      <c r="A115" s="151">
        <v>2260</v>
      </c>
      <c r="B115" s="72" t="s">
        <v>122</v>
      </c>
      <c r="C115" s="73">
        <f t="shared" si="6"/>
        <v>8054</v>
      </c>
      <c r="D115" s="152">
        <f>SUM(D116:D120)</f>
        <v>8054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8054</v>
      </c>
      <c r="I115" s="152">
        <f>SUM(I116:I120)</f>
        <v>8054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/>
      <c r="J116" s="75"/>
      <c r="K116" s="75"/>
      <c r="L116" s="150"/>
    </row>
    <row r="117" spans="1:12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/>
      <c r="J117" s="75"/>
      <c r="K117" s="75"/>
      <c r="L117" s="150"/>
    </row>
    <row r="118" spans="1:12" x14ac:dyDescent="0.25">
      <c r="A118" s="46">
        <v>2263</v>
      </c>
      <c r="B118" s="72" t="s">
        <v>125</v>
      </c>
      <c r="C118" s="73">
        <f t="shared" si="6"/>
        <v>7757</v>
      </c>
      <c r="D118" s="75">
        <v>7757</v>
      </c>
      <c r="E118" s="75"/>
      <c r="F118" s="75"/>
      <c r="G118" s="149"/>
      <c r="H118" s="73">
        <f t="shared" si="7"/>
        <v>7757</v>
      </c>
      <c r="I118" s="75">
        <v>7757</v>
      </c>
      <c r="J118" s="75"/>
      <c r="K118" s="75"/>
      <c r="L118" s="150"/>
    </row>
    <row r="119" spans="1:12" ht="24" x14ac:dyDescent="0.25">
      <c r="A119" s="46">
        <v>2264</v>
      </c>
      <c r="B119" s="72" t="s">
        <v>126</v>
      </c>
      <c r="C119" s="73">
        <f t="shared" si="6"/>
        <v>297</v>
      </c>
      <c r="D119" s="75">
        <v>297</v>
      </c>
      <c r="E119" s="75"/>
      <c r="F119" s="75"/>
      <c r="G119" s="149"/>
      <c r="H119" s="73">
        <f t="shared" si="7"/>
        <v>276</v>
      </c>
      <c r="I119" s="75">
        <v>276</v>
      </c>
      <c r="J119" s="75"/>
      <c r="K119" s="75"/>
      <c r="L119" s="150"/>
    </row>
    <row r="120" spans="1:12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21</v>
      </c>
      <c r="I120" s="75">
        <v>21</v>
      </c>
      <c r="J120" s="75"/>
      <c r="K120" s="75"/>
      <c r="L120" s="150"/>
    </row>
    <row r="121" spans="1:12" x14ac:dyDescent="0.25">
      <c r="A121" s="151">
        <v>2270</v>
      </c>
      <c r="B121" s="72" t="s">
        <v>128</v>
      </c>
      <c r="C121" s="73">
        <f t="shared" si="6"/>
        <v>85.5</v>
      </c>
      <c r="D121" s="152">
        <f>SUM(D122:D126)</f>
        <v>85.5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386</v>
      </c>
      <c r="I121" s="152">
        <f>SUM(I122:I126)</f>
        <v>386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/>
      <c r="J124" s="75"/>
      <c r="K124" s="75"/>
      <c r="L124" s="150"/>
    </row>
    <row r="125" spans="1:12" ht="36" x14ac:dyDescent="0.25">
      <c r="A125" s="46">
        <v>2276</v>
      </c>
      <c r="B125" s="72" t="s">
        <v>132</v>
      </c>
      <c r="C125" s="73">
        <f t="shared" si="6"/>
        <v>85.5</v>
      </c>
      <c r="D125" s="75">
        <f>30*2.85</f>
        <v>85.5</v>
      </c>
      <c r="E125" s="75"/>
      <c r="F125" s="75"/>
      <c r="G125" s="149"/>
      <c r="H125" s="73">
        <f t="shared" si="7"/>
        <v>86</v>
      </c>
      <c r="I125" s="75">
        <v>86</v>
      </c>
      <c r="J125" s="75"/>
      <c r="K125" s="75"/>
      <c r="L125" s="150"/>
    </row>
    <row r="126" spans="1:12" ht="24" x14ac:dyDescent="0.25">
      <c r="A126" s="46">
        <v>2279</v>
      </c>
      <c r="B126" s="72" t="s">
        <v>133</v>
      </c>
      <c r="C126" s="73">
        <f t="shared" si="6"/>
        <v>0</v>
      </c>
      <c r="D126" s="75"/>
      <c r="E126" s="75"/>
      <c r="F126" s="75"/>
      <c r="G126" s="149"/>
      <c r="H126" s="73">
        <f t="shared" si="7"/>
        <v>300</v>
      </c>
      <c r="I126" s="75">
        <v>300</v>
      </c>
      <c r="J126" s="75"/>
      <c r="K126" s="75"/>
      <c r="L126" s="150"/>
    </row>
    <row r="127" spans="1:12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2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136</v>
      </c>
      <c r="C129" s="59">
        <f t="shared" si="9"/>
        <v>21168</v>
      </c>
      <c r="D129" s="64">
        <f>SUM(D130,D135,D139,D140,D143,D150,D158,D159,D162)</f>
        <v>21168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20714</v>
      </c>
      <c r="I129" s="64">
        <f>SUM(I130,I135,I139,I140,I143,I150,I158,I159,I162)</f>
        <v>20714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x14ac:dyDescent="0.25">
      <c r="A130" s="160">
        <v>2310</v>
      </c>
      <c r="B130" s="66" t="s">
        <v>137</v>
      </c>
      <c r="C130" s="67">
        <f t="shared" si="9"/>
        <v>6735</v>
      </c>
      <c r="D130" s="161">
        <f>SUM(D131:D134)</f>
        <v>6735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6281</v>
      </c>
      <c r="I130" s="161">
        <f>SUM(I131:I134)</f>
        <v>6281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2" x14ac:dyDescent="0.25">
      <c r="A131" s="46">
        <v>2311</v>
      </c>
      <c r="B131" s="72" t="s">
        <v>138</v>
      </c>
      <c r="C131" s="73">
        <f t="shared" si="9"/>
        <v>3946</v>
      </c>
      <c r="D131" s="75">
        <v>3946</v>
      </c>
      <c r="E131" s="75"/>
      <c r="F131" s="75"/>
      <c r="G131" s="149"/>
      <c r="H131" s="73">
        <f t="shared" si="10"/>
        <v>3828</v>
      </c>
      <c r="I131" s="75">
        <v>3828</v>
      </c>
      <c r="J131" s="75"/>
      <c r="K131" s="75"/>
      <c r="L131" s="150"/>
    </row>
    <row r="132" spans="1:12" x14ac:dyDescent="0.25">
      <c r="A132" s="46">
        <v>2312</v>
      </c>
      <c r="B132" s="72" t="s">
        <v>139</v>
      </c>
      <c r="C132" s="73">
        <f t="shared" si="9"/>
        <v>2646</v>
      </c>
      <c r="D132" s="75">
        <f>2272+374</f>
        <v>2646</v>
      </c>
      <c r="E132" s="75"/>
      <c r="F132" s="75"/>
      <c r="G132" s="149"/>
      <c r="H132" s="73">
        <f t="shared" si="10"/>
        <v>2310</v>
      </c>
      <c r="I132" s="75">
        <v>2310</v>
      </c>
      <c r="J132" s="75"/>
      <c r="K132" s="75"/>
      <c r="L132" s="150"/>
    </row>
    <row r="133" spans="1:12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/>
      <c r="J133" s="75"/>
      <c r="K133" s="75"/>
      <c r="L133" s="150"/>
    </row>
    <row r="134" spans="1:12" ht="47.25" customHeight="1" x14ac:dyDescent="0.25">
      <c r="A134" s="46">
        <v>2314</v>
      </c>
      <c r="B134" s="72" t="s">
        <v>141</v>
      </c>
      <c r="C134" s="73">
        <f t="shared" si="9"/>
        <v>143</v>
      </c>
      <c r="D134" s="75">
        <v>143</v>
      </c>
      <c r="E134" s="75"/>
      <c r="F134" s="75"/>
      <c r="G134" s="149"/>
      <c r="H134" s="73">
        <f t="shared" si="10"/>
        <v>143</v>
      </c>
      <c r="I134" s="75">
        <v>143</v>
      </c>
      <c r="J134" s="75"/>
      <c r="K134" s="75"/>
      <c r="L134" s="150"/>
    </row>
    <row r="135" spans="1:12" x14ac:dyDescent="0.25">
      <c r="A135" s="151">
        <v>2320</v>
      </c>
      <c r="B135" s="72" t="s">
        <v>142</v>
      </c>
      <c r="C135" s="73">
        <f t="shared" si="9"/>
        <v>12146</v>
      </c>
      <c r="D135" s="152">
        <f>SUM(D136:D138)</f>
        <v>12146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12146</v>
      </c>
      <c r="I135" s="152">
        <f>SUM(I136:I138)</f>
        <v>12146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x14ac:dyDescent="0.25">
      <c r="A136" s="46">
        <v>2321</v>
      </c>
      <c r="B136" s="72" t="s">
        <v>143</v>
      </c>
      <c r="C136" s="73">
        <f t="shared" si="9"/>
        <v>8822</v>
      </c>
      <c r="D136" s="75">
        <v>8822</v>
      </c>
      <c r="E136" s="75"/>
      <c r="F136" s="75"/>
      <c r="G136" s="149"/>
      <c r="H136" s="73">
        <f t="shared" si="10"/>
        <v>8822</v>
      </c>
      <c r="I136" s="75">
        <v>8822</v>
      </c>
      <c r="J136" s="75"/>
      <c r="K136" s="75"/>
      <c r="L136" s="150"/>
    </row>
    <row r="137" spans="1:12" x14ac:dyDescent="0.25">
      <c r="A137" s="46">
        <v>2322</v>
      </c>
      <c r="B137" s="72" t="s">
        <v>144</v>
      </c>
      <c r="C137" s="73">
        <f t="shared" si="9"/>
        <v>3324</v>
      </c>
      <c r="D137" s="75">
        <v>3324</v>
      </c>
      <c r="E137" s="75"/>
      <c r="F137" s="75"/>
      <c r="G137" s="149"/>
      <c r="H137" s="73">
        <f t="shared" si="10"/>
        <v>3324</v>
      </c>
      <c r="I137" s="75">
        <v>3324</v>
      </c>
      <c r="J137" s="75"/>
      <c r="K137" s="75"/>
      <c r="L137" s="150"/>
    </row>
    <row r="138" spans="1:12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/>
      <c r="J139" s="75"/>
      <c r="K139" s="75"/>
      <c r="L139" s="150"/>
    </row>
    <row r="140" spans="1:12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/>
      <c r="J141" s="75"/>
      <c r="K141" s="75"/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/>
      <c r="J142" s="75"/>
      <c r="K142" s="75"/>
      <c r="L142" s="150"/>
    </row>
    <row r="143" spans="1:12" ht="24" x14ac:dyDescent="0.25">
      <c r="A143" s="143">
        <v>2350</v>
      </c>
      <c r="B143" s="102" t="s">
        <v>150</v>
      </c>
      <c r="C143" s="109">
        <f t="shared" si="9"/>
        <v>2287</v>
      </c>
      <c r="D143" s="144">
        <f>SUM(D144:D149)</f>
        <v>2287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2287</v>
      </c>
      <c r="I143" s="144">
        <f>SUM(I144:I149)</f>
        <v>2287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/>
      <c r="J144" s="69"/>
      <c r="K144" s="69"/>
      <c r="L144" s="148"/>
    </row>
    <row r="145" spans="1:12" x14ac:dyDescent="0.25">
      <c r="A145" s="46">
        <v>2352</v>
      </c>
      <c r="B145" s="72" t="s">
        <v>152</v>
      </c>
      <c r="C145" s="73">
        <f t="shared" si="9"/>
        <v>1200</v>
      </c>
      <c r="D145" s="75">
        <v>1200</v>
      </c>
      <c r="E145" s="75"/>
      <c r="F145" s="75"/>
      <c r="G145" s="149"/>
      <c r="H145" s="73">
        <f t="shared" si="10"/>
        <v>1200</v>
      </c>
      <c r="I145" s="75">
        <v>1200</v>
      </c>
      <c r="J145" s="75"/>
      <c r="K145" s="75"/>
      <c r="L145" s="150"/>
    </row>
    <row r="146" spans="1:12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/>
      <c r="J146" s="75"/>
      <c r="K146" s="75"/>
      <c r="L146" s="150"/>
    </row>
    <row r="147" spans="1:12" ht="24" x14ac:dyDescent="0.25">
      <c r="A147" s="46">
        <v>2354</v>
      </c>
      <c r="B147" s="72" t="s">
        <v>154</v>
      </c>
      <c r="C147" s="73">
        <f t="shared" si="9"/>
        <v>817</v>
      </c>
      <c r="D147" s="75">
        <v>817</v>
      </c>
      <c r="E147" s="75"/>
      <c r="F147" s="75"/>
      <c r="G147" s="149"/>
      <c r="H147" s="73">
        <f t="shared" si="10"/>
        <v>817</v>
      </c>
      <c r="I147" s="75">
        <v>817</v>
      </c>
      <c r="J147" s="75"/>
      <c r="K147" s="75"/>
      <c r="L147" s="150"/>
    </row>
    <row r="148" spans="1:12" ht="24" x14ac:dyDescent="0.25">
      <c r="A148" s="46">
        <v>2355</v>
      </c>
      <c r="B148" s="72" t="s">
        <v>155</v>
      </c>
      <c r="C148" s="73">
        <f t="shared" si="9"/>
        <v>270</v>
      </c>
      <c r="D148" s="75">
        <v>270</v>
      </c>
      <c r="E148" s="75"/>
      <c r="F148" s="75"/>
      <c r="G148" s="149"/>
      <c r="H148" s="73">
        <f t="shared" si="10"/>
        <v>270</v>
      </c>
      <c r="I148" s="75">
        <v>270</v>
      </c>
      <c r="J148" s="75"/>
      <c r="K148" s="75"/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/>
      <c r="J149" s="75"/>
      <c r="K149" s="75"/>
      <c r="L149" s="150"/>
    </row>
    <row r="150" spans="1:12" ht="24.75" hidden="1" customHeight="1" x14ac:dyDescent="0.25">
      <c r="A150" s="151">
        <v>2360</v>
      </c>
      <c r="B150" s="72" t="s">
        <v>157</v>
      </c>
      <c r="C150" s="73">
        <f t="shared" si="9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/>
      <c r="J151" s="75"/>
      <c r="K151" s="75"/>
      <c r="L151" s="150"/>
    </row>
    <row r="152" spans="1:12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/>
      <c r="J152" s="75"/>
      <c r="K152" s="75"/>
      <c r="L152" s="150"/>
    </row>
    <row r="153" spans="1:12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/>
      <c r="J153" s="75"/>
      <c r="K153" s="75"/>
      <c r="L153" s="150"/>
    </row>
    <row r="154" spans="1:12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/>
      <c r="J154" s="75"/>
      <c r="K154" s="75"/>
      <c r="L154" s="150"/>
    </row>
    <row r="155" spans="1:12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/>
      <c r="J156" s="75"/>
      <c r="K156" s="75"/>
      <c r="L156" s="150"/>
    </row>
    <row r="157" spans="1:12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/>
      <c r="J157" s="75"/>
      <c r="K157" s="75"/>
      <c r="L157" s="150"/>
    </row>
    <row r="158" spans="1:12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/>
      <c r="J158" s="155"/>
      <c r="K158" s="155"/>
      <c r="L158" s="157"/>
    </row>
    <row r="159" spans="1:12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/>
      <c r="J160" s="69"/>
      <c r="K160" s="69"/>
      <c r="L160" s="148"/>
    </row>
    <row r="161" spans="1:12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/>
      <c r="J161" s="75"/>
      <c r="K161" s="75"/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/>
      <c r="J163" s="169"/>
      <c r="K163" s="169"/>
      <c r="L163" s="171"/>
    </row>
    <row r="164" spans="1:12" ht="24" x14ac:dyDescent="0.25">
      <c r="A164" s="58">
        <v>2500</v>
      </c>
      <c r="B164" s="140" t="s">
        <v>171</v>
      </c>
      <c r="C164" s="59">
        <f t="shared" si="11"/>
        <v>180</v>
      </c>
      <c r="D164" s="64">
        <f>SUM(D165,D170)</f>
        <v>180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180</v>
      </c>
      <c r="I164" s="64">
        <f>SUM(I165,I170)</f>
        <v>180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2" ht="16.5" customHeight="1" x14ac:dyDescent="0.25">
      <c r="A165" s="160">
        <v>2510</v>
      </c>
      <c r="B165" s="66" t="s">
        <v>172</v>
      </c>
      <c r="C165" s="67">
        <f t="shared" si="11"/>
        <v>180</v>
      </c>
      <c r="D165" s="161">
        <f>SUM(D166:D169)</f>
        <v>180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180</v>
      </c>
      <c r="I165" s="161">
        <f>SUM(I166:I169)</f>
        <v>180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2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/>
      <c r="J168" s="75"/>
      <c r="K168" s="75"/>
      <c r="L168" s="150"/>
    </row>
    <row r="169" spans="1:12" ht="24" x14ac:dyDescent="0.25">
      <c r="A169" s="46">
        <v>2519</v>
      </c>
      <c r="B169" s="72" t="s">
        <v>176</v>
      </c>
      <c r="C169" s="73">
        <f t="shared" si="11"/>
        <v>180</v>
      </c>
      <c r="D169" s="75">
        <v>180</v>
      </c>
      <c r="E169" s="75"/>
      <c r="F169" s="75"/>
      <c r="G169" s="149"/>
      <c r="H169" s="73">
        <f t="shared" si="12"/>
        <v>180</v>
      </c>
      <c r="I169" s="75">
        <v>180</v>
      </c>
      <c r="J169" s="75"/>
      <c r="K169" s="75"/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/>
      <c r="J192" s="75"/>
      <c r="K192" s="75"/>
      <c r="L192" s="150"/>
    </row>
    <row r="193" spans="1:12" s="26" customFormat="1" ht="24" x14ac:dyDescent="0.25">
      <c r="A193" s="188"/>
      <c r="B193" s="21" t="s">
        <v>200</v>
      </c>
      <c r="C193" s="131">
        <f t="shared" si="13"/>
        <v>1360</v>
      </c>
      <c r="D193" s="132">
        <f>SUM(D194,D229,D268)</f>
        <v>1360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760</v>
      </c>
      <c r="I193" s="132">
        <f>SUM(I194,I229,I268)</f>
        <v>760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x14ac:dyDescent="0.25">
      <c r="A194" s="135">
        <v>5000</v>
      </c>
      <c r="B194" s="135" t="s">
        <v>201</v>
      </c>
      <c r="C194" s="136">
        <f t="shared" si="13"/>
        <v>1360</v>
      </c>
      <c r="D194" s="137">
        <f>D195+D203</f>
        <v>1360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760</v>
      </c>
      <c r="I194" s="137">
        <f>I195+I203</f>
        <v>760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202</v>
      </c>
      <c r="C195" s="59">
        <f t="shared" si="13"/>
        <v>180</v>
      </c>
      <c r="D195" s="64">
        <f>D196+D197+D200+D201+D202</f>
        <v>180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204</v>
      </c>
      <c r="C197" s="73">
        <f t="shared" si="13"/>
        <v>180</v>
      </c>
      <c r="D197" s="152">
        <f>D198+D199</f>
        <v>180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205</v>
      </c>
      <c r="C198" s="73">
        <f t="shared" si="13"/>
        <v>180</v>
      </c>
      <c r="D198" s="75">
        <v>180</v>
      </c>
      <c r="E198" s="75"/>
      <c r="F198" s="75"/>
      <c r="G198" s="149"/>
      <c r="H198" s="73">
        <f t="shared" si="1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/>
      <c r="J202" s="75"/>
      <c r="K202" s="75"/>
      <c r="L202" s="150"/>
    </row>
    <row r="203" spans="1:12" x14ac:dyDescent="0.25">
      <c r="A203" s="58">
        <v>5200</v>
      </c>
      <c r="B203" s="140" t="s">
        <v>210</v>
      </c>
      <c r="C203" s="59">
        <f t="shared" si="13"/>
        <v>1180</v>
      </c>
      <c r="D203" s="64">
        <f>D204+D214+D215+D224+D225+D226+D228</f>
        <v>1180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760</v>
      </c>
      <c r="I203" s="64">
        <f>I204+I214+I215+I224+I225+I226+I228</f>
        <v>760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/>
      <c r="J214" s="75"/>
      <c r="K214" s="75"/>
      <c r="L214" s="150"/>
    </row>
    <row r="215" spans="1:12" x14ac:dyDescent="0.25">
      <c r="A215" s="151">
        <v>5230</v>
      </c>
      <c r="B215" s="72" t="s">
        <v>222</v>
      </c>
      <c r="C215" s="73">
        <f t="shared" si="13"/>
        <v>1180</v>
      </c>
      <c r="D215" s="152">
        <f>SUM(D216:D223)</f>
        <v>1180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760</v>
      </c>
      <c r="I215" s="152">
        <f>SUM(I216:I223)</f>
        <v>760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/>
      <c r="J221" s="75"/>
      <c r="K221" s="75"/>
      <c r="L221" s="150"/>
    </row>
    <row r="222" spans="1:12" ht="24" x14ac:dyDescent="0.25">
      <c r="A222" s="46">
        <v>5238</v>
      </c>
      <c r="B222" s="72" t="s">
        <v>229</v>
      </c>
      <c r="C222" s="191">
        <f t="shared" si="13"/>
        <v>1180</v>
      </c>
      <c r="D222" s="75">
        <f>720+460</f>
        <v>1180</v>
      </c>
      <c r="E222" s="75"/>
      <c r="F222" s="75"/>
      <c r="G222" s="149"/>
      <c r="H222" s="73">
        <f t="shared" si="14"/>
        <v>760</v>
      </c>
      <c r="I222" s="75">
        <v>760</v>
      </c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/>
      <c r="J228" s="155"/>
      <c r="K228" s="155"/>
      <c r="L228" s="157"/>
    </row>
    <row r="229" spans="1:12" hidden="1" x14ac:dyDescent="0.25">
      <c r="A229" s="135">
        <v>6000</v>
      </c>
      <c r="B229" s="135" t="s">
        <v>236</v>
      </c>
      <c r="C229" s="193">
        <f t="shared" si="15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237</v>
      </c>
      <c r="C230" s="194">
        <f t="shared" si="15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2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 t="shared" si="17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17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 t="shared" si="17"/>
        <v>0</v>
      </c>
      <c r="D266" s="75"/>
      <c r="E266" s="75"/>
      <c r="F266" s="75"/>
      <c r="G266" s="149"/>
      <c r="H266" s="198">
        <f t="shared" si="18"/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19">SUM(C281,C268,C229,C194,C186,C172,C74,C52)</f>
        <v>737315.5</v>
      </c>
      <c r="D284" s="224">
        <f t="shared" si="19"/>
        <v>737255.5</v>
      </c>
      <c r="E284" s="224">
        <f t="shared" si="19"/>
        <v>0</v>
      </c>
      <c r="F284" s="224">
        <f t="shared" si="19"/>
        <v>60</v>
      </c>
      <c r="G284" s="225">
        <f t="shared" si="19"/>
        <v>0</v>
      </c>
      <c r="H284" s="226">
        <f t="shared" si="19"/>
        <v>724026</v>
      </c>
      <c r="I284" s="224">
        <f t="shared" si="19"/>
        <v>723966</v>
      </c>
      <c r="J284" s="224">
        <f t="shared" si="19"/>
        <v>0</v>
      </c>
      <c r="K284" s="224">
        <f t="shared" si="19"/>
        <v>60</v>
      </c>
      <c r="L284" s="227">
        <f t="shared" si="19"/>
        <v>0</v>
      </c>
    </row>
    <row r="285" spans="1:12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2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iq5n5DxGfm1nPHpHgOXWEEb6QzVcmKYsaj9gBlmXHOe73vpwKka2I/nrbYg9+zUqT3b/bCkiY3GgxEN0ZxT8MA==" saltValue="vB0cK+gMO0eWfEdpYywh/g==" spinCount="100000" sheet="1" objects="1" scenarios="1" selectLockedCells="1" selectUnlockedCells="1"/>
  <autoFilter ref="A18:L296">
    <filterColumn colId="7">
      <filters blank="1">
        <filter val="1 073"/>
        <filter val="1 200"/>
        <filter val="1 592"/>
        <filter val="12 146"/>
        <filter val="124 870"/>
        <filter val="143"/>
        <filter val="157"/>
        <filter val="159 269"/>
        <filter val="180"/>
        <filter val="2 160"/>
        <filter val="2 287"/>
        <filter val="2 310"/>
        <filter val="2 469"/>
        <filter val="20 073"/>
        <filter val="20 714"/>
        <filter val="21"/>
        <filter val="24 107"/>
        <filter val="260"/>
        <filter val="270"/>
        <filter val="276"/>
        <filter val="28 089"/>
        <filter val="285"/>
        <filter val="29"/>
        <filter val="3 324"/>
        <filter val="3 548"/>
        <filter val="3 734"/>
        <filter val="3 828"/>
        <filter val="300"/>
        <filter val="34 399"/>
        <filter val="386"/>
        <filter val="40 325"/>
        <filter val="427"/>
        <filter val="453 709"/>
        <filter val="48 162"/>
        <filter val="5 485"/>
        <filter val="502 778"/>
        <filter val="507"/>
        <filter val="6 194"/>
        <filter val="6 281"/>
        <filter val="6 805"/>
        <filter val="60"/>
        <filter val="61 219"/>
        <filter val="633"/>
        <filter val="662 047"/>
        <filter val="688"/>
        <filter val="7 757"/>
        <filter val="723 266"/>
        <filter val="723 966"/>
        <filter val="724 026"/>
        <filter val="760"/>
        <filter val="8 054"/>
        <filter val="8 679"/>
        <filter val="8 822"/>
        <filter val="817"/>
        <filter val="86"/>
        <filter val="9 534"/>
        <filter val="9 653"/>
        <filter val="9 865"/>
        <filter val="907"/>
      </filters>
    </filterColumn>
  </autoFilter>
  <mergeCells count="29">
    <mergeCell ref="A286:B286"/>
    <mergeCell ref="H16:H17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C12:L12"/>
    <mergeCell ref="I16:I17"/>
    <mergeCell ref="J16:J17"/>
    <mergeCell ref="K16:K17"/>
    <mergeCell ref="D16:D17"/>
    <mergeCell ref="E16:E17"/>
    <mergeCell ref="C6:L6"/>
    <mergeCell ref="C7:L7"/>
    <mergeCell ref="C8:L8"/>
    <mergeCell ref="C9:L9"/>
    <mergeCell ref="F16:F17"/>
    <mergeCell ref="G16:G17"/>
    <mergeCell ref="A1:L1"/>
    <mergeCell ref="A2:L2"/>
    <mergeCell ref="C3:L3"/>
    <mergeCell ref="C4:L4"/>
    <mergeCell ref="C5:L5"/>
  </mergeCells>
  <pageMargins left="0.98425196850393704" right="0.39370078740157483" top="0.59055118110236227" bottom="0.39370078740157483" header="0.23622047244094491" footer="0.19685039370078741"/>
  <pageSetup paperSize="9" scale="70" orientation="portrait" verticalDpi="4294967294" r:id="rId1"/>
  <headerFooter>
    <oddHeader xml:space="preserve">&amp;C                               </oddHeader>
    <oddFooter>&amp;R&amp;"Times New Roman,Regular"&amp;10&amp;P (&amp;N)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filterMode="1">
    <tabColor theme="0"/>
  </sheetPr>
  <dimension ref="A1:M304"/>
  <sheetViews>
    <sheetView showGridLines="0" view="pageLayout" zoomScaleNormal="100" workbookViewId="0">
      <selection activeCell="P17" sqref="P17"/>
    </sheetView>
  </sheetViews>
  <sheetFormatPr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371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2.75" customHeight="1" x14ac:dyDescent="0.25">
      <c r="A3" s="2" t="s">
        <v>2</v>
      </c>
      <c r="B3" s="3"/>
      <c r="C3" s="281" t="s">
        <v>370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369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368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367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12" customHeight="1" x14ac:dyDescent="0.25">
      <c r="A7" s="4" t="s">
        <v>9</v>
      </c>
      <c r="B7" s="5"/>
      <c r="C7" s="281" t="s">
        <v>366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75"/>
      <c r="D8" s="275"/>
      <c r="E8" s="275"/>
      <c r="F8" s="275"/>
      <c r="G8" s="275"/>
      <c r="H8" s="275"/>
      <c r="I8" s="275"/>
      <c r="J8" s="275"/>
      <c r="K8" s="275"/>
      <c r="L8" s="276"/>
    </row>
    <row r="9" spans="1:12" ht="12.75" customHeight="1" x14ac:dyDescent="0.25">
      <c r="A9" s="4"/>
      <c r="B9" s="5" t="s">
        <v>12</v>
      </c>
      <c r="C9" s="275" t="s">
        <v>365</v>
      </c>
      <c r="D9" s="275"/>
      <c r="E9" s="275"/>
      <c r="F9" s="275"/>
      <c r="G9" s="275"/>
      <c r="H9" s="275"/>
      <c r="I9" s="275"/>
      <c r="J9" s="275"/>
      <c r="K9" s="275"/>
      <c r="L9" s="276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4"/>
      <c r="B12" s="5" t="s">
        <v>16</v>
      </c>
      <c r="C12" s="275" t="s">
        <v>364</v>
      </c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128540</v>
      </c>
      <c r="D20" s="30">
        <f>SUM(D21,D24,D25,D41,D42)</f>
        <v>128540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148056</v>
      </c>
      <c r="I20" s="30">
        <f>SUM(I21,I24,I25,I41,I42)</f>
        <v>148052</v>
      </c>
      <c r="J20" s="30">
        <f>SUM(J21,J24,J42)</f>
        <v>0</v>
      </c>
      <c r="K20" s="30">
        <f>SUM(K21,K26,K42)</f>
        <v>4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128540</v>
      </c>
      <c r="D24" s="53">
        <v>128540</v>
      </c>
      <c r="E24" s="53"/>
      <c r="F24" s="54" t="s">
        <v>34</v>
      </c>
      <c r="G24" s="55" t="s">
        <v>34</v>
      </c>
      <c r="H24" s="52">
        <f t="shared" si="1"/>
        <v>148052</v>
      </c>
      <c r="I24" s="53">
        <f>I50</f>
        <v>148052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4</v>
      </c>
      <c r="I42" s="88">
        <f>I43</f>
        <v>0</v>
      </c>
      <c r="J42" s="88">
        <f>J43</f>
        <v>0</v>
      </c>
      <c r="K42" s="88">
        <f>K43</f>
        <v>4</v>
      </c>
      <c r="L42" s="63" t="s">
        <v>34</v>
      </c>
    </row>
    <row r="43" spans="1:12" s="26" customFormat="1" ht="24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4</v>
      </c>
      <c r="I43" s="42"/>
      <c r="J43" s="93"/>
      <c r="K43" s="42">
        <v>4</v>
      </c>
      <c r="L43" s="94" t="s">
        <v>34</v>
      </c>
    </row>
    <row r="44" spans="1:12" ht="24" hidden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" hidden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" hidden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80" si="2">SUM(D49:G49)</f>
        <v>128540</v>
      </c>
      <c r="D49" s="121">
        <f>SUM(D50,D281)</f>
        <v>128540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148056</v>
      </c>
      <c r="I49" s="121">
        <f>SUM(I50,I281)</f>
        <v>148052</v>
      </c>
      <c r="J49" s="121">
        <f>SUM(J50,J281)</f>
        <v>0</v>
      </c>
      <c r="K49" s="121">
        <f>SUM(K50,K281)</f>
        <v>4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59</v>
      </c>
      <c r="C50" s="126">
        <f t="shared" si="2"/>
        <v>128540</v>
      </c>
      <c r="D50" s="127">
        <f>SUM(D51,D193)</f>
        <v>128540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148056</v>
      </c>
      <c r="I50" s="127">
        <f>SUM(I51,I193)</f>
        <v>148052</v>
      </c>
      <c r="J50" s="127">
        <f>SUM(J51,J193)</f>
        <v>0</v>
      </c>
      <c r="K50" s="127">
        <f>SUM(K51,K193)</f>
        <v>4</v>
      </c>
      <c r="L50" s="129">
        <f>SUM(L51,L193)</f>
        <v>0</v>
      </c>
    </row>
    <row r="51" spans="1:12" s="26" customFormat="1" ht="24" x14ac:dyDescent="0.25">
      <c r="A51" s="130"/>
      <c r="B51" s="20" t="s">
        <v>60</v>
      </c>
      <c r="C51" s="131">
        <f t="shared" si="2"/>
        <v>127940</v>
      </c>
      <c r="D51" s="132">
        <f>SUM(D52,D74,D172,D186)</f>
        <v>127940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147296</v>
      </c>
      <c r="I51" s="132">
        <f>SUM(I52,I74,I172,I186)</f>
        <v>147292</v>
      </c>
      <c r="J51" s="132">
        <f>SUM(J52,J74,J172,J186)</f>
        <v>0</v>
      </c>
      <c r="K51" s="132">
        <f>SUM(K52,K74,K172,K186)</f>
        <v>4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61</v>
      </c>
      <c r="C52" s="136">
        <f t="shared" si="2"/>
        <v>114397</v>
      </c>
      <c r="D52" s="137">
        <f>SUM(D53,D66)</f>
        <v>114397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134034</v>
      </c>
      <c r="I52" s="137">
        <f>SUM(I53,I66)</f>
        <v>134034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2"/>
        <v>86302</v>
      </c>
      <c r="D53" s="64">
        <f>SUM(D54,D57,D65)</f>
        <v>86302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101836</v>
      </c>
      <c r="I53" s="64">
        <f>SUM(I54,I57,I65)</f>
        <v>101836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x14ac:dyDescent="0.25">
      <c r="A54" s="143">
        <v>1110</v>
      </c>
      <c r="B54" s="102" t="s">
        <v>63</v>
      </c>
      <c r="C54" s="109">
        <f t="shared" si="2"/>
        <v>83065</v>
      </c>
      <c r="D54" s="144">
        <f>SUM(D55:D56)</f>
        <v>83065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94993</v>
      </c>
      <c r="I54" s="144">
        <f>SUM(I55:I56)</f>
        <v>94993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customHeight="1" x14ac:dyDescent="0.25">
      <c r="A56" s="46">
        <v>1119</v>
      </c>
      <c r="B56" s="72" t="s">
        <v>65</v>
      </c>
      <c r="C56" s="73">
        <f t="shared" si="2"/>
        <v>83065</v>
      </c>
      <c r="D56" s="75">
        <v>83065</v>
      </c>
      <c r="E56" s="75"/>
      <c r="F56" s="75"/>
      <c r="G56" s="149"/>
      <c r="H56" s="73">
        <f t="shared" si="3"/>
        <v>94993</v>
      </c>
      <c r="I56" s="75">
        <v>94993</v>
      </c>
      <c r="J56" s="75"/>
      <c r="K56" s="75"/>
      <c r="L56" s="150"/>
    </row>
    <row r="57" spans="1:12" ht="23.25" customHeight="1" x14ac:dyDescent="0.25">
      <c r="A57" s="151">
        <v>1140</v>
      </c>
      <c r="B57" s="72" t="s">
        <v>66</v>
      </c>
      <c r="C57" s="73">
        <f t="shared" si="2"/>
        <v>3237</v>
      </c>
      <c r="D57" s="152">
        <f>SUM(D58:D64)</f>
        <v>3237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6843</v>
      </c>
      <c r="I57" s="152">
        <f>SUM(I58:I64)</f>
        <v>6843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</row>
    <row r="59" spans="1:12" ht="24.75" hidden="1" customHeight="1" x14ac:dyDescent="0.25">
      <c r="A59" s="46">
        <v>1142</v>
      </c>
      <c r="B59" s="72" t="s">
        <v>68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/>
      <c r="J59" s="75"/>
      <c r="K59" s="75"/>
      <c r="L59" s="150"/>
    </row>
    <row r="60" spans="1:12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70</v>
      </c>
      <c r="C61" s="73">
        <f t="shared" si="2"/>
        <v>1513</v>
      </c>
      <c r="D61" s="75">
        <v>1513</v>
      </c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2"/>
        <v>1724</v>
      </c>
      <c r="D62" s="75">
        <v>1724</v>
      </c>
      <c r="E62" s="75"/>
      <c r="F62" s="75"/>
      <c r="G62" s="149"/>
      <c r="H62" s="73">
        <f t="shared" si="3"/>
        <v>2005</v>
      </c>
      <c r="I62" s="75">
        <v>2005</v>
      </c>
      <c r="J62" s="75"/>
      <c r="K62" s="75"/>
      <c r="L62" s="150"/>
    </row>
    <row r="63" spans="1:12" x14ac:dyDescent="0.25">
      <c r="A63" s="46">
        <v>1148</v>
      </c>
      <c r="B63" s="72" t="s">
        <v>72</v>
      </c>
      <c r="C63" s="73">
        <f t="shared" si="2"/>
        <v>0</v>
      </c>
      <c r="D63" s="75"/>
      <c r="E63" s="75"/>
      <c r="F63" s="75"/>
      <c r="G63" s="149"/>
      <c r="H63" s="73">
        <f t="shared" si="3"/>
        <v>4838</v>
      </c>
      <c r="I63" s="75">
        <v>4838</v>
      </c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2"/>
        <v>28095</v>
      </c>
      <c r="D66" s="64">
        <f>SUM(D67:D68)</f>
        <v>28095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32198</v>
      </c>
      <c r="I66" s="64">
        <f>SUM(I67:I68)</f>
        <v>32198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2"/>
        <v>21428</v>
      </c>
      <c r="D67" s="69">
        <v>21428</v>
      </c>
      <c r="E67" s="69"/>
      <c r="F67" s="69"/>
      <c r="G67" s="147"/>
      <c r="H67" s="67">
        <f t="shared" si="3"/>
        <v>25490</v>
      </c>
      <c r="I67" s="69">
        <v>25490</v>
      </c>
      <c r="J67" s="69"/>
      <c r="K67" s="69"/>
      <c r="L67" s="148"/>
    </row>
    <row r="68" spans="1:12" ht="24" x14ac:dyDescent="0.25">
      <c r="A68" s="151">
        <v>1220</v>
      </c>
      <c r="B68" s="72" t="s">
        <v>77</v>
      </c>
      <c r="C68" s="73">
        <f t="shared" si="2"/>
        <v>6667</v>
      </c>
      <c r="D68" s="152">
        <f>SUM(D69:D73)</f>
        <v>6667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6708</v>
      </c>
      <c r="I68" s="152">
        <f>SUM(I69:I73)</f>
        <v>6708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x14ac:dyDescent="0.25">
      <c r="A69" s="46">
        <v>1221</v>
      </c>
      <c r="B69" s="72" t="s">
        <v>78</v>
      </c>
      <c r="C69" s="73">
        <f t="shared" si="2"/>
        <v>4532</v>
      </c>
      <c r="D69" s="75">
        <v>4532</v>
      </c>
      <c r="E69" s="75"/>
      <c r="F69" s="75"/>
      <c r="G69" s="149"/>
      <c r="H69" s="73">
        <f t="shared" si="3"/>
        <v>4573</v>
      </c>
      <c r="I69" s="75">
        <v>4573</v>
      </c>
      <c r="J69" s="75"/>
      <c r="K69" s="75"/>
      <c r="L69" s="150"/>
    </row>
    <row r="70" spans="1:12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x14ac:dyDescent="0.25">
      <c r="A72" s="46">
        <v>1227</v>
      </c>
      <c r="B72" s="72" t="s">
        <v>81</v>
      </c>
      <c r="C72" s="73">
        <f t="shared" si="2"/>
        <v>1707</v>
      </c>
      <c r="D72" s="75">
        <v>1707</v>
      </c>
      <c r="E72" s="75"/>
      <c r="F72" s="75"/>
      <c r="G72" s="149"/>
      <c r="H72" s="73">
        <f t="shared" si="3"/>
        <v>1708</v>
      </c>
      <c r="I72" s="75">
        <v>1708</v>
      </c>
      <c r="J72" s="75"/>
      <c r="K72" s="75"/>
      <c r="L72" s="150"/>
    </row>
    <row r="73" spans="1:12" ht="60" x14ac:dyDescent="0.25">
      <c r="A73" s="46">
        <v>1228</v>
      </c>
      <c r="B73" s="72" t="s">
        <v>82</v>
      </c>
      <c r="C73" s="73">
        <f t="shared" si="2"/>
        <v>428</v>
      </c>
      <c r="D73" s="75">
        <v>428</v>
      </c>
      <c r="E73" s="75"/>
      <c r="F73" s="75"/>
      <c r="G73" s="149"/>
      <c r="H73" s="73">
        <f t="shared" si="3"/>
        <v>427</v>
      </c>
      <c r="I73" s="75">
        <v>427</v>
      </c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2"/>
        <v>13543</v>
      </c>
      <c r="D74" s="137">
        <f>SUM(D75,D82,D129,D163,D164,D171)</f>
        <v>13543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13262</v>
      </c>
      <c r="I74" s="137">
        <f>SUM(I75,I82,I129,I163,I164,I171)</f>
        <v>13258</v>
      </c>
      <c r="J74" s="137">
        <f>SUM(J75,J82,J129,J163,J164,J171)</f>
        <v>0</v>
      </c>
      <c r="K74" s="137">
        <f>SUM(K75,K82,K129,K163,K164,K171)</f>
        <v>4</v>
      </c>
      <c r="L74" s="139">
        <f>SUM(L75,L82,L129,L163,L164,L171)</f>
        <v>0</v>
      </c>
    </row>
    <row r="75" spans="1:12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</row>
    <row r="79" spans="1:12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4"/>
        <v>8832</v>
      </c>
      <c r="D82" s="64">
        <f>SUM(D83,D88,D94,D102,D111,D115,D121,D127)</f>
        <v>8832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8826</v>
      </c>
      <c r="I82" s="64">
        <f>SUM(I83,I88,I94,I102,I111,I115,I121,I127)</f>
        <v>8822</v>
      </c>
      <c r="J82" s="64">
        <f>SUM(J83,J88,J94,J102,J111,J115,J121,J127)</f>
        <v>0</v>
      </c>
      <c r="K82" s="64">
        <f>SUM(K83,K88,K94,K102,K111,K115,K121,K127)</f>
        <v>4</v>
      </c>
      <c r="L82" s="164">
        <f>SUM(L83,L88,L94,L102,L111,L115,L121,L127)</f>
        <v>0</v>
      </c>
    </row>
    <row r="83" spans="1:12" ht="24" x14ac:dyDescent="0.25">
      <c r="A83" s="143">
        <v>2210</v>
      </c>
      <c r="B83" s="102" t="s">
        <v>90</v>
      </c>
      <c r="C83" s="109">
        <f t="shared" si="4"/>
        <v>1785</v>
      </c>
      <c r="D83" s="144">
        <f>SUM(D84:D87)</f>
        <v>1785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1873</v>
      </c>
      <c r="I83" s="144">
        <f>SUM(I84:I87)</f>
        <v>1869</v>
      </c>
      <c r="J83" s="144">
        <f>SUM(J84:J87)</f>
        <v>0</v>
      </c>
      <c r="K83" s="144">
        <f>SUM(K84:K87)</f>
        <v>4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/>
      <c r="J84" s="69"/>
      <c r="K84" s="69"/>
      <c r="L84" s="148"/>
    </row>
    <row r="85" spans="1:12" ht="36" x14ac:dyDescent="0.25">
      <c r="A85" s="46">
        <v>2212</v>
      </c>
      <c r="B85" s="72" t="s">
        <v>92</v>
      </c>
      <c r="C85" s="73">
        <f t="shared" si="4"/>
        <v>494</v>
      </c>
      <c r="D85" s="75">
        <v>494</v>
      </c>
      <c r="E85" s="75"/>
      <c r="F85" s="75"/>
      <c r="G85" s="149"/>
      <c r="H85" s="73">
        <f t="shared" si="5"/>
        <v>494</v>
      </c>
      <c r="I85" s="75">
        <v>494</v>
      </c>
      <c r="J85" s="75"/>
      <c r="K85" s="75"/>
      <c r="L85" s="150"/>
    </row>
    <row r="86" spans="1:12" ht="24" x14ac:dyDescent="0.25">
      <c r="A86" s="46">
        <v>2214</v>
      </c>
      <c r="B86" s="72" t="s">
        <v>93</v>
      </c>
      <c r="C86" s="73">
        <f t="shared" si="4"/>
        <v>359</v>
      </c>
      <c r="D86" s="75">
        <v>359</v>
      </c>
      <c r="E86" s="75"/>
      <c r="F86" s="75"/>
      <c r="G86" s="149"/>
      <c r="H86" s="73">
        <f t="shared" si="5"/>
        <v>363</v>
      </c>
      <c r="I86" s="75">
        <v>359</v>
      </c>
      <c r="J86" s="75"/>
      <c r="K86" s="75">
        <v>4</v>
      </c>
      <c r="L86" s="150"/>
    </row>
    <row r="87" spans="1:12" x14ac:dyDescent="0.25">
      <c r="A87" s="46">
        <v>2219</v>
      </c>
      <c r="B87" s="72" t="s">
        <v>94</v>
      </c>
      <c r="C87" s="73">
        <f t="shared" si="4"/>
        <v>932</v>
      </c>
      <c r="D87" s="75">
        <v>932</v>
      </c>
      <c r="E87" s="75"/>
      <c r="F87" s="75"/>
      <c r="G87" s="149"/>
      <c r="H87" s="73">
        <f t="shared" si="5"/>
        <v>1016</v>
      </c>
      <c r="I87" s="75">
        <f>932+84</f>
        <v>1016</v>
      </c>
      <c r="J87" s="75"/>
      <c r="K87" s="75"/>
      <c r="L87" s="150"/>
    </row>
    <row r="88" spans="1:12" ht="24" x14ac:dyDescent="0.25">
      <c r="A88" s="151">
        <v>2220</v>
      </c>
      <c r="B88" s="72" t="s">
        <v>95</v>
      </c>
      <c r="C88" s="73">
        <f t="shared" si="4"/>
        <v>4539</v>
      </c>
      <c r="D88" s="152">
        <f>SUM(D89:D93)</f>
        <v>4539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4539</v>
      </c>
      <c r="I88" s="152">
        <f>SUM(I89:I93)</f>
        <v>4539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x14ac:dyDescent="0.25">
      <c r="A89" s="46">
        <v>2221</v>
      </c>
      <c r="B89" s="72" t="s">
        <v>96</v>
      </c>
      <c r="C89" s="73">
        <f t="shared" si="4"/>
        <v>2900</v>
      </c>
      <c r="D89" s="75">
        <v>2900</v>
      </c>
      <c r="E89" s="75"/>
      <c r="F89" s="75"/>
      <c r="G89" s="149"/>
      <c r="H89" s="73">
        <f t="shared" si="5"/>
        <v>2900</v>
      </c>
      <c r="I89" s="75">
        <v>2900</v>
      </c>
      <c r="J89" s="75"/>
      <c r="K89" s="75"/>
      <c r="L89" s="150"/>
    </row>
    <row r="90" spans="1:12" x14ac:dyDescent="0.25">
      <c r="A90" s="46">
        <v>2222</v>
      </c>
      <c r="B90" s="72" t="s">
        <v>97</v>
      </c>
      <c r="C90" s="73">
        <f t="shared" si="4"/>
        <v>325</v>
      </c>
      <c r="D90" s="75">
        <v>325</v>
      </c>
      <c r="E90" s="75"/>
      <c r="F90" s="75"/>
      <c r="G90" s="149"/>
      <c r="H90" s="73">
        <f t="shared" si="5"/>
        <v>325</v>
      </c>
      <c r="I90" s="75">
        <v>325</v>
      </c>
      <c r="J90" s="75"/>
      <c r="K90" s="75"/>
      <c r="L90" s="150"/>
    </row>
    <row r="91" spans="1:12" x14ac:dyDescent="0.25">
      <c r="A91" s="46">
        <v>2223</v>
      </c>
      <c r="B91" s="72" t="s">
        <v>98</v>
      </c>
      <c r="C91" s="73">
        <f t="shared" si="4"/>
        <v>1178</v>
      </c>
      <c r="D91" s="75">
        <v>1178</v>
      </c>
      <c r="E91" s="75"/>
      <c r="F91" s="75"/>
      <c r="G91" s="149"/>
      <c r="H91" s="73">
        <f t="shared" si="5"/>
        <v>1178</v>
      </c>
      <c r="I91" s="75">
        <v>1178</v>
      </c>
      <c r="J91" s="75"/>
      <c r="K91" s="75"/>
      <c r="L91" s="150"/>
    </row>
    <row r="92" spans="1:12" ht="48" x14ac:dyDescent="0.25">
      <c r="A92" s="46">
        <v>2224</v>
      </c>
      <c r="B92" s="72" t="s">
        <v>99</v>
      </c>
      <c r="C92" s="73">
        <f t="shared" si="4"/>
        <v>136</v>
      </c>
      <c r="D92" s="75">
        <v>136</v>
      </c>
      <c r="E92" s="75"/>
      <c r="F92" s="75"/>
      <c r="G92" s="149"/>
      <c r="H92" s="73">
        <f t="shared" si="5"/>
        <v>136</v>
      </c>
      <c r="I92" s="75">
        <v>136</v>
      </c>
      <c r="J92" s="75"/>
      <c r="K92" s="75"/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/>
      <c r="J93" s="75"/>
      <c r="K93" s="75"/>
      <c r="L93" s="150"/>
    </row>
    <row r="94" spans="1:12" ht="36" x14ac:dyDescent="0.25">
      <c r="A94" s="151">
        <v>2230</v>
      </c>
      <c r="B94" s="72" t="s">
        <v>101</v>
      </c>
      <c r="C94" s="73">
        <f t="shared" si="4"/>
        <v>1489</v>
      </c>
      <c r="D94" s="152">
        <f>SUM(D95:D101)</f>
        <v>1489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1489</v>
      </c>
      <c r="I94" s="152">
        <f>SUM(I95:I101)</f>
        <v>1489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/>
      <c r="J95" s="75"/>
      <c r="K95" s="75"/>
      <c r="L95" s="150"/>
    </row>
    <row r="96" spans="1:12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/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/>
      <c r="J98" s="75"/>
      <c r="K98" s="75"/>
      <c r="L98" s="150"/>
    </row>
    <row r="99" spans="1:12" ht="24" x14ac:dyDescent="0.25">
      <c r="A99" s="46">
        <v>2235</v>
      </c>
      <c r="B99" s="72" t="s">
        <v>106</v>
      </c>
      <c r="C99" s="73">
        <f t="shared" si="4"/>
        <v>1365</v>
      </c>
      <c r="D99" s="75">
        <v>1365</v>
      </c>
      <c r="E99" s="75"/>
      <c r="F99" s="75"/>
      <c r="G99" s="149"/>
      <c r="H99" s="73">
        <f t="shared" si="5"/>
        <v>1365</v>
      </c>
      <c r="I99" s="75">
        <v>1365</v>
      </c>
      <c r="J99" s="75"/>
      <c r="K99" s="75"/>
      <c r="L99" s="150"/>
    </row>
    <row r="100" spans="1:12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/>
      <c r="J100" s="75"/>
      <c r="K100" s="75"/>
      <c r="L100" s="150"/>
    </row>
    <row r="101" spans="1:12" ht="24" x14ac:dyDescent="0.25">
      <c r="A101" s="46">
        <v>2239</v>
      </c>
      <c r="B101" s="72" t="s">
        <v>108</v>
      </c>
      <c r="C101" s="73">
        <f t="shared" si="4"/>
        <v>124</v>
      </c>
      <c r="D101" s="75">
        <v>124</v>
      </c>
      <c r="E101" s="75"/>
      <c r="F101" s="75"/>
      <c r="G101" s="149"/>
      <c r="H101" s="73">
        <f t="shared" si="5"/>
        <v>124</v>
      </c>
      <c r="I101" s="75">
        <v>124</v>
      </c>
      <c r="J101" s="75"/>
      <c r="K101" s="75"/>
      <c r="L101" s="150"/>
    </row>
    <row r="102" spans="1:12" ht="36" x14ac:dyDescent="0.25">
      <c r="A102" s="151">
        <v>2240</v>
      </c>
      <c r="B102" s="72" t="s">
        <v>109</v>
      </c>
      <c r="C102" s="73">
        <f t="shared" si="4"/>
        <v>925</v>
      </c>
      <c r="D102" s="152">
        <f>SUM(D103:D110)</f>
        <v>925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831</v>
      </c>
      <c r="I102" s="152">
        <f>SUM(I103:I110)</f>
        <v>831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/>
      <c r="J103" s="75"/>
      <c r="K103" s="75"/>
      <c r="L103" s="150"/>
    </row>
    <row r="104" spans="1:12" ht="24" x14ac:dyDescent="0.25">
      <c r="A104" s="46">
        <v>2242</v>
      </c>
      <c r="B104" s="72" t="s">
        <v>111</v>
      </c>
      <c r="C104" s="73">
        <f t="shared" si="4"/>
        <v>583</v>
      </c>
      <c r="D104" s="75">
        <v>583</v>
      </c>
      <c r="E104" s="75"/>
      <c r="F104" s="75"/>
      <c r="G104" s="149"/>
      <c r="H104" s="73">
        <f t="shared" si="5"/>
        <v>583</v>
      </c>
      <c r="I104" s="75">
        <v>583</v>
      </c>
      <c r="J104" s="75"/>
      <c r="K104" s="75"/>
      <c r="L104" s="150"/>
    </row>
    <row r="105" spans="1:12" ht="24" x14ac:dyDescent="0.25">
      <c r="A105" s="46">
        <v>2243</v>
      </c>
      <c r="B105" s="72" t="s">
        <v>112</v>
      </c>
      <c r="C105" s="73">
        <f t="shared" si="4"/>
        <v>256</v>
      </c>
      <c r="D105" s="75">
        <v>256</v>
      </c>
      <c r="E105" s="75"/>
      <c r="F105" s="75"/>
      <c r="G105" s="149"/>
      <c r="H105" s="73">
        <f t="shared" si="5"/>
        <v>172</v>
      </c>
      <c r="I105" s="75">
        <v>172</v>
      </c>
      <c r="J105" s="75"/>
      <c r="K105" s="75"/>
      <c r="L105" s="150"/>
    </row>
    <row r="106" spans="1:12" hidden="1" x14ac:dyDescent="0.25">
      <c r="A106" s="46">
        <v>2244</v>
      </c>
      <c r="B106" s="72" t="s">
        <v>113</v>
      </c>
      <c r="C106" s="73">
        <f t="shared" si="4"/>
        <v>10</v>
      </c>
      <c r="D106" s="75">
        <v>10</v>
      </c>
      <c r="E106" s="75"/>
      <c r="F106" s="75"/>
      <c r="G106" s="149"/>
      <c r="H106" s="73">
        <f t="shared" si="5"/>
        <v>0</v>
      </c>
      <c r="I106" s="75"/>
      <c r="J106" s="75"/>
      <c r="K106" s="75"/>
      <c r="L106" s="150"/>
    </row>
    <row r="107" spans="1:12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/>
      <c r="J107" s="75"/>
      <c r="K107" s="75"/>
      <c r="L107" s="150"/>
    </row>
    <row r="108" spans="1:12" x14ac:dyDescent="0.25">
      <c r="A108" s="46">
        <v>2247</v>
      </c>
      <c r="B108" s="72" t="s">
        <v>115</v>
      </c>
      <c r="C108" s="73">
        <f t="shared" si="4"/>
        <v>76</v>
      </c>
      <c r="D108" s="75">
        <v>76</v>
      </c>
      <c r="E108" s="75"/>
      <c r="F108" s="75"/>
      <c r="G108" s="149"/>
      <c r="H108" s="73">
        <f t="shared" si="5"/>
        <v>76</v>
      </c>
      <c r="I108" s="75">
        <v>76</v>
      </c>
      <c r="J108" s="75"/>
      <c r="K108" s="75"/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/>
      <c r="J110" s="75"/>
      <c r="K110" s="75"/>
      <c r="L110" s="150"/>
    </row>
    <row r="111" spans="1:12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/>
      <c r="J113" s="75"/>
      <c r="K113" s="75"/>
      <c r="L113" s="150"/>
    </row>
    <row r="114" spans="1:12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/>
      <c r="J114" s="75"/>
      <c r="K114" s="75"/>
      <c r="L114" s="150"/>
    </row>
    <row r="115" spans="1:12" x14ac:dyDescent="0.25">
      <c r="A115" s="151">
        <v>2260</v>
      </c>
      <c r="B115" s="72" t="s">
        <v>122</v>
      </c>
      <c r="C115" s="73">
        <f t="shared" si="6"/>
        <v>8</v>
      </c>
      <c r="D115" s="152">
        <f>SUM(D116:D120)</f>
        <v>8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8</v>
      </c>
      <c r="I115" s="152">
        <f>SUM(I116:I120)</f>
        <v>8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/>
      <c r="J116" s="75"/>
      <c r="K116" s="75"/>
      <c r="L116" s="150"/>
    </row>
    <row r="117" spans="1:12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/>
      <c r="J117" s="75"/>
      <c r="K117" s="75"/>
      <c r="L117" s="150"/>
    </row>
    <row r="118" spans="1:12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/>
      <c r="J118" s="75"/>
      <c r="K118" s="75"/>
      <c r="L118" s="150"/>
    </row>
    <row r="119" spans="1:12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/>
      <c r="J119" s="75"/>
      <c r="K119" s="75"/>
      <c r="L119" s="150"/>
    </row>
    <row r="120" spans="1:12" x14ac:dyDescent="0.25">
      <c r="A120" s="46">
        <v>2269</v>
      </c>
      <c r="B120" s="72" t="s">
        <v>127</v>
      </c>
      <c r="C120" s="73">
        <f t="shared" si="6"/>
        <v>8</v>
      </c>
      <c r="D120" s="75">
        <v>8</v>
      </c>
      <c r="E120" s="75"/>
      <c r="F120" s="75"/>
      <c r="G120" s="149"/>
      <c r="H120" s="73">
        <f t="shared" si="7"/>
        <v>8</v>
      </c>
      <c r="I120" s="75">
        <v>8</v>
      </c>
      <c r="J120" s="75"/>
      <c r="K120" s="75"/>
      <c r="L120" s="150"/>
    </row>
    <row r="121" spans="1:12" x14ac:dyDescent="0.25">
      <c r="A121" s="151">
        <v>2270</v>
      </c>
      <c r="B121" s="72" t="s">
        <v>128</v>
      </c>
      <c r="C121" s="73">
        <f t="shared" si="6"/>
        <v>86</v>
      </c>
      <c r="D121" s="152">
        <f>SUM(D122:D126)</f>
        <v>86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86</v>
      </c>
      <c r="I121" s="152">
        <f>SUM(I122:I126)</f>
        <v>86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x14ac:dyDescent="0.25">
      <c r="A122" s="46">
        <v>2272</v>
      </c>
      <c r="B122" s="166" t="s">
        <v>129</v>
      </c>
      <c r="C122" s="73">
        <f t="shared" si="6"/>
        <v>86</v>
      </c>
      <c r="D122" s="75">
        <v>86</v>
      </c>
      <c r="E122" s="75"/>
      <c r="F122" s="75"/>
      <c r="G122" s="149"/>
      <c r="H122" s="73">
        <f t="shared" si="7"/>
        <v>86</v>
      </c>
      <c r="I122" s="75">
        <v>86</v>
      </c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/>
      <c r="J124" s="75"/>
      <c r="K124" s="75"/>
      <c r="L124" s="150"/>
    </row>
    <row r="125" spans="1:12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/>
      <c r="J125" s="75"/>
      <c r="K125" s="75"/>
      <c r="L125" s="150"/>
    </row>
    <row r="126" spans="1:12" ht="24" hidden="1" x14ac:dyDescent="0.25">
      <c r="A126" s="46">
        <v>2279</v>
      </c>
      <c r="B126" s="72" t="s">
        <v>133</v>
      </c>
      <c r="C126" s="73">
        <f t="shared" si="6"/>
        <v>0</v>
      </c>
      <c r="D126" s="75"/>
      <c r="E126" s="75"/>
      <c r="F126" s="75"/>
      <c r="G126" s="149"/>
      <c r="H126" s="73">
        <f t="shared" si="7"/>
        <v>0</v>
      </c>
      <c r="I126" s="75"/>
      <c r="J126" s="75"/>
      <c r="K126" s="75"/>
      <c r="L126" s="150"/>
    </row>
    <row r="127" spans="1:12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2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136</v>
      </c>
      <c r="C129" s="59">
        <f t="shared" si="9"/>
        <v>4560</v>
      </c>
      <c r="D129" s="64">
        <f>SUM(D130,D135,D139,D140,D143,D150,D158,D159,D162)</f>
        <v>4560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4285</v>
      </c>
      <c r="I129" s="64">
        <f>SUM(I130,I135,I139,I140,I143,I150,I158,I159,I162)</f>
        <v>4285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x14ac:dyDescent="0.25">
      <c r="A130" s="160">
        <v>2310</v>
      </c>
      <c r="B130" s="66" t="s">
        <v>137</v>
      </c>
      <c r="C130" s="67">
        <f t="shared" si="9"/>
        <v>2133</v>
      </c>
      <c r="D130" s="161">
        <f>SUM(D131:D134)</f>
        <v>2133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1706</v>
      </c>
      <c r="I130" s="161">
        <f>SUM(I131:I134)</f>
        <v>1706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2" x14ac:dyDescent="0.25">
      <c r="A131" s="46">
        <v>2311</v>
      </c>
      <c r="B131" s="72" t="s">
        <v>138</v>
      </c>
      <c r="C131" s="73">
        <f t="shared" si="9"/>
        <v>1083</v>
      </c>
      <c r="D131" s="75">
        <v>1083</v>
      </c>
      <c r="E131" s="75"/>
      <c r="F131" s="75"/>
      <c r="G131" s="149"/>
      <c r="H131" s="73">
        <f t="shared" si="10"/>
        <v>1083</v>
      </c>
      <c r="I131" s="75">
        <v>1083</v>
      </c>
      <c r="J131" s="75"/>
      <c r="K131" s="75"/>
      <c r="L131" s="150"/>
    </row>
    <row r="132" spans="1:12" x14ac:dyDescent="0.25">
      <c r="A132" s="46">
        <v>2312</v>
      </c>
      <c r="B132" s="72" t="s">
        <v>139</v>
      </c>
      <c r="C132" s="73">
        <f t="shared" si="9"/>
        <v>1050</v>
      </c>
      <c r="D132" s="75">
        <v>1050</v>
      </c>
      <c r="E132" s="75"/>
      <c r="F132" s="75"/>
      <c r="G132" s="149"/>
      <c r="H132" s="73">
        <f t="shared" si="10"/>
        <v>623</v>
      </c>
      <c r="I132" s="75">
        <f>520+103</f>
        <v>623</v>
      </c>
      <c r="J132" s="75"/>
      <c r="K132" s="75"/>
      <c r="L132" s="150"/>
    </row>
    <row r="133" spans="1:12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/>
      <c r="J133" s="75"/>
      <c r="K133" s="75"/>
      <c r="L133" s="150"/>
    </row>
    <row r="134" spans="1:12" ht="47.25" hidden="1" customHeight="1" x14ac:dyDescent="0.25">
      <c r="A134" s="46">
        <v>2314</v>
      </c>
      <c r="B134" s="72" t="s">
        <v>141</v>
      </c>
      <c r="C134" s="73">
        <f t="shared" si="9"/>
        <v>0</v>
      </c>
      <c r="D134" s="75"/>
      <c r="E134" s="75"/>
      <c r="F134" s="75"/>
      <c r="G134" s="149"/>
      <c r="H134" s="73">
        <f t="shared" si="10"/>
        <v>0</v>
      </c>
      <c r="I134" s="75"/>
      <c r="J134" s="75"/>
      <c r="K134" s="75"/>
      <c r="L134" s="150"/>
    </row>
    <row r="135" spans="1:12" x14ac:dyDescent="0.25">
      <c r="A135" s="151">
        <v>2320</v>
      </c>
      <c r="B135" s="72" t="s">
        <v>142</v>
      </c>
      <c r="C135" s="73">
        <f t="shared" si="9"/>
        <v>2005</v>
      </c>
      <c r="D135" s="152">
        <f>SUM(D136:D138)</f>
        <v>2005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2005</v>
      </c>
      <c r="I135" s="152">
        <f>SUM(I136:I138)</f>
        <v>2005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/>
      <c r="J136" s="75"/>
      <c r="K136" s="75"/>
      <c r="L136" s="150"/>
    </row>
    <row r="137" spans="1:12" x14ac:dyDescent="0.25">
      <c r="A137" s="46">
        <v>2322</v>
      </c>
      <c r="B137" s="72" t="s">
        <v>144</v>
      </c>
      <c r="C137" s="73">
        <f t="shared" si="9"/>
        <v>2005</v>
      </c>
      <c r="D137" s="75">
        <v>2005</v>
      </c>
      <c r="E137" s="75"/>
      <c r="F137" s="75"/>
      <c r="G137" s="149"/>
      <c r="H137" s="73">
        <f t="shared" si="10"/>
        <v>2005</v>
      </c>
      <c r="I137" s="75">
        <v>2005</v>
      </c>
      <c r="J137" s="75"/>
      <c r="K137" s="75"/>
      <c r="L137" s="150"/>
    </row>
    <row r="138" spans="1:12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/>
      <c r="J139" s="75"/>
      <c r="K139" s="75"/>
      <c r="L139" s="150"/>
    </row>
    <row r="140" spans="1:12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/>
      <c r="J141" s="75"/>
      <c r="K141" s="75"/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/>
      <c r="J142" s="75"/>
      <c r="K142" s="75"/>
      <c r="L142" s="150"/>
    </row>
    <row r="143" spans="1:12" ht="24" x14ac:dyDescent="0.25">
      <c r="A143" s="143">
        <v>2350</v>
      </c>
      <c r="B143" s="102" t="s">
        <v>150</v>
      </c>
      <c r="C143" s="109">
        <f t="shared" si="9"/>
        <v>357</v>
      </c>
      <c r="D143" s="144">
        <f>SUM(D144:D149)</f>
        <v>357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509</v>
      </c>
      <c r="I143" s="144">
        <f>SUM(I144:I149)</f>
        <v>509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/>
      <c r="J144" s="69"/>
      <c r="K144" s="69"/>
      <c r="L144" s="148"/>
    </row>
    <row r="145" spans="1:12" x14ac:dyDescent="0.25">
      <c r="A145" s="46">
        <v>2352</v>
      </c>
      <c r="B145" s="72" t="s">
        <v>152</v>
      </c>
      <c r="C145" s="73">
        <f t="shared" si="9"/>
        <v>200</v>
      </c>
      <c r="D145" s="75">
        <v>200</v>
      </c>
      <c r="E145" s="75"/>
      <c r="F145" s="75"/>
      <c r="G145" s="149"/>
      <c r="H145" s="73">
        <f t="shared" si="10"/>
        <v>200</v>
      </c>
      <c r="I145" s="75">
        <v>200</v>
      </c>
      <c r="J145" s="75"/>
      <c r="K145" s="75"/>
      <c r="L145" s="150"/>
    </row>
    <row r="146" spans="1:12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/>
      <c r="J146" s="75"/>
      <c r="K146" s="75"/>
      <c r="L146" s="150"/>
    </row>
    <row r="147" spans="1:12" ht="24" x14ac:dyDescent="0.25">
      <c r="A147" s="46">
        <v>2354</v>
      </c>
      <c r="B147" s="72" t="s">
        <v>154</v>
      </c>
      <c r="C147" s="73">
        <f t="shared" si="9"/>
        <v>157</v>
      </c>
      <c r="D147" s="75">
        <v>157</v>
      </c>
      <c r="E147" s="75"/>
      <c r="F147" s="75"/>
      <c r="G147" s="149"/>
      <c r="H147" s="73">
        <f t="shared" si="10"/>
        <v>309</v>
      </c>
      <c r="I147" s="75">
        <f>157+152</f>
        <v>309</v>
      </c>
      <c r="J147" s="75"/>
      <c r="K147" s="75"/>
      <c r="L147" s="150"/>
    </row>
    <row r="148" spans="1:12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/>
      <c r="J148" s="75"/>
      <c r="K148" s="75"/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/>
      <c r="J149" s="75"/>
      <c r="K149" s="75"/>
      <c r="L149" s="150"/>
    </row>
    <row r="150" spans="1:12" ht="24.75" hidden="1" customHeight="1" x14ac:dyDescent="0.25">
      <c r="A150" s="151">
        <v>2360</v>
      </c>
      <c r="B150" s="72" t="s">
        <v>157</v>
      </c>
      <c r="C150" s="73">
        <f t="shared" si="9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/>
      <c r="J151" s="75"/>
      <c r="K151" s="75"/>
      <c r="L151" s="150"/>
    </row>
    <row r="152" spans="1:12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/>
      <c r="J152" s="75"/>
      <c r="K152" s="75"/>
      <c r="L152" s="150"/>
    </row>
    <row r="153" spans="1:12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/>
      <c r="J153" s="75"/>
      <c r="K153" s="75"/>
      <c r="L153" s="150"/>
    </row>
    <row r="154" spans="1:12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/>
      <c r="J154" s="75"/>
      <c r="K154" s="75"/>
      <c r="L154" s="150"/>
    </row>
    <row r="155" spans="1:12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/>
      <c r="J156" s="75"/>
      <c r="K156" s="75"/>
      <c r="L156" s="150"/>
    </row>
    <row r="157" spans="1:12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/>
      <c r="J157" s="75"/>
      <c r="K157" s="75"/>
      <c r="L157" s="150"/>
    </row>
    <row r="158" spans="1:12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/>
      <c r="J158" s="155"/>
      <c r="K158" s="155"/>
      <c r="L158" s="157"/>
    </row>
    <row r="159" spans="1:12" x14ac:dyDescent="0.25">
      <c r="A159" s="143">
        <v>2380</v>
      </c>
      <c r="B159" s="102" t="s">
        <v>166</v>
      </c>
      <c r="C159" s="109">
        <f t="shared" si="9"/>
        <v>65</v>
      </c>
      <c r="D159" s="144">
        <f>SUM(D160:D161)</f>
        <v>65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65</v>
      </c>
      <c r="I159" s="144">
        <f>SUM(I160:I161)</f>
        <v>65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/>
      <c r="J160" s="69"/>
      <c r="K160" s="69"/>
      <c r="L160" s="148"/>
    </row>
    <row r="161" spans="1:12" ht="24" x14ac:dyDescent="0.25">
      <c r="A161" s="45">
        <v>2389</v>
      </c>
      <c r="B161" s="72" t="s">
        <v>168</v>
      </c>
      <c r="C161" s="73">
        <f t="shared" si="11"/>
        <v>65</v>
      </c>
      <c r="D161" s="75">
        <v>65</v>
      </c>
      <c r="E161" s="75"/>
      <c r="F161" s="75"/>
      <c r="G161" s="149"/>
      <c r="H161" s="73">
        <f t="shared" si="12"/>
        <v>65</v>
      </c>
      <c r="I161" s="75">
        <v>65</v>
      </c>
      <c r="J161" s="75"/>
      <c r="K161" s="75"/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/>
      <c r="J163" s="169"/>
      <c r="K163" s="169"/>
      <c r="L163" s="171"/>
    </row>
    <row r="164" spans="1:12" ht="24" x14ac:dyDescent="0.25">
      <c r="A164" s="58">
        <v>2500</v>
      </c>
      <c r="B164" s="140" t="s">
        <v>171</v>
      </c>
      <c r="C164" s="59">
        <f t="shared" si="11"/>
        <v>151</v>
      </c>
      <c r="D164" s="64">
        <f>SUM(D165,D170)</f>
        <v>151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151</v>
      </c>
      <c r="I164" s="64">
        <f>SUM(I165,I170)</f>
        <v>151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2" ht="16.5" customHeight="1" x14ac:dyDescent="0.25">
      <c r="A165" s="160">
        <v>2510</v>
      </c>
      <c r="B165" s="66" t="s">
        <v>172</v>
      </c>
      <c r="C165" s="67">
        <f t="shared" si="11"/>
        <v>151</v>
      </c>
      <c r="D165" s="161">
        <f>SUM(D166:D169)</f>
        <v>151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151</v>
      </c>
      <c r="I165" s="161">
        <f>SUM(I166:I169)</f>
        <v>151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2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/>
      <c r="J168" s="75"/>
      <c r="K168" s="75"/>
      <c r="L168" s="150"/>
    </row>
    <row r="169" spans="1:12" ht="24" x14ac:dyDescent="0.25">
      <c r="A169" s="46">
        <v>2519</v>
      </c>
      <c r="B169" s="72" t="s">
        <v>176</v>
      </c>
      <c r="C169" s="73">
        <f t="shared" si="11"/>
        <v>151</v>
      </c>
      <c r="D169" s="75">
        <v>151</v>
      </c>
      <c r="E169" s="75"/>
      <c r="F169" s="75"/>
      <c r="G169" s="149"/>
      <c r="H169" s="73">
        <f t="shared" si="12"/>
        <v>151</v>
      </c>
      <c r="I169" s="75">
        <v>151</v>
      </c>
      <c r="J169" s="75"/>
      <c r="K169" s="75"/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/>
      <c r="J192" s="75"/>
      <c r="K192" s="75"/>
      <c r="L192" s="150"/>
    </row>
    <row r="193" spans="1:12" s="26" customFormat="1" ht="24" x14ac:dyDescent="0.25">
      <c r="A193" s="188"/>
      <c r="B193" s="21" t="s">
        <v>200</v>
      </c>
      <c r="C193" s="131">
        <f t="shared" si="13"/>
        <v>600</v>
      </c>
      <c r="D193" s="132">
        <f>SUM(D194,D229,D268)</f>
        <v>600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760</v>
      </c>
      <c r="I193" s="132">
        <f>SUM(I194,I229,I268)</f>
        <v>760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x14ac:dyDescent="0.25">
      <c r="A194" s="135">
        <v>5000</v>
      </c>
      <c r="B194" s="135" t="s">
        <v>201</v>
      </c>
      <c r="C194" s="136">
        <f t="shared" si="13"/>
        <v>600</v>
      </c>
      <c r="D194" s="137">
        <f>D195+D203</f>
        <v>600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760</v>
      </c>
      <c r="I194" s="137">
        <f>I195+I203</f>
        <v>760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/>
      <c r="J202" s="75"/>
      <c r="K202" s="75"/>
      <c r="L202" s="150"/>
    </row>
    <row r="203" spans="1:12" x14ac:dyDescent="0.25">
      <c r="A203" s="58">
        <v>5200</v>
      </c>
      <c r="B203" s="140" t="s">
        <v>210</v>
      </c>
      <c r="C203" s="59">
        <f t="shared" si="13"/>
        <v>600</v>
      </c>
      <c r="D203" s="64">
        <f>D204+D214+D215+D224+D225+D226+D228</f>
        <v>600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760</v>
      </c>
      <c r="I203" s="64">
        <f>I204+I214+I215+I224+I225+I226+I228</f>
        <v>760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/>
      <c r="J214" s="75"/>
      <c r="K214" s="75"/>
      <c r="L214" s="150"/>
    </row>
    <row r="215" spans="1:12" x14ac:dyDescent="0.25">
      <c r="A215" s="151">
        <v>5230</v>
      </c>
      <c r="B215" s="72" t="s">
        <v>222</v>
      </c>
      <c r="C215" s="73">
        <f t="shared" si="13"/>
        <v>600</v>
      </c>
      <c r="D215" s="152">
        <f>SUM(D216:D223)</f>
        <v>600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760</v>
      </c>
      <c r="I215" s="152">
        <f>SUM(I216:I223)</f>
        <v>760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/>
      <c r="J221" s="75"/>
      <c r="K221" s="75"/>
      <c r="L221" s="150"/>
    </row>
    <row r="222" spans="1:12" ht="24" x14ac:dyDescent="0.25">
      <c r="A222" s="46">
        <v>5238</v>
      </c>
      <c r="B222" s="72" t="s">
        <v>229</v>
      </c>
      <c r="C222" s="191">
        <f t="shared" si="13"/>
        <v>600</v>
      </c>
      <c r="D222" s="75">
        <v>600</v>
      </c>
      <c r="E222" s="75"/>
      <c r="F222" s="75"/>
      <c r="G222" s="149"/>
      <c r="H222" s="73">
        <f t="shared" si="14"/>
        <v>760</v>
      </c>
      <c r="I222" s="75">
        <v>760</v>
      </c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/>
      <c r="J228" s="155"/>
      <c r="K228" s="155"/>
      <c r="L228" s="157"/>
    </row>
    <row r="229" spans="1:12" hidden="1" x14ac:dyDescent="0.25">
      <c r="A229" s="135">
        <v>6000</v>
      </c>
      <c r="B229" s="135" t="s">
        <v>236</v>
      </c>
      <c r="C229" s="193">
        <f t="shared" si="15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237</v>
      </c>
      <c r="C230" s="194">
        <f t="shared" si="15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2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 t="shared" si="17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17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 t="shared" si="17"/>
        <v>0</v>
      </c>
      <c r="D266" s="75"/>
      <c r="E266" s="75"/>
      <c r="F266" s="75"/>
      <c r="G266" s="149"/>
      <c r="H266" s="198">
        <f t="shared" si="18"/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19">SUM(C281,C268,C229,C194,C186,C172,C74,C52)</f>
        <v>128540</v>
      </c>
      <c r="D284" s="224">
        <f t="shared" si="19"/>
        <v>128540</v>
      </c>
      <c r="E284" s="224">
        <f t="shared" si="19"/>
        <v>0</v>
      </c>
      <c r="F284" s="224">
        <f t="shared" si="19"/>
        <v>0</v>
      </c>
      <c r="G284" s="225">
        <f t="shared" si="19"/>
        <v>0</v>
      </c>
      <c r="H284" s="226">
        <f t="shared" si="19"/>
        <v>148056</v>
      </c>
      <c r="I284" s="224">
        <f t="shared" si="19"/>
        <v>148052</v>
      </c>
      <c r="J284" s="224">
        <f t="shared" si="19"/>
        <v>0</v>
      </c>
      <c r="K284" s="224">
        <f t="shared" si="19"/>
        <v>4</v>
      </c>
      <c r="L284" s="227">
        <f t="shared" si="19"/>
        <v>0</v>
      </c>
    </row>
    <row r="285" spans="1:12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2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vfXyAFkivb1uUTIOM/FBJXjcZkQfEhZV5go6IC//QEu4jQFnZ4ahzGmlAaJ/awl6KHzS6yHtLBvZIXLTIZHd/g==" saltValue="+F/66lu6q2MD1tXts++Gfg==" spinCount="100000" sheet="1" objects="1" scenarios="1" selectLockedCells="1" selectUnlockedCells="1"/>
  <autoFilter ref="A18:L296">
    <filterColumn colId="7">
      <filters blank="1">
        <filter val="1 016"/>
        <filter val="1 083"/>
        <filter val="1 178"/>
        <filter val="1 365"/>
        <filter val="1 489"/>
        <filter val="1 706"/>
        <filter val="1 708"/>
        <filter val="1 873"/>
        <filter val="101 836"/>
        <filter val="124"/>
        <filter val="13 262"/>
        <filter val="134 034"/>
        <filter val="136"/>
        <filter val="147 296"/>
        <filter val="148 052"/>
        <filter val="148 056"/>
        <filter val="151"/>
        <filter val="172"/>
        <filter val="2 005"/>
        <filter val="2 900"/>
        <filter val="200"/>
        <filter val="25 490"/>
        <filter val="309"/>
        <filter val="32 198"/>
        <filter val="325"/>
        <filter val="363"/>
        <filter val="4"/>
        <filter val="4 285"/>
        <filter val="4 539"/>
        <filter val="4 573"/>
        <filter val="4 838"/>
        <filter val="427"/>
        <filter val="494"/>
        <filter val="509"/>
        <filter val="583"/>
        <filter val="6 708"/>
        <filter val="6 843"/>
        <filter val="623"/>
        <filter val="65"/>
        <filter val="76"/>
        <filter val="760"/>
        <filter val="8"/>
        <filter val="8 826"/>
        <filter val="831"/>
        <filter val="86"/>
        <filter val="94 993"/>
      </filters>
    </filterColumn>
  </autoFilter>
  <mergeCells count="29">
    <mergeCell ref="A286:B286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H16:H17"/>
    <mergeCell ref="I16:I17"/>
    <mergeCell ref="J16:J17"/>
    <mergeCell ref="K16:K17"/>
    <mergeCell ref="L16:L17"/>
    <mergeCell ref="C12:L12"/>
    <mergeCell ref="A1:L1"/>
    <mergeCell ref="A2:L2"/>
    <mergeCell ref="A285:B285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3:L13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tabColor theme="0"/>
  </sheetPr>
  <dimension ref="A1:M313"/>
  <sheetViews>
    <sheetView showGridLines="0" view="pageLayout" zoomScaleNormal="100" workbookViewId="0">
      <selection activeCell="O24" sqref="O24"/>
    </sheetView>
  </sheetViews>
  <sheetFormatPr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6384" width="9.140625" style="1"/>
  </cols>
  <sheetData>
    <row r="1" spans="1:12" x14ac:dyDescent="0.25">
      <c r="A1" s="277" t="s">
        <v>381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29.25" customHeight="1" x14ac:dyDescent="0.25">
      <c r="A3" s="2" t="s">
        <v>2</v>
      </c>
      <c r="B3" s="3"/>
      <c r="C3" s="322" t="s">
        <v>382</v>
      </c>
      <c r="D3" s="322"/>
      <c r="E3" s="322"/>
      <c r="F3" s="322"/>
      <c r="G3" s="322"/>
      <c r="H3" s="322"/>
      <c r="I3" s="322"/>
      <c r="J3" s="322"/>
      <c r="K3" s="322"/>
      <c r="L3" s="323"/>
    </row>
    <row r="4" spans="1:12" ht="12.75" customHeight="1" x14ac:dyDescent="0.25">
      <c r="A4" s="2" t="s">
        <v>3</v>
      </c>
      <c r="B4" s="3"/>
      <c r="C4" s="322" t="s">
        <v>383</v>
      </c>
      <c r="D4" s="322"/>
      <c r="E4" s="322"/>
      <c r="F4" s="322"/>
      <c r="G4" s="322"/>
      <c r="H4" s="322"/>
      <c r="I4" s="322"/>
      <c r="J4" s="322"/>
      <c r="K4" s="322"/>
      <c r="L4" s="323"/>
    </row>
    <row r="5" spans="1:12" ht="12.75" customHeight="1" x14ac:dyDescent="0.25">
      <c r="A5" s="4" t="s">
        <v>5</v>
      </c>
      <c r="B5" s="5"/>
      <c r="C5" s="324" t="s">
        <v>384</v>
      </c>
      <c r="D5" s="324"/>
      <c r="E5" s="324"/>
      <c r="F5" s="324"/>
      <c r="G5" s="324"/>
      <c r="H5" s="324"/>
      <c r="I5" s="324"/>
      <c r="J5" s="324"/>
      <c r="K5" s="324"/>
      <c r="L5" s="325"/>
    </row>
    <row r="6" spans="1:12" ht="12.75" customHeight="1" x14ac:dyDescent="0.25">
      <c r="A6" s="4" t="s">
        <v>7</v>
      </c>
      <c r="B6" s="5"/>
      <c r="C6" s="324" t="s">
        <v>340</v>
      </c>
      <c r="D6" s="324"/>
      <c r="E6" s="324"/>
      <c r="F6" s="324"/>
      <c r="G6" s="324"/>
      <c r="H6" s="324"/>
      <c r="I6" s="324"/>
      <c r="J6" s="324"/>
      <c r="K6" s="324"/>
      <c r="L6" s="325"/>
    </row>
    <row r="7" spans="1:12" x14ac:dyDescent="0.25">
      <c r="A7" s="4" t="s">
        <v>9</v>
      </c>
      <c r="B7" s="5"/>
      <c r="C7" s="281" t="s">
        <v>385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326"/>
      <c r="D8" s="326"/>
      <c r="E8" s="326"/>
      <c r="F8" s="326"/>
      <c r="G8" s="326"/>
      <c r="H8" s="326"/>
      <c r="I8" s="326"/>
      <c r="J8" s="326"/>
      <c r="K8" s="326"/>
      <c r="L8" s="327"/>
    </row>
    <row r="9" spans="1:12" ht="12.75" customHeight="1" x14ac:dyDescent="0.25">
      <c r="A9" s="4"/>
      <c r="B9" s="5" t="s">
        <v>12</v>
      </c>
      <c r="C9" s="328" t="s">
        <v>386</v>
      </c>
      <c r="D9" s="328"/>
      <c r="E9" s="328"/>
      <c r="F9" s="328"/>
      <c r="G9" s="328"/>
      <c r="H9" s="328"/>
      <c r="I9" s="328"/>
      <c r="J9" s="328"/>
      <c r="K9" s="328"/>
      <c r="L9" s="329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35000</v>
      </c>
      <c r="D20" s="30">
        <f>SUM(D21,D24,D25,D41,D42)</f>
        <v>35000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>SUM(I20:L20)</f>
        <v>16000</v>
      </c>
      <c r="I20" s="30">
        <f>SUM(I21,I24,I25,I41,I42)</f>
        <v>16000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ref="H21:H46" si="1">SUM(I21:L21)</f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35000</v>
      </c>
      <c r="D24" s="53">
        <f>-(D296)</f>
        <v>35000</v>
      </c>
      <c r="E24" s="53"/>
      <c r="F24" s="54" t="s">
        <v>34</v>
      </c>
      <c r="G24" s="55" t="s">
        <v>34</v>
      </c>
      <c r="H24" s="52">
        <f t="shared" si="1"/>
        <v>16000</v>
      </c>
      <c r="I24" s="53">
        <f>-(I296)</f>
        <v>16000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>SUM(I41:L41)</f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 t="shared" ref="E42:F42" si="2">E43</f>
        <v>0</v>
      </c>
      <c r="F42" s="88">
        <f t="shared" si="2"/>
        <v>0</v>
      </c>
      <c r="G42" s="62" t="s">
        <v>34</v>
      </c>
      <c r="H42" s="85">
        <f t="shared" ref="H42:H43" si="3">SUM(I42:L42)</f>
        <v>0</v>
      </c>
      <c r="I42" s="88">
        <f>I43</f>
        <v>0</v>
      </c>
      <c r="J42" s="88">
        <f t="shared" ref="J42:K42" si="4">J43</f>
        <v>0</v>
      </c>
      <c r="K42" s="88">
        <f t="shared" si="4"/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3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ht="12.75" thickBot="1" x14ac:dyDescent="0.3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hidden="1" thickBot="1" x14ac:dyDescent="0.3">
      <c r="A49" s="119"/>
      <c r="B49" s="27" t="s">
        <v>58</v>
      </c>
      <c r="C49" s="120">
        <f t="shared" ref="C49:C112" si="5">SUM(D49:G49)</f>
        <v>0</v>
      </c>
      <c r="D49" s="121">
        <f>SUM(D50,D281)</f>
        <v>0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112" si="6">SUM(I49:L49)</f>
        <v>0</v>
      </c>
      <c r="I49" s="121">
        <f>SUM(I50,I281)</f>
        <v>0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2" s="26" customFormat="1" ht="37.5" hidden="1" thickTop="1" thickBot="1" x14ac:dyDescent="0.3">
      <c r="A50" s="124"/>
      <c r="B50" s="125" t="s">
        <v>59</v>
      </c>
      <c r="C50" s="126">
        <f t="shared" si="5"/>
        <v>0</v>
      </c>
      <c r="D50" s="127">
        <f>SUM(D51,D193)</f>
        <v>0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6"/>
        <v>0</v>
      </c>
      <c r="I50" s="127">
        <f>SUM(I51,I193)</f>
        <v>0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2" s="26" customFormat="1" ht="24.75" hidden="1" thickBot="1" x14ac:dyDescent="0.3">
      <c r="A51" s="130"/>
      <c r="B51" s="20" t="s">
        <v>60</v>
      </c>
      <c r="C51" s="131">
        <f t="shared" si="5"/>
        <v>0</v>
      </c>
      <c r="D51" s="132">
        <f>SUM(D52,D74,D172,D186)</f>
        <v>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6"/>
        <v>0</v>
      </c>
      <c r="I51" s="132">
        <f>SUM(I52,I74,I172,I186)</f>
        <v>0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2" s="26" customFormat="1" ht="12.75" hidden="1" thickBot="1" x14ac:dyDescent="0.3">
      <c r="A52" s="135">
        <v>1000</v>
      </c>
      <c r="B52" s="135" t="s">
        <v>61</v>
      </c>
      <c r="C52" s="136">
        <f t="shared" si="5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6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ht="12.75" hidden="1" thickBot="1" x14ac:dyDescent="0.3">
      <c r="A53" s="58">
        <v>1100</v>
      </c>
      <c r="B53" s="140" t="s">
        <v>62</v>
      </c>
      <c r="C53" s="59">
        <f t="shared" si="5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6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ht="12.75" hidden="1" thickBot="1" x14ac:dyDescent="0.3">
      <c r="A54" s="143">
        <v>1110</v>
      </c>
      <c r="B54" s="102" t="s">
        <v>63</v>
      </c>
      <c r="C54" s="109">
        <f t="shared" si="5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6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t="12.75" hidden="1" thickBot="1" x14ac:dyDescent="0.3">
      <c r="A55" s="40">
        <v>1111</v>
      </c>
      <c r="B55" s="66" t="s">
        <v>64</v>
      </c>
      <c r="C55" s="67">
        <f t="shared" si="5"/>
        <v>0</v>
      </c>
      <c r="D55" s="69"/>
      <c r="E55" s="69"/>
      <c r="F55" s="69"/>
      <c r="G55" s="147"/>
      <c r="H55" s="67">
        <f t="shared" si="6"/>
        <v>0</v>
      </c>
      <c r="I55" s="69"/>
      <c r="J55" s="69"/>
      <c r="K55" s="69"/>
      <c r="L55" s="148"/>
    </row>
    <row r="56" spans="1:12" ht="24" hidden="1" customHeight="1" x14ac:dyDescent="0.3">
      <c r="A56" s="46">
        <v>1119</v>
      </c>
      <c r="B56" s="72" t="s">
        <v>65</v>
      </c>
      <c r="C56" s="73">
        <f t="shared" si="5"/>
        <v>0</v>
      </c>
      <c r="D56" s="75"/>
      <c r="E56" s="75"/>
      <c r="F56" s="75"/>
      <c r="G56" s="149"/>
      <c r="H56" s="73">
        <f t="shared" si="6"/>
        <v>0</v>
      </c>
      <c r="I56" s="75"/>
      <c r="J56" s="75"/>
      <c r="K56" s="75"/>
      <c r="L56" s="150"/>
    </row>
    <row r="57" spans="1:12" ht="23.25" hidden="1" customHeight="1" x14ac:dyDescent="0.3">
      <c r="A57" s="151">
        <v>1140</v>
      </c>
      <c r="B57" s="72" t="s">
        <v>66</v>
      </c>
      <c r="C57" s="73">
        <f t="shared" si="5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6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t="12.75" hidden="1" thickBot="1" x14ac:dyDescent="0.3">
      <c r="A58" s="46">
        <v>1141</v>
      </c>
      <c r="B58" s="72" t="s">
        <v>67</v>
      </c>
      <c r="C58" s="73">
        <f t="shared" si="5"/>
        <v>0</v>
      </c>
      <c r="D58" s="75"/>
      <c r="E58" s="75"/>
      <c r="F58" s="75"/>
      <c r="G58" s="149"/>
      <c r="H58" s="73">
        <f t="shared" si="6"/>
        <v>0</v>
      </c>
      <c r="I58" s="75"/>
      <c r="J58" s="75"/>
      <c r="K58" s="75"/>
      <c r="L58" s="150"/>
    </row>
    <row r="59" spans="1:12" ht="24.75" hidden="1" customHeight="1" x14ac:dyDescent="0.3">
      <c r="A59" s="46">
        <v>1142</v>
      </c>
      <c r="B59" s="72" t="s">
        <v>68</v>
      </c>
      <c r="C59" s="73">
        <f t="shared" si="5"/>
        <v>0</v>
      </c>
      <c r="D59" s="75"/>
      <c r="E59" s="75"/>
      <c r="F59" s="75"/>
      <c r="G59" s="149"/>
      <c r="H59" s="73">
        <f t="shared" si="6"/>
        <v>0</v>
      </c>
      <c r="I59" s="75"/>
      <c r="J59" s="75"/>
      <c r="K59" s="75"/>
      <c r="L59" s="150"/>
    </row>
    <row r="60" spans="1:12" ht="24.75" hidden="1" thickBot="1" x14ac:dyDescent="0.3">
      <c r="A60" s="46">
        <v>1145</v>
      </c>
      <c r="B60" s="72" t="s">
        <v>69</v>
      </c>
      <c r="C60" s="73">
        <f t="shared" si="5"/>
        <v>0</v>
      </c>
      <c r="D60" s="75"/>
      <c r="E60" s="75"/>
      <c r="F60" s="75"/>
      <c r="G60" s="149"/>
      <c r="H60" s="73">
        <f t="shared" si="6"/>
        <v>0</v>
      </c>
      <c r="I60" s="75"/>
      <c r="J60" s="75"/>
      <c r="K60" s="75"/>
      <c r="L60" s="150"/>
    </row>
    <row r="61" spans="1:12" ht="27.75" hidden="1" customHeight="1" x14ac:dyDescent="0.3">
      <c r="A61" s="46">
        <v>1146</v>
      </c>
      <c r="B61" s="72" t="s">
        <v>70</v>
      </c>
      <c r="C61" s="73">
        <f t="shared" si="5"/>
        <v>0</v>
      </c>
      <c r="D61" s="75"/>
      <c r="E61" s="75"/>
      <c r="F61" s="75"/>
      <c r="G61" s="149"/>
      <c r="H61" s="73">
        <f t="shared" si="6"/>
        <v>0</v>
      </c>
      <c r="I61" s="75"/>
      <c r="J61" s="75"/>
      <c r="K61" s="75"/>
      <c r="L61" s="150"/>
    </row>
    <row r="62" spans="1:12" ht="12.75" hidden="1" thickBot="1" x14ac:dyDescent="0.3">
      <c r="A62" s="46">
        <v>1147</v>
      </c>
      <c r="B62" s="72" t="s">
        <v>71</v>
      </c>
      <c r="C62" s="73">
        <f t="shared" si="5"/>
        <v>0</v>
      </c>
      <c r="D62" s="75"/>
      <c r="E62" s="75"/>
      <c r="F62" s="75"/>
      <c r="G62" s="149"/>
      <c r="H62" s="73">
        <f t="shared" si="6"/>
        <v>0</v>
      </c>
      <c r="I62" s="75"/>
      <c r="J62" s="75"/>
      <c r="K62" s="75"/>
      <c r="L62" s="150"/>
    </row>
    <row r="63" spans="1:12" ht="12.75" hidden="1" thickBot="1" x14ac:dyDescent="0.3">
      <c r="A63" s="46">
        <v>1148</v>
      </c>
      <c r="B63" s="72" t="s">
        <v>72</v>
      </c>
      <c r="C63" s="73">
        <f t="shared" si="5"/>
        <v>0</v>
      </c>
      <c r="D63" s="75"/>
      <c r="E63" s="75"/>
      <c r="F63" s="75"/>
      <c r="G63" s="149"/>
      <c r="H63" s="73">
        <f t="shared" si="6"/>
        <v>0</v>
      </c>
      <c r="I63" s="75"/>
      <c r="J63" s="75"/>
      <c r="K63" s="75"/>
      <c r="L63" s="150"/>
    </row>
    <row r="64" spans="1:12" ht="36.75" hidden="1" thickBot="1" x14ac:dyDescent="0.3">
      <c r="A64" s="46">
        <v>1149</v>
      </c>
      <c r="B64" s="72" t="s">
        <v>73</v>
      </c>
      <c r="C64" s="73">
        <f t="shared" si="5"/>
        <v>0</v>
      </c>
      <c r="D64" s="75"/>
      <c r="E64" s="75"/>
      <c r="F64" s="75"/>
      <c r="G64" s="149"/>
      <c r="H64" s="73">
        <f t="shared" si="6"/>
        <v>0</v>
      </c>
      <c r="I64" s="75"/>
      <c r="J64" s="75"/>
      <c r="K64" s="75"/>
      <c r="L64" s="150"/>
    </row>
    <row r="65" spans="1:12" ht="36.75" hidden="1" thickBot="1" x14ac:dyDescent="0.3">
      <c r="A65" s="143">
        <v>1150</v>
      </c>
      <c r="B65" s="102" t="s">
        <v>74</v>
      </c>
      <c r="C65" s="109">
        <f t="shared" si="5"/>
        <v>0</v>
      </c>
      <c r="D65" s="155"/>
      <c r="E65" s="155"/>
      <c r="F65" s="155"/>
      <c r="G65" s="156"/>
      <c r="H65" s="109">
        <f t="shared" si="6"/>
        <v>0</v>
      </c>
      <c r="I65" s="155"/>
      <c r="J65" s="155"/>
      <c r="K65" s="155"/>
      <c r="L65" s="157"/>
    </row>
    <row r="66" spans="1:12" ht="36.75" hidden="1" thickBot="1" x14ac:dyDescent="0.3">
      <c r="A66" s="58">
        <v>1200</v>
      </c>
      <c r="B66" s="140" t="s">
        <v>75</v>
      </c>
      <c r="C66" s="59">
        <f t="shared" si="5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6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.75" hidden="1" thickBot="1" x14ac:dyDescent="0.3">
      <c r="A67" s="261">
        <v>1210</v>
      </c>
      <c r="B67" s="66" t="s">
        <v>76</v>
      </c>
      <c r="C67" s="67">
        <f t="shared" si="5"/>
        <v>0</v>
      </c>
      <c r="D67" s="69"/>
      <c r="E67" s="69"/>
      <c r="F67" s="69"/>
      <c r="G67" s="147"/>
      <c r="H67" s="67">
        <f t="shared" si="6"/>
        <v>0</v>
      </c>
      <c r="I67" s="69"/>
      <c r="J67" s="69"/>
      <c r="K67" s="69"/>
      <c r="L67" s="148"/>
    </row>
    <row r="68" spans="1:12" ht="24.75" hidden="1" thickBot="1" x14ac:dyDescent="0.3">
      <c r="A68" s="151">
        <v>1220</v>
      </c>
      <c r="B68" s="72" t="s">
        <v>77</v>
      </c>
      <c r="C68" s="73">
        <f t="shared" si="5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6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.75" hidden="1" thickBot="1" x14ac:dyDescent="0.3">
      <c r="A69" s="46">
        <v>1221</v>
      </c>
      <c r="B69" s="72" t="s">
        <v>78</v>
      </c>
      <c r="C69" s="73">
        <f t="shared" si="5"/>
        <v>0</v>
      </c>
      <c r="D69" s="75"/>
      <c r="E69" s="75"/>
      <c r="F69" s="75"/>
      <c r="G69" s="149"/>
      <c r="H69" s="73">
        <f t="shared" si="6"/>
        <v>0</v>
      </c>
      <c r="I69" s="75"/>
      <c r="J69" s="75"/>
      <c r="K69" s="75"/>
      <c r="L69" s="150"/>
    </row>
    <row r="70" spans="1:12" ht="12.75" hidden="1" thickBot="1" x14ac:dyDescent="0.3">
      <c r="A70" s="46">
        <v>1223</v>
      </c>
      <c r="B70" s="72" t="s">
        <v>79</v>
      </c>
      <c r="C70" s="73">
        <f t="shared" si="5"/>
        <v>0</v>
      </c>
      <c r="D70" s="75"/>
      <c r="E70" s="75"/>
      <c r="F70" s="75"/>
      <c r="G70" s="149"/>
      <c r="H70" s="73">
        <f t="shared" si="6"/>
        <v>0</v>
      </c>
      <c r="I70" s="75"/>
      <c r="J70" s="75"/>
      <c r="K70" s="75"/>
      <c r="L70" s="150"/>
    </row>
    <row r="71" spans="1:12" ht="12.75" hidden="1" thickBot="1" x14ac:dyDescent="0.3">
      <c r="A71" s="46">
        <v>1225</v>
      </c>
      <c r="B71" s="72" t="s">
        <v>80</v>
      </c>
      <c r="C71" s="73">
        <f t="shared" si="5"/>
        <v>0</v>
      </c>
      <c r="D71" s="75"/>
      <c r="E71" s="75"/>
      <c r="F71" s="75"/>
      <c r="G71" s="149"/>
      <c r="H71" s="73">
        <f t="shared" si="6"/>
        <v>0</v>
      </c>
      <c r="I71" s="75"/>
      <c r="J71" s="75"/>
      <c r="K71" s="75"/>
      <c r="L71" s="150"/>
    </row>
    <row r="72" spans="1:12" ht="36.75" hidden="1" thickBot="1" x14ac:dyDescent="0.3">
      <c r="A72" s="46">
        <v>1227</v>
      </c>
      <c r="B72" s="72" t="s">
        <v>81</v>
      </c>
      <c r="C72" s="73">
        <f t="shared" si="5"/>
        <v>0</v>
      </c>
      <c r="D72" s="75"/>
      <c r="E72" s="75"/>
      <c r="F72" s="75"/>
      <c r="G72" s="149"/>
      <c r="H72" s="73">
        <f t="shared" si="6"/>
        <v>0</v>
      </c>
      <c r="I72" s="75"/>
      <c r="J72" s="75"/>
      <c r="K72" s="75"/>
      <c r="L72" s="150"/>
    </row>
    <row r="73" spans="1:12" ht="60.75" hidden="1" thickBot="1" x14ac:dyDescent="0.3">
      <c r="A73" s="46">
        <v>1228</v>
      </c>
      <c r="B73" s="72" t="s">
        <v>82</v>
      </c>
      <c r="C73" s="73">
        <f t="shared" si="5"/>
        <v>0</v>
  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  <c r="L73" s="150"/>
    </row>
    <row r="74" spans="1:12" ht="12.75" hidden="1" thickBot="1" x14ac:dyDescent="0.3">
      <c r="A74" s="135">
        <v>2000</v>
      </c>
      <c r="B74" s="135" t="s">
        <v>83</v>
      </c>
      <c r="C74" s="136">
        <f t="shared" si="5"/>
        <v>0</v>
      </c>
      <c r="D74" s="137">
        <f>SUM(D75,D82,D129,D163,D164,D171)</f>
        <v>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6"/>
        <v>0</v>
      </c>
      <c r="I74" s="137">
        <f>SUM(I75,I82,I129,I163,I164,I171)</f>
        <v>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2" ht="24.75" hidden="1" thickBot="1" x14ac:dyDescent="0.3">
      <c r="A75" s="58">
        <v>2100</v>
      </c>
      <c r="B75" s="140" t="s">
        <v>84</v>
      </c>
      <c r="C75" s="59">
        <f t="shared" si="5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6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.75" hidden="1" thickBot="1" x14ac:dyDescent="0.3">
      <c r="A76" s="261">
        <v>2110</v>
      </c>
      <c r="B76" s="66" t="s">
        <v>85</v>
      </c>
      <c r="C76" s="67">
        <f t="shared" si="5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6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t="12.75" hidden="1" thickBot="1" x14ac:dyDescent="0.3">
      <c r="A77" s="46">
        <v>2111</v>
      </c>
      <c r="B77" s="72" t="s">
        <v>86</v>
      </c>
      <c r="C77" s="73">
        <f t="shared" si="5"/>
        <v>0</v>
      </c>
      <c r="D77" s="75"/>
      <c r="E77" s="75"/>
      <c r="F77" s="75"/>
      <c r="G77" s="149"/>
      <c r="H77" s="73">
        <f t="shared" si="6"/>
        <v>0</v>
      </c>
      <c r="I77" s="75"/>
      <c r="J77" s="75"/>
      <c r="K77" s="75"/>
      <c r="L77" s="150"/>
    </row>
    <row r="78" spans="1:12" ht="24.75" hidden="1" thickBot="1" x14ac:dyDescent="0.3">
      <c r="A78" s="46">
        <v>2112</v>
      </c>
      <c r="B78" s="72" t="s">
        <v>87</v>
      </c>
      <c r="C78" s="73">
        <f t="shared" si="5"/>
        <v>0</v>
      </c>
      <c r="D78" s="75"/>
      <c r="E78" s="75"/>
      <c r="F78" s="75"/>
      <c r="G78" s="149"/>
      <c r="H78" s="73">
        <f t="shared" si="6"/>
        <v>0</v>
      </c>
      <c r="I78" s="75"/>
      <c r="J78" s="75"/>
      <c r="K78" s="75"/>
      <c r="L78" s="150"/>
    </row>
    <row r="79" spans="1:12" ht="24.75" hidden="1" thickBot="1" x14ac:dyDescent="0.3">
      <c r="A79" s="151">
        <v>2120</v>
      </c>
      <c r="B79" s="72" t="s">
        <v>88</v>
      </c>
      <c r="C79" s="73">
        <f t="shared" si="5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6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t="12.75" hidden="1" thickBot="1" x14ac:dyDescent="0.3">
      <c r="A80" s="46">
        <v>2121</v>
      </c>
      <c r="B80" s="72" t="s">
        <v>86</v>
      </c>
      <c r="C80" s="73">
        <f t="shared" si="5"/>
        <v>0</v>
      </c>
      <c r="D80" s="75"/>
      <c r="E80" s="75"/>
      <c r="F80" s="75"/>
      <c r="G80" s="149"/>
      <c r="H80" s="73">
        <f t="shared" si="6"/>
        <v>0</v>
      </c>
      <c r="I80" s="75"/>
      <c r="J80" s="75"/>
      <c r="K80" s="75"/>
      <c r="L80" s="150"/>
    </row>
    <row r="81" spans="1:12" ht="24.75" hidden="1" thickBot="1" x14ac:dyDescent="0.3">
      <c r="A81" s="46">
        <v>2122</v>
      </c>
      <c r="B81" s="72" t="s">
        <v>87</v>
      </c>
      <c r="C81" s="73">
        <f t="shared" si="5"/>
        <v>0</v>
      </c>
      <c r="D81" s="75"/>
      <c r="E81" s="75"/>
      <c r="F81" s="75"/>
      <c r="G81" s="149"/>
      <c r="H81" s="73">
        <f t="shared" si="6"/>
        <v>0</v>
      </c>
      <c r="I81" s="75"/>
      <c r="J81" s="75"/>
      <c r="K81" s="75"/>
      <c r="L81" s="150"/>
    </row>
    <row r="82" spans="1:12" ht="12.75" hidden="1" thickBot="1" x14ac:dyDescent="0.3">
      <c r="A82" s="58">
        <v>2200</v>
      </c>
      <c r="B82" s="140" t="s">
        <v>89</v>
      </c>
      <c r="C82" s="59">
        <f t="shared" si="5"/>
        <v>0</v>
      </c>
      <c r="D82" s="64">
        <f>SUM(D83,D88,D94,D102,D111,D115,D121,D127)</f>
        <v>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6"/>
        <v>0</v>
      </c>
      <c r="I82" s="64">
        <f>SUM(I83,I88,I94,I102,I111,I115,I121,I127)</f>
        <v>0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2" ht="24.75" hidden="1" thickBot="1" x14ac:dyDescent="0.3">
      <c r="A83" s="143">
        <v>2210</v>
      </c>
      <c r="B83" s="102" t="s">
        <v>90</v>
      </c>
      <c r="C83" s="109">
        <f t="shared" si="5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6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.75" hidden="1" thickBot="1" x14ac:dyDescent="0.3">
      <c r="A84" s="40">
        <v>2211</v>
      </c>
      <c r="B84" s="66" t="s">
        <v>91</v>
      </c>
      <c r="C84" s="67">
        <f t="shared" si="5"/>
        <v>0</v>
      </c>
      <c r="D84" s="69"/>
      <c r="E84" s="69"/>
      <c r="F84" s="69"/>
      <c r="G84" s="147"/>
      <c r="H84" s="67">
        <f t="shared" si="6"/>
        <v>0</v>
      </c>
      <c r="I84" s="69"/>
      <c r="J84" s="69"/>
      <c r="K84" s="69"/>
      <c r="L84" s="148"/>
    </row>
    <row r="85" spans="1:12" ht="36.75" hidden="1" thickBot="1" x14ac:dyDescent="0.3">
      <c r="A85" s="46">
        <v>2212</v>
      </c>
      <c r="B85" s="72" t="s">
        <v>92</v>
      </c>
      <c r="C85" s="73">
        <f t="shared" si="5"/>
        <v>0</v>
      </c>
      <c r="D85" s="75"/>
      <c r="E85" s="75"/>
      <c r="F85" s="75"/>
      <c r="G85" s="149"/>
      <c r="H85" s="73">
        <f t="shared" si="6"/>
        <v>0</v>
      </c>
      <c r="I85" s="75"/>
      <c r="J85" s="75"/>
      <c r="K85" s="75"/>
      <c r="L85" s="150"/>
    </row>
    <row r="86" spans="1:12" ht="24.75" hidden="1" thickBot="1" x14ac:dyDescent="0.3">
      <c r="A86" s="46">
        <v>2214</v>
      </c>
      <c r="B86" s="72" t="s">
        <v>93</v>
      </c>
      <c r="C86" s="73">
        <f t="shared" si="5"/>
        <v>0</v>
      </c>
      <c r="D86" s="75"/>
      <c r="E86" s="75"/>
      <c r="F86" s="75"/>
      <c r="G86" s="149"/>
      <c r="H86" s="73">
        <f t="shared" si="6"/>
        <v>0</v>
      </c>
      <c r="I86" s="75"/>
      <c r="J86" s="75"/>
      <c r="K86" s="75"/>
      <c r="L86" s="150"/>
    </row>
    <row r="87" spans="1:12" ht="12.75" hidden="1" thickBot="1" x14ac:dyDescent="0.3">
      <c r="A87" s="46">
        <v>2219</v>
      </c>
      <c r="B87" s="72" t="s">
        <v>94</v>
      </c>
      <c r="C87" s="73">
        <f t="shared" si="5"/>
        <v>0</v>
      </c>
      <c r="D87" s="75"/>
      <c r="E87" s="75"/>
      <c r="F87" s="75"/>
      <c r="G87" s="149"/>
      <c r="H87" s="73">
        <f t="shared" si="6"/>
        <v>0</v>
      </c>
      <c r="I87" s="75"/>
      <c r="J87" s="75"/>
      <c r="K87" s="75"/>
      <c r="L87" s="150"/>
    </row>
    <row r="88" spans="1:12" ht="24.75" hidden="1" thickBot="1" x14ac:dyDescent="0.3">
      <c r="A88" s="151">
        <v>2220</v>
      </c>
      <c r="B88" s="72" t="s">
        <v>95</v>
      </c>
      <c r="C88" s="73">
        <f t="shared" si="5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6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.75" hidden="1" thickBot="1" x14ac:dyDescent="0.3">
      <c r="A89" s="46">
        <v>2221</v>
      </c>
      <c r="B89" s="72" t="s">
        <v>96</v>
      </c>
      <c r="C89" s="73">
        <f t="shared" si="5"/>
        <v>0</v>
      </c>
      <c r="D89" s="75"/>
      <c r="E89" s="75"/>
      <c r="F89" s="75"/>
      <c r="G89" s="149"/>
      <c r="H89" s="73">
        <f t="shared" si="6"/>
        <v>0</v>
      </c>
      <c r="I89" s="75"/>
      <c r="J89" s="75"/>
      <c r="K89" s="75"/>
      <c r="L89" s="150"/>
    </row>
    <row r="90" spans="1:12" ht="12.75" hidden="1" thickBot="1" x14ac:dyDescent="0.3">
      <c r="A90" s="46">
        <v>2222</v>
      </c>
      <c r="B90" s="72" t="s">
        <v>97</v>
      </c>
      <c r="C90" s="73">
        <f t="shared" si="5"/>
        <v>0</v>
      </c>
      <c r="D90" s="75"/>
      <c r="E90" s="75"/>
      <c r="F90" s="75"/>
      <c r="G90" s="149"/>
      <c r="H90" s="73">
        <f t="shared" si="6"/>
        <v>0</v>
      </c>
      <c r="I90" s="75"/>
      <c r="J90" s="75"/>
      <c r="K90" s="75"/>
      <c r="L90" s="150"/>
    </row>
    <row r="91" spans="1:12" ht="12.75" hidden="1" thickBot="1" x14ac:dyDescent="0.3">
      <c r="A91" s="46">
        <v>2223</v>
      </c>
      <c r="B91" s="72" t="s">
        <v>98</v>
      </c>
      <c r="C91" s="73">
        <f t="shared" si="5"/>
        <v>0</v>
      </c>
      <c r="D91" s="75"/>
      <c r="E91" s="75"/>
      <c r="F91" s="75"/>
      <c r="G91" s="149"/>
      <c r="H91" s="73">
        <f t="shared" si="6"/>
        <v>0</v>
      </c>
      <c r="I91" s="75"/>
      <c r="J91" s="75"/>
      <c r="K91" s="75"/>
      <c r="L91" s="150"/>
    </row>
    <row r="92" spans="1:12" ht="48.75" hidden="1" thickBot="1" x14ac:dyDescent="0.3">
      <c r="A92" s="46">
        <v>2224</v>
      </c>
      <c r="B92" s="72" t="s">
        <v>99</v>
      </c>
      <c r="C92" s="73">
        <f t="shared" si="5"/>
        <v>0</v>
      </c>
      <c r="D92" s="75"/>
      <c r="E92" s="75"/>
      <c r="F92" s="75"/>
      <c r="G92" s="149"/>
      <c r="H92" s="73">
        <f t="shared" si="6"/>
        <v>0</v>
      </c>
      <c r="I92" s="75"/>
      <c r="J92" s="75"/>
      <c r="K92" s="75"/>
      <c r="L92" s="150"/>
    </row>
    <row r="93" spans="1:12" ht="24.75" hidden="1" thickBot="1" x14ac:dyDescent="0.3">
      <c r="A93" s="46">
        <v>2229</v>
      </c>
      <c r="B93" s="72" t="s">
        <v>100</v>
      </c>
      <c r="C93" s="73">
        <f t="shared" si="5"/>
        <v>0</v>
      </c>
      <c r="D93" s="75"/>
      <c r="E93" s="75"/>
      <c r="F93" s="75"/>
      <c r="G93" s="149"/>
      <c r="H93" s="73">
        <f t="shared" si="6"/>
        <v>0</v>
      </c>
      <c r="I93" s="75"/>
      <c r="J93" s="75"/>
      <c r="K93" s="75"/>
      <c r="L93" s="150"/>
    </row>
    <row r="94" spans="1:12" ht="36.75" hidden="1" thickBot="1" x14ac:dyDescent="0.3">
      <c r="A94" s="151">
        <v>2230</v>
      </c>
      <c r="B94" s="72" t="s">
        <v>101</v>
      </c>
      <c r="C94" s="73">
        <f t="shared" si="5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6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.75" hidden="1" thickBot="1" x14ac:dyDescent="0.3">
      <c r="A95" s="46">
        <v>2231</v>
      </c>
      <c r="B95" s="72" t="s">
        <v>102</v>
      </c>
      <c r="C95" s="73">
        <f t="shared" si="5"/>
        <v>0</v>
      </c>
      <c r="D95" s="75"/>
      <c r="E95" s="75"/>
      <c r="F95" s="75"/>
      <c r="G95" s="149"/>
      <c r="H95" s="73">
        <f t="shared" si="6"/>
        <v>0</v>
      </c>
      <c r="I95" s="75"/>
      <c r="J95" s="75"/>
      <c r="K95" s="75"/>
      <c r="L95" s="150"/>
    </row>
    <row r="96" spans="1:12" ht="36.75" hidden="1" thickBot="1" x14ac:dyDescent="0.3">
      <c r="A96" s="46">
        <v>2232</v>
      </c>
      <c r="B96" s="72" t="s">
        <v>103</v>
      </c>
      <c r="C96" s="73">
        <f t="shared" si="5"/>
        <v>0</v>
      </c>
      <c r="D96" s="75"/>
      <c r="E96" s="75"/>
      <c r="F96" s="75"/>
      <c r="G96" s="149"/>
      <c r="H96" s="73">
        <f t="shared" si="6"/>
        <v>0</v>
      </c>
      <c r="I96" s="75"/>
      <c r="J96" s="75"/>
      <c r="K96" s="75"/>
      <c r="L96" s="150"/>
    </row>
    <row r="97" spans="1:12" ht="24.75" hidden="1" thickBot="1" x14ac:dyDescent="0.3">
      <c r="A97" s="40">
        <v>2233</v>
      </c>
      <c r="B97" s="66" t="s">
        <v>104</v>
      </c>
      <c r="C97" s="67">
        <f t="shared" si="5"/>
        <v>0</v>
      </c>
      <c r="D97" s="69"/>
      <c r="E97" s="69"/>
      <c r="F97" s="69"/>
      <c r="G97" s="147"/>
      <c r="H97" s="67">
        <f t="shared" si="6"/>
        <v>0</v>
      </c>
      <c r="I97" s="69"/>
      <c r="J97" s="69"/>
      <c r="K97" s="69"/>
      <c r="L97" s="148"/>
    </row>
    <row r="98" spans="1:12" ht="36.75" hidden="1" thickBot="1" x14ac:dyDescent="0.3">
      <c r="A98" s="46">
        <v>2234</v>
      </c>
      <c r="B98" s="72" t="s">
        <v>105</v>
      </c>
      <c r="C98" s="73">
        <f t="shared" si="5"/>
        <v>0</v>
      </c>
      <c r="D98" s="75"/>
      <c r="E98" s="75"/>
      <c r="F98" s="75"/>
      <c r="G98" s="149"/>
      <c r="H98" s="73">
        <f t="shared" si="6"/>
        <v>0</v>
      </c>
      <c r="I98" s="75"/>
      <c r="J98" s="75"/>
      <c r="K98" s="75"/>
      <c r="L98" s="150"/>
    </row>
    <row r="99" spans="1:12" ht="24.75" hidden="1" thickBot="1" x14ac:dyDescent="0.3">
      <c r="A99" s="46">
        <v>2235</v>
      </c>
      <c r="B99" s="72" t="s">
        <v>106</v>
      </c>
      <c r="C99" s="73">
        <f t="shared" si="5"/>
        <v>0</v>
      </c>
      <c r="D99" s="75"/>
      <c r="E99" s="75"/>
      <c r="F99" s="75"/>
      <c r="G99" s="149"/>
      <c r="H99" s="73">
        <f t="shared" si="6"/>
        <v>0</v>
      </c>
      <c r="I99" s="75"/>
      <c r="J99" s="75"/>
      <c r="K99" s="75"/>
      <c r="L99" s="150"/>
    </row>
    <row r="100" spans="1:12" ht="12.75" hidden="1" thickBot="1" x14ac:dyDescent="0.3">
      <c r="A100" s="46">
        <v>2236</v>
      </c>
      <c r="B100" s="72" t="s">
        <v>107</v>
      </c>
      <c r="C100" s="73">
        <f t="shared" si="5"/>
        <v>0</v>
      </c>
      <c r="D100" s="75"/>
      <c r="E100" s="75"/>
      <c r="F100" s="75"/>
      <c r="G100" s="149"/>
      <c r="H100" s="73">
        <f t="shared" si="6"/>
        <v>0</v>
      </c>
      <c r="I100" s="75"/>
      <c r="J100" s="75"/>
      <c r="K100" s="75"/>
      <c r="L100" s="150"/>
    </row>
    <row r="101" spans="1:12" ht="24.75" hidden="1" thickBot="1" x14ac:dyDescent="0.3">
      <c r="A101" s="46">
        <v>2239</v>
      </c>
      <c r="B101" s="72" t="s">
        <v>108</v>
      </c>
      <c r="C101" s="73">
        <f t="shared" si="5"/>
        <v>0</v>
      </c>
      <c r="D101" s="75"/>
      <c r="E101" s="75"/>
      <c r="F101" s="75"/>
      <c r="G101" s="149"/>
      <c r="H101" s="73">
        <f t="shared" si="6"/>
        <v>0</v>
      </c>
      <c r="I101" s="75"/>
      <c r="J101" s="75"/>
      <c r="K101" s="75"/>
      <c r="L101" s="150"/>
    </row>
    <row r="102" spans="1:12" ht="36.75" hidden="1" thickBot="1" x14ac:dyDescent="0.3">
      <c r="A102" s="151">
        <v>2240</v>
      </c>
      <c r="B102" s="72" t="s">
        <v>109</v>
      </c>
      <c r="C102" s="73">
        <f t="shared" si="5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6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t="12.75" hidden="1" thickBot="1" x14ac:dyDescent="0.3">
      <c r="A103" s="46">
        <v>2241</v>
      </c>
      <c r="B103" s="72" t="s">
        <v>110</v>
      </c>
      <c r="C103" s="73">
        <f t="shared" si="5"/>
        <v>0</v>
      </c>
      <c r="D103" s="75"/>
      <c r="E103" s="75"/>
      <c r="F103" s="75"/>
      <c r="G103" s="149"/>
      <c r="H103" s="73">
        <f t="shared" si="6"/>
        <v>0</v>
      </c>
      <c r="I103" s="75"/>
      <c r="J103" s="75"/>
      <c r="K103" s="75"/>
      <c r="L103" s="150"/>
    </row>
    <row r="104" spans="1:12" ht="24.75" hidden="1" thickBot="1" x14ac:dyDescent="0.3">
      <c r="A104" s="46">
        <v>2242</v>
      </c>
      <c r="B104" s="72" t="s">
        <v>111</v>
      </c>
      <c r="C104" s="73">
        <f t="shared" si="5"/>
        <v>0</v>
      </c>
      <c r="D104" s="75"/>
      <c r="E104" s="75"/>
      <c r="F104" s="75"/>
      <c r="G104" s="149"/>
      <c r="H104" s="73">
        <f t="shared" si="6"/>
        <v>0</v>
      </c>
      <c r="I104" s="75"/>
      <c r="J104" s="75"/>
      <c r="K104" s="75"/>
      <c r="L104" s="150"/>
    </row>
    <row r="105" spans="1:12" ht="24.75" hidden="1" thickBot="1" x14ac:dyDescent="0.3">
      <c r="A105" s="46">
        <v>2243</v>
      </c>
      <c r="B105" s="72" t="s">
        <v>112</v>
      </c>
      <c r="C105" s="73">
        <f t="shared" si="5"/>
        <v>0</v>
      </c>
      <c r="D105" s="75"/>
      <c r="E105" s="75"/>
      <c r="F105" s="75"/>
      <c r="G105" s="149"/>
      <c r="H105" s="73">
        <f t="shared" si="6"/>
        <v>0</v>
      </c>
      <c r="I105" s="75"/>
      <c r="J105" s="75"/>
      <c r="K105" s="75"/>
      <c r="L105" s="150"/>
    </row>
    <row r="106" spans="1:12" ht="12.75" hidden="1" thickBot="1" x14ac:dyDescent="0.3">
      <c r="A106" s="46">
        <v>2244</v>
      </c>
      <c r="B106" s="72" t="s">
        <v>113</v>
      </c>
      <c r="C106" s="73">
        <f t="shared" si="5"/>
        <v>0</v>
      </c>
      <c r="D106" s="75"/>
      <c r="E106" s="75"/>
      <c r="F106" s="75"/>
      <c r="G106" s="149"/>
      <c r="H106" s="73">
        <f t="shared" si="6"/>
        <v>0</v>
      </c>
      <c r="I106" s="75"/>
      <c r="J106" s="75"/>
      <c r="K106" s="75"/>
      <c r="L106" s="150"/>
    </row>
    <row r="107" spans="1:12" ht="24.75" hidden="1" thickBot="1" x14ac:dyDescent="0.3">
      <c r="A107" s="46">
        <v>2246</v>
      </c>
      <c r="B107" s="72" t="s">
        <v>114</v>
      </c>
      <c r="C107" s="73">
        <f t="shared" si="5"/>
        <v>0</v>
      </c>
      <c r="D107" s="75"/>
      <c r="E107" s="75"/>
      <c r="F107" s="75"/>
      <c r="G107" s="149"/>
      <c r="H107" s="73">
        <f t="shared" si="6"/>
        <v>0</v>
      </c>
      <c r="I107" s="75"/>
      <c r="J107" s="75"/>
      <c r="K107" s="75"/>
      <c r="L107" s="150"/>
    </row>
    <row r="108" spans="1:12" ht="12.75" hidden="1" thickBot="1" x14ac:dyDescent="0.3">
      <c r="A108" s="46">
        <v>2247</v>
      </c>
      <c r="B108" s="72" t="s">
        <v>115</v>
      </c>
      <c r="C108" s="73">
        <f t="shared" si="5"/>
        <v>0</v>
      </c>
      <c r="D108" s="75"/>
      <c r="E108" s="75"/>
      <c r="F108" s="75"/>
      <c r="G108" s="149"/>
      <c r="H108" s="73">
        <f t="shared" si="6"/>
        <v>0</v>
      </c>
      <c r="I108" s="75"/>
      <c r="J108" s="75"/>
      <c r="K108" s="75"/>
      <c r="L108" s="150"/>
    </row>
    <row r="109" spans="1:12" ht="24.75" hidden="1" thickBot="1" x14ac:dyDescent="0.3">
      <c r="A109" s="46">
        <v>2248</v>
      </c>
      <c r="B109" s="72" t="s">
        <v>116</v>
      </c>
      <c r="C109" s="73">
        <f t="shared" si="5"/>
        <v>0</v>
      </c>
      <c r="D109" s="75"/>
      <c r="E109" s="75"/>
      <c r="F109" s="75"/>
      <c r="G109" s="149"/>
      <c r="H109" s="73">
        <f t="shared" si="6"/>
        <v>0</v>
      </c>
      <c r="I109" s="75"/>
      <c r="J109" s="75"/>
      <c r="K109" s="75"/>
      <c r="L109" s="150"/>
    </row>
    <row r="110" spans="1:12" ht="24.75" hidden="1" thickBot="1" x14ac:dyDescent="0.3">
      <c r="A110" s="46">
        <v>2249</v>
      </c>
      <c r="B110" s="72" t="s">
        <v>117</v>
      </c>
      <c r="C110" s="73">
        <f t="shared" si="5"/>
        <v>0</v>
      </c>
      <c r="D110" s="75"/>
      <c r="E110" s="75"/>
      <c r="F110" s="75"/>
      <c r="G110" s="149"/>
      <c r="H110" s="73">
        <f t="shared" si="6"/>
        <v>0</v>
      </c>
      <c r="I110" s="75"/>
      <c r="J110" s="75"/>
      <c r="K110" s="75"/>
      <c r="L110" s="150"/>
    </row>
    <row r="111" spans="1:12" ht="12.75" hidden="1" thickBot="1" x14ac:dyDescent="0.3">
      <c r="A111" s="151">
        <v>2250</v>
      </c>
      <c r="B111" s="72" t="s">
        <v>118</v>
      </c>
      <c r="C111" s="73">
        <f t="shared" si="5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6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t="12.75" hidden="1" thickBot="1" x14ac:dyDescent="0.3">
      <c r="A112" s="46">
        <v>2251</v>
      </c>
      <c r="B112" s="72" t="s">
        <v>119</v>
      </c>
      <c r="C112" s="73">
        <f t="shared" si="5"/>
        <v>0</v>
      </c>
      <c r="D112" s="75"/>
      <c r="E112" s="75"/>
      <c r="F112" s="75"/>
      <c r="G112" s="149"/>
      <c r="H112" s="73">
        <f t="shared" si="6"/>
        <v>0</v>
      </c>
      <c r="I112" s="75"/>
      <c r="J112" s="75"/>
      <c r="K112" s="75"/>
      <c r="L112" s="150"/>
    </row>
    <row r="113" spans="1:12" ht="24.75" hidden="1" thickBot="1" x14ac:dyDescent="0.3">
      <c r="A113" s="46">
        <v>2252</v>
      </c>
      <c r="B113" s="72" t="s">
        <v>120</v>
      </c>
      <c r="C113" s="73">
        <f>SUM(D113:G113)</f>
        <v>0</v>
      </c>
      <c r="D113" s="75"/>
      <c r="E113" s="75"/>
      <c r="F113" s="75"/>
      <c r="G113" s="149"/>
      <c r="H113" s="73">
        <f>SUM(I113:L113)</f>
        <v>0</v>
      </c>
      <c r="I113" s="75"/>
      <c r="J113" s="75"/>
      <c r="K113" s="75"/>
      <c r="L113" s="150"/>
    </row>
    <row r="114" spans="1:12" ht="24.75" hidden="1" thickBot="1" x14ac:dyDescent="0.3">
      <c r="A114" s="46">
        <v>2259</v>
      </c>
      <c r="B114" s="72" t="s">
        <v>121</v>
      </c>
      <c r="C114" s="73">
        <f>SUM(D114:G114)</f>
        <v>0</v>
      </c>
      <c r="D114" s="75"/>
      <c r="E114" s="75"/>
      <c r="F114" s="75"/>
      <c r="G114" s="149"/>
      <c r="H114" s="73">
        <f>SUM(I114:L114)</f>
        <v>0</v>
      </c>
      <c r="I114" s="75"/>
      <c r="J114" s="75"/>
      <c r="K114" s="75"/>
      <c r="L114" s="150"/>
    </row>
    <row r="115" spans="1:12" ht="12.75" hidden="1" thickBot="1" x14ac:dyDescent="0.3">
      <c r="A115" s="151">
        <v>2260</v>
      </c>
      <c r="B115" s="72" t="s">
        <v>122</v>
      </c>
      <c r="C115" s="73">
        <f t="shared" ref="C115:C186" si="7">SUM(D115:G115)</f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ref="H115:H187" si="8">SUM(I115:L115)</f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t="12.75" hidden="1" thickBot="1" x14ac:dyDescent="0.3">
      <c r="A116" s="46">
        <v>2261</v>
      </c>
      <c r="B116" s="72" t="s">
        <v>123</v>
      </c>
      <c r="C116" s="73">
        <f t="shared" si="7"/>
        <v>0</v>
      </c>
      <c r="D116" s="75"/>
      <c r="E116" s="75"/>
      <c r="F116" s="75"/>
      <c r="G116" s="149"/>
      <c r="H116" s="73">
        <f t="shared" si="8"/>
        <v>0</v>
      </c>
      <c r="I116" s="75"/>
      <c r="J116" s="75"/>
      <c r="K116" s="75"/>
      <c r="L116" s="150"/>
    </row>
    <row r="117" spans="1:12" ht="12.75" hidden="1" thickBot="1" x14ac:dyDescent="0.3">
      <c r="A117" s="46">
        <v>2262</v>
      </c>
      <c r="B117" s="72" t="s">
        <v>124</v>
      </c>
      <c r="C117" s="73">
        <f t="shared" si="7"/>
        <v>0</v>
      </c>
      <c r="D117" s="75"/>
      <c r="E117" s="75"/>
      <c r="F117" s="75"/>
      <c r="G117" s="149"/>
      <c r="H117" s="73">
        <f t="shared" si="8"/>
        <v>0</v>
      </c>
      <c r="I117" s="75"/>
      <c r="J117" s="75"/>
      <c r="K117" s="75"/>
      <c r="L117" s="150"/>
    </row>
    <row r="118" spans="1:12" ht="12.75" hidden="1" thickBot="1" x14ac:dyDescent="0.3">
      <c r="A118" s="46">
        <v>2263</v>
      </c>
      <c r="B118" s="72" t="s">
        <v>125</v>
      </c>
      <c r="C118" s="73">
        <f t="shared" si="7"/>
        <v>0</v>
      </c>
      <c r="D118" s="75"/>
      <c r="E118" s="75"/>
      <c r="F118" s="75"/>
      <c r="G118" s="149"/>
      <c r="H118" s="73">
        <f t="shared" si="8"/>
        <v>0</v>
      </c>
      <c r="I118" s="75"/>
      <c r="J118" s="75"/>
      <c r="K118" s="75"/>
      <c r="L118" s="150"/>
    </row>
    <row r="119" spans="1:12" ht="24.75" hidden="1" thickBot="1" x14ac:dyDescent="0.3">
      <c r="A119" s="46">
        <v>2264</v>
      </c>
      <c r="B119" s="72" t="s">
        <v>126</v>
      </c>
      <c r="C119" s="73">
        <f t="shared" si="7"/>
        <v>0</v>
      </c>
      <c r="D119" s="75"/>
      <c r="E119" s="75"/>
      <c r="F119" s="75"/>
      <c r="G119" s="149"/>
      <c r="H119" s="73">
        <f t="shared" si="8"/>
        <v>0</v>
      </c>
      <c r="I119" s="75"/>
      <c r="J119" s="75"/>
      <c r="K119" s="75"/>
      <c r="L119" s="150"/>
    </row>
    <row r="120" spans="1:12" ht="12.75" hidden="1" thickBot="1" x14ac:dyDescent="0.3">
      <c r="A120" s="46">
        <v>2269</v>
      </c>
      <c r="B120" s="72" t="s">
        <v>127</v>
      </c>
      <c r="C120" s="73">
        <f t="shared" si="7"/>
        <v>0</v>
      </c>
      <c r="D120" s="75"/>
      <c r="E120" s="75"/>
      <c r="F120" s="75"/>
      <c r="G120" s="149"/>
      <c r="H120" s="73">
        <f t="shared" si="8"/>
        <v>0</v>
      </c>
      <c r="I120" s="75"/>
      <c r="J120" s="75"/>
      <c r="K120" s="75"/>
      <c r="L120" s="150"/>
    </row>
    <row r="121" spans="1:12" ht="12.75" hidden="1" thickBot="1" x14ac:dyDescent="0.3">
      <c r="A121" s="151">
        <v>2270</v>
      </c>
      <c r="B121" s="72" t="s">
        <v>128</v>
      </c>
      <c r="C121" s="73">
        <f t="shared" si="7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8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t="12.75" hidden="1" thickBot="1" x14ac:dyDescent="0.3">
      <c r="A122" s="46">
        <v>2272</v>
      </c>
      <c r="B122" s="166" t="s">
        <v>129</v>
      </c>
      <c r="C122" s="73">
        <f t="shared" si="7"/>
        <v>0</v>
      </c>
      <c r="D122" s="75"/>
      <c r="E122" s="75"/>
      <c r="F122" s="75"/>
      <c r="G122" s="149"/>
      <c r="H122" s="73">
        <f t="shared" si="8"/>
        <v>0</v>
      </c>
      <c r="I122" s="75"/>
      <c r="J122" s="75"/>
      <c r="K122" s="75"/>
      <c r="L122" s="150"/>
    </row>
    <row r="123" spans="1:12" ht="24.75" hidden="1" thickBot="1" x14ac:dyDescent="0.3">
      <c r="A123" s="46">
        <v>2274</v>
      </c>
      <c r="B123" s="167" t="s">
        <v>130</v>
      </c>
      <c r="C123" s="73">
        <f t="shared" si="7"/>
        <v>0</v>
      </c>
      <c r="D123" s="75"/>
      <c r="E123" s="75"/>
      <c r="F123" s="75"/>
      <c r="G123" s="149"/>
      <c r="H123" s="73">
        <f t="shared" si="8"/>
        <v>0</v>
      </c>
      <c r="I123" s="75"/>
      <c r="J123" s="75"/>
      <c r="K123" s="75"/>
      <c r="L123" s="150"/>
    </row>
    <row r="124" spans="1:12" ht="24.75" hidden="1" thickBot="1" x14ac:dyDescent="0.3">
      <c r="A124" s="46">
        <v>2275</v>
      </c>
      <c r="B124" s="72" t="s">
        <v>131</v>
      </c>
      <c r="C124" s="73">
        <f t="shared" si="7"/>
        <v>0</v>
      </c>
      <c r="D124" s="75"/>
      <c r="E124" s="75"/>
      <c r="F124" s="75"/>
      <c r="G124" s="149"/>
      <c r="H124" s="73">
        <f t="shared" si="8"/>
        <v>0</v>
      </c>
      <c r="I124" s="75"/>
      <c r="J124" s="75"/>
      <c r="K124" s="75"/>
      <c r="L124" s="150"/>
    </row>
    <row r="125" spans="1:12" ht="36.75" hidden="1" thickBot="1" x14ac:dyDescent="0.3">
      <c r="A125" s="46">
        <v>2276</v>
      </c>
      <c r="B125" s="72" t="s">
        <v>132</v>
      </c>
      <c r="C125" s="73">
        <f t="shared" si="7"/>
        <v>0</v>
      </c>
      <c r="D125" s="75"/>
      <c r="E125" s="75"/>
      <c r="F125" s="75"/>
      <c r="G125" s="149"/>
      <c r="H125" s="73">
        <f t="shared" si="8"/>
        <v>0</v>
      </c>
      <c r="I125" s="75"/>
      <c r="J125" s="75"/>
      <c r="K125" s="75"/>
      <c r="L125" s="150"/>
    </row>
    <row r="126" spans="1:12" ht="24.75" hidden="1" thickBot="1" x14ac:dyDescent="0.3">
      <c r="A126" s="46">
        <v>2279</v>
      </c>
      <c r="B126" s="72" t="s">
        <v>133</v>
      </c>
      <c r="C126" s="73">
        <f t="shared" si="7"/>
        <v>0</v>
      </c>
      <c r="D126" s="75"/>
      <c r="E126" s="75"/>
      <c r="F126" s="75"/>
      <c r="G126" s="149"/>
      <c r="H126" s="73">
        <f t="shared" si="8"/>
        <v>0</v>
      </c>
      <c r="I126" s="75"/>
      <c r="J126" s="75"/>
      <c r="K126" s="75"/>
      <c r="L126" s="150"/>
    </row>
    <row r="127" spans="1:12" ht="24.75" hidden="1" thickBot="1" x14ac:dyDescent="0.3">
      <c r="A127" s="261">
        <v>2280</v>
      </c>
      <c r="B127" s="66" t="s">
        <v>134</v>
      </c>
      <c r="C127" s="67">
        <f t="shared" ref="C127:L127" si="9">SUM(C128)</f>
        <v>0</v>
      </c>
      <c r="D127" s="161">
        <f t="shared" si="9"/>
        <v>0</v>
      </c>
      <c r="E127" s="161">
        <f t="shared" si="9"/>
        <v>0</v>
      </c>
      <c r="F127" s="161">
        <f t="shared" si="9"/>
        <v>0</v>
      </c>
      <c r="G127" s="161">
        <f t="shared" si="9"/>
        <v>0</v>
      </c>
      <c r="H127" s="67">
        <f t="shared" si="9"/>
        <v>0</v>
      </c>
      <c r="I127" s="161">
        <f t="shared" si="9"/>
        <v>0</v>
      </c>
      <c r="J127" s="161">
        <f t="shared" si="9"/>
        <v>0</v>
      </c>
      <c r="K127" s="161">
        <f t="shared" si="9"/>
        <v>0</v>
      </c>
      <c r="L127" s="168">
        <f t="shared" si="9"/>
        <v>0</v>
      </c>
    </row>
    <row r="128" spans="1:12" ht="24.75" hidden="1" thickBot="1" x14ac:dyDescent="0.3">
      <c r="A128" s="46">
        <v>2283</v>
      </c>
      <c r="B128" s="72" t="s">
        <v>135</v>
      </c>
      <c r="C128" s="73">
        <f>SUM(D128:G128)</f>
        <v>0</v>
      </c>
      <c r="D128" s="75"/>
      <c r="E128" s="75"/>
      <c r="F128" s="75"/>
      <c r="G128" s="149"/>
      <c r="H128" s="73">
        <f>SUM(I128:L128)</f>
        <v>0</v>
      </c>
      <c r="I128" s="75"/>
      <c r="J128" s="75"/>
      <c r="K128" s="75"/>
      <c r="L128" s="150"/>
    </row>
    <row r="129" spans="1:12" ht="38.25" hidden="1" customHeight="1" x14ac:dyDescent="0.3">
      <c r="A129" s="58">
        <v>2300</v>
      </c>
      <c r="B129" s="140" t="s">
        <v>136</v>
      </c>
      <c r="C129" s="59">
        <f t="shared" si="7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.75" hidden="1" thickBot="1" x14ac:dyDescent="0.3">
      <c r="A130" s="261">
        <v>2310</v>
      </c>
      <c r="B130" s="66" t="s">
        <v>137</v>
      </c>
      <c r="C130" s="67">
        <f t="shared" si="7"/>
        <v>0</v>
      </c>
      <c r="D130" s="161">
        <f>SUM(D131:D134)</f>
        <v>0</v>
      </c>
      <c r="E130" s="161">
        <f t="shared" ref="E130:L130" si="10">SUM(E131:E134)</f>
        <v>0</v>
      </c>
      <c r="F130" s="161">
        <f t="shared" si="10"/>
        <v>0</v>
      </c>
      <c r="G130" s="162">
        <f t="shared" si="10"/>
        <v>0</v>
      </c>
      <c r="H130" s="67">
        <f t="shared" si="8"/>
        <v>0</v>
      </c>
      <c r="I130" s="161">
        <f t="shared" si="10"/>
        <v>0</v>
      </c>
      <c r="J130" s="161">
        <f t="shared" si="10"/>
        <v>0</v>
      </c>
      <c r="K130" s="161">
        <f t="shared" si="10"/>
        <v>0</v>
      </c>
      <c r="L130" s="163">
        <f t="shared" si="10"/>
        <v>0</v>
      </c>
    </row>
    <row r="131" spans="1:12" ht="12.75" hidden="1" thickBot="1" x14ac:dyDescent="0.3">
      <c r="A131" s="46">
        <v>2311</v>
      </c>
      <c r="B131" s="72" t="s">
        <v>138</v>
      </c>
      <c r="C131" s="73">
        <f t="shared" si="7"/>
        <v>0</v>
      </c>
      <c r="D131" s="75"/>
      <c r="E131" s="75"/>
      <c r="F131" s="75"/>
      <c r="G131" s="149"/>
      <c r="H131" s="73">
        <f t="shared" si="8"/>
        <v>0</v>
      </c>
      <c r="I131" s="75"/>
      <c r="J131" s="75"/>
      <c r="K131" s="75"/>
      <c r="L131" s="150"/>
    </row>
    <row r="132" spans="1:12" ht="12.75" hidden="1" thickBot="1" x14ac:dyDescent="0.3">
      <c r="A132" s="46">
        <v>2312</v>
      </c>
      <c r="B132" s="72" t="s">
        <v>139</v>
      </c>
      <c r="C132" s="73">
        <f t="shared" si="7"/>
        <v>0</v>
      </c>
      <c r="D132" s="75"/>
      <c r="E132" s="75"/>
      <c r="F132" s="75"/>
      <c r="G132" s="149"/>
      <c r="H132" s="73">
        <f t="shared" si="8"/>
        <v>0</v>
      </c>
      <c r="I132" s="75"/>
      <c r="J132" s="75"/>
      <c r="K132" s="75"/>
      <c r="L132" s="150"/>
    </row>
    <row r="133" spans="1:12" ht="12.75" hidden="1" thickBot="1" x14ac:dyDescent="0.3">
      <c r="A133" s="46">
        <v>2313</v>
      </c>
      <c r="B133" s="72" t="s">
        <v>140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/>
      <c r="J133" s="75"/>
      <c r="K133" s="75"/>
      <c r="L133" s="150"/>
    </row>
    <row r="134" spans="1:12" ht="47.25" hidden="1" customHeight="1" x14ac:dyDescent="0.3">
      <c r="A134" s="46">
        <v>2314</v>
      </c>
      <c r="B134" s="72" t="s">
        <v>141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/>
      <c r="J134" s="75"/>
      <c r="K134" s="75"/>
      <c r="L134" s="150"/>
    </row>
    <row r="135" spans="1:12" ht="12.75" hidden="1" thickBot="1" x14ac:dyDescent="0.3">
      <c r="A135" s="151">
        <v>2320</v>
      </c>
      <c r="B135" s="72" t="s">
        <v>142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t="12.75" hidden="1" thickBot="1" x14ac:dyDescent="0.3">
      <c r="A136" s="46">
        <v>2321</v>
      </c>
      <c r="B136" s="72" t="s">
        <v>143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/>
      <c r="J136" s="75"/>
      <c r="K136" s="75"/>
      <c r="L136" s="150"/>
    </row>
    <row r="137" spans="1:12" ht="12.75" hidden="1" thickBot="1" x14ac:dyDescent="0.3">
      <c r="A137" s="46">
        <v>2322</v>
      </c>
      <c r="B137" s="72" t="s">
        <v>144</v>
      </c>
      <c r="C137" s="73">
        <f t="shared" si="7"/>
        <v>0</v>
      </c>
      <c r="D137" s="75"/>
      <c r="E137" s="75"/>
      <c r="F137" s="75"/>
      <c r="G137" s="149"/>
      <c r="H137" s="73">
        <f t="shared" si="8"/>
        <v>0</v>
      </c>
      <c r="I137" s="75"/>
      <c r="J137" s="75"/>
      <c r="K137" s="75"/>
      <c r="L137" s="150"/>
    </row>
    <row r="138" spans="1:12" ht="10.5" hidden="1" customHeight="1" x14ac:dyDescent="0.3">
      <c r="A138" s="46">
        <v>2329</v>
      </c>
      <c r="B138" s="72" t="s">
        <v>145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/>
      <c r="J138" s="75"/>
      <c r="K138" s="75"/>
      <c r="L138" s="150"/>
    </row>
    <row r="139" spans="1:12" ht="12.75" hidden="1" thickBot="1" x14ac:dyDescent="0.3">
      <c r="A139" s="151">
        <v>2330</v>
      </c>
      <c r="B139" s="72" t="s">
        <v>146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/>
      <c r="J139" s="75"/>
      <c r="K139" s="75"/>
      <c r="L139" s="150"/>
    </row>
    <row r="140" spans="1:12" ht="48.75" hidden="1" thickBot="1" x14ac:dyDescent="0.3">
      <c r="A140" s="151">
        <v>2340</v>
      </c>
      <c r="B140" s="72" t="s">
        <v>147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t="12.75" hidden="1" thickBot="1" x14ac:dyDescent="0.3">
      <c r="A141" s="46">
        <v>2341</v>
      </c>
      <c r="B141" s="72" t="s">
        <v>148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/>
      <c r="J141" s="75"/>
      <c r="K141" s="75"/>
      <c r="L141" s="150"/>
    </row>
    <row r="142" spans="1:12" ht="24.75" hidden="1" thickBot="1" x14ac:dyDescent="0.3">
      <c r="A142" s="46">
        <v>2344</v>
      </c>
      <c r="B142" s="72" t="s">
        <v>149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/>
      <c r="J142" s="75"/>
      <c r="K142" s="75"/>
      <c r="L142" s="150"/>
    </row>
    <row r="143" spans="1:12" ht="24.75" hidden="1" thickBot="1" x14ac:dyDescent="0.3">
      <c r="A143" s="143">
        <v>2350</v>
      </c>
      <c r="B143" s="102" t="s">
        <v>150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ht="12.75" hidden="1" thickBot="1" x14ac:dyDescent="0.3">
      <c r="A144" s="40">
        <v>2351</v>
      </c>
      <c r="B144" s="66" t="s">
        <v>151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/>
      <c r="J144" s="69"/>
      <c r="K144" s="69"/>
      <c r="L144" s="148"/>
    </row>
    <row r="145" spans="1:12" ht="12.75" hidden="1" thickBot="1" x14ac:dyDescent="0.3">
      <c r="A145" s="46">
        <v>2352</v>
      </c>
      <c r="B145" s="72" t="s">
        <v>152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/>
      <c r="J145" s="75"/>
      <c r="K145" s="75"/>
      <c r="L145" s="150"/>
    </row>
    <row r="146" spans="1:12" ht="24.75" hidden="1" thickBot="1" x14ac:dyDescent="0.3">
      <c r="A146" s="46">
        <v>2353</v>
      </c>
      <c r="B146" s="72" t="s">
        <v>153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/>
      <c r="J146" s="75"/>
      <c r="K146" s="75"/>
      <c r="L146" s="150"/>
    </row>
    <row r="147" spans="1:12" ht="24.75" hidden="1" thickBot="1" x14ac:dyDescent="0.3">
      <c r="A147" s="46">
        <v>2354</v>
      </c>
      <c r="B147" s="72" t="s">
        <v>154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/>
      <c r="J147" s="75"/>
      <c r="K147" s="75"/>
      <c r="L147" s="150"/>
    </row>
    <row r="148" spans="1:12" ht="24.75" hidden="1" thickBot="1" x14ac:dyDescent="0.3">
      <c r="A148" s="46">
        <v>2355</v>
      </c>
      <c r="B148" s="72" t="s">
        <v>155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/>
      <c r="J148" s="75"/>
      <c r="K148" s="75"/>
      <c r="L148" s="150"/>
    </row>
    <row r="149" spans="1:12" ht="24.75" hidden="1" thickBot="1" x14ac:dyDescent="0.3">
      <c r="A149" s="46">
        <v>2359</v>
      </c>
      <c r="B149" s="72" t="s">
        <v>156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/>
      <c r="J149" s="75"/>
      <c r="K149" s="75"/>
      <c r="L149" s="150"/>
    </row>
    <row r="150" spans="1:12" ht="24.75" hidden="1" customHeight="1" x14ac:dyDescent="0.3">
      <c r="A150" s="151">
        <v>2360</v>
      </c>
      <c r="B150" s="72" t="s">
        <v>157</v>
      </c>
      <c r="C150" s="73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t="12.75" hidden="1" thickBot="1" x14ac:dyDescent="0.3">
      <c r="A151" s="45">
        <v>2361</v>
      </c>
      <c r="B151" s="72" t="s">
        <v>158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/>
      <c r="J151" s="75"/>
      <c r="K151" s="75"/>
      <c r="L151" s="150"/>
    </row>
    <row r="152" spans="1:12" ht="24.75" hidden="1" thickBot="1" x14ac:dyDescent="0.3">
      <c r="A152" s="45">
        <v>2362</v>
      </c>
      <c r="B152" s="72" t="s">
        <v>159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/>
      <c r="J152" s="75"/>
      <c r="K152" s="75"/>
      <c r="L152" s="150"/>
    </row>
    <row r="153" spans="1:12" ht="12.75" hidden="1" thickBot="1" x14ac:dyDescent="0.3">
      <c r="A153" s="45">
        <v>2363</v>
      </c>
      <c r="B153" s="72" t="s">
        <v>160</v>
      </c>
      <c r="C153" s="73">
        <f t="shared" si="7"/>
        <v>0</v>
      </c>
      <c r="D153" s="75"/>
      <c r="E153" s="75"/>
      <c r="F153" s="75"/>
      <c r="G153" s="149"/>
      <c r="H153" s="73">
        <f t="shared" si="8"/>
        <v>0</v>
      </c>
      <c r="I153" s="75"/>
      <c r="J153" s="75"/>
      <c r="K153" s="75"/>
      <c r="L153" s="150"/>
    </row>
    <row r="154" spans="1:12" ht="12.75" hidden="1" thickBot="1" x14ac:dyDescent="0.3">
      <c r="A154" s="45">
        <v>2364</v>
      </c>
      <c r="B154" s="72" t="s">
        <v>161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/>
      <c r="J154" s="75"/>
      <c r="K154" s="75"/>
      <c r="L154" s="150"/>
    </row>
    <row r="155" spans="1:12" ht="12.75" hidden="1" customHeight="1" x14ac:dyDescent="0.3">
      <c r="A155" s="45">
        <v>2365</v>
      </c>
      <c r="B155" s="72" t="s">
        <v>162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/>
      <c r="J155" s="75"/>
      <c r="K155" s="75"/>
      <c r="L155" s="150"/>
    </row>
    <row r="156" spans="1:12" ht="36.75" hidden="1" thickBot="1" x14ac:dyDescent="0.3">
      <c r="A156" s="45">
        <v>2366</v>
      </c>
      <c r="B156" s="72" t="s">
        <v>163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/>
      <c r="J156" s="75"/>
      <c r="K156" s="75"/>
      <c r="L156" s="150"/>
    </row>
    <row r="157" spans="1:12" ht="48.75" hidden="1" thickBot="1" x14ac:dyDescent="0.3">
      <c r="A157" s="45">
        <v>2369</v>
      </c>
      <c r="B157" s="72" t="s">
        <v>164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/>
      <c r="J157" s="75"/>
      <c r="K157" s="75"/>
      <c r="L157" s="150"/>
    </row>
    <row r="158" spans="1:12" ht="12.75" hidden="1" thickBot="1" x14ac:dyDescent="0.3">
      <c r="A158" s="143">
        <v>2370</v>
      </c>
      <c r="B158" s="102" t="s">
        <v>165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/>
      <c r="J158" s="155"/>
      <c r="K158" s="155"/>
      <c r="L158" s="157"/>
    </row>
    <row r="159" spans="1:12" ht="12.75" hidden="1" thickBot="1" x14ac:dyDescent="0.3">
      <c r="A159" s="143">
        <v>2380</v>
      </c>
      <c r="B159" s="102" t="s">
        <v>166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t="12.75" hidden="1" thickBot="1" x14ac:dyDescent="0.3">
      <c r="A160" s="39">
        <v>2381</v>
      </c>
      <c r="B160" s="66" t="s">
        <v>167</v>
      </c>
      <c r="C160" s="67">
        <f t="shared" si="7"/>
        <v>0</v>
      </c>
      <c r="D160" s="69"/>
      <c r="E160" s="69"/>
      <c r="F160" s="69"/>
      <c r="G160" s="147"/>
      <c r="H160" s="67">
        <f t="shared" si="8"/>
        <v>0</v>
      </c>
      <c r="I160" s="69"/>
      <c r="J160" s="69"/>
      <c r="K160" s="69"/>
      <c r="L160" s="148"/>
    </row>
    <row r="161" spans="1:12" ht="24.75" hidden="1" thickBot="1" x14ac:dyDescent="0.3">
      <c r="A161" s="45">
        <v>2389</v>
      </c>
      <c r="B161" s="72" t="s">
        <v>168</v>
      </c>
      <c r="C161" s="73">
        <f t="shared" si="7"/>
        <v>0</v>
      </c>
      <c r="D161" s="75"/>
      <c r="E161" s="75"/>
      <c r="F161" s="75"/>
      <c r="G161" s="149"/>
      <c r="H161" s="73">
        <f t="shared" si="8"/>
        <v>0</v>
      </c>
      <c r="I161" s="75"/>
      <c r="J161" s="75"/>
      <c r="K161" s="75"/>
      <c r="L161" s="150"/>
    </row>
    <row r="162" spans="1:12" ht="12.75" hidden="1" thickBot="1" x14ac:dyDescent="0.3">
      <c r="A162" s="143">
        <v>2390</v>
      </c>
      <c r="B162" s="102" t="s">
        <v>169</v>
      </c>
      <c r="C162" s="109">
        <f t="shared" si="7"/>
        <v>0</v>
      </c>
      <c r="D162" s="155"/>
      <c r="E162" s="155"/>
      <c r="F162" s="155"/>
      <c r="G162" s="156"/>
      <c r="H162" s="109">
        <f t="shared" si="8"/>
        <v>0</v>
      </c>
      <c r="I162" s="155"/>
      <c r="J162" s="155"/>
      <c r="K162" s="155"/>
      <c r="L162" s="157"/>
    </row>
    <row r="163" spans="1:12" ht="12.75" hidden="1" thickBot="1" x14ac:dyDescent="0.3">
      <c r="A163" s="58">
        <v>2400</v>
      </c>
      <c r="B163" s="140" t="s">
        <v>170</v>
      </c>
      <c r="C163" s="59">
        <f t="shared" si="7"/>
        <v>0</v>
      </c>
      <c r="D163" s="169"/>
      <c r="E163" s="169"/>
      <c r="F163" s="169"/>
      <c r="G163" s="170"/>
      <c r="H163" s="59">
        <f t="shared" si="8"/>
        <v>0</v>
      </c>
      <c r="I163" s="169"/>
      <c r="J163" s="169"/>
      <c r="K163" s="169"/>
      <c r="L163" s="171"/>
    </row>
    <row r="164" spans="1:12" ht="24.75" hidden="1" thickBot="1" x14ac:dyDescent="0.3">
      <c r="A164" s="58">
        <v>2500</v>
      </c>
      <c r="B164" s="140" t="s">
        <v>171</v>
      </c>
      <c r="C164" s="59">
        <f t="shared" si="7"/>
        <v>0</v>
      </c>
      <c r="D164" s="64">
        <f>SUM(D165,D170)</f>
        <v>0</v>
      </c>
      <c r="E164" s="64">
        <f t="shared" ref="E164:G164" si="11">SUM(E165,E170)</f>
        <v>0</v>
      </c>
      <c r="F164" s="64">
        <f t="shared" si="11"/>
        <v>0</v>
      </c>
      <c r="G164" s="64">
        <f t="shared" si="11"/>
        <v>0</v>
      </c>
      <c r="H164" s="59">
        <f t="shared" si="8"/>
        <v>0</v>
      </c>
      <c r="I164" s="64">
        <f>SUM(I165,I170)</f>
        <v>0</v>
      </c>
      <c r="J164" s="64">
        <f t="shared" ref="J164:L164" si="12">SUM(J165,J170)</f>
        <v>0</v>
      </c>
      <c r="K164" s="64">
        <f t="shared" si="12"/>
        <v>0</v>
      </c>
      <c r="L164" s="142">
        <f t="shared" si="12"/>
        <v>0</v>
      </c>
    </row>
    <row r="165" spans="1:12" ht="16.5" hidden="1" customHeight="1" x14ac:dyDescent="0.3">
      <c r="A165" s="261">
        <v>2510</v>
      </c>
      <c r="B165" s="66" t="s">
        <v>172</v>
      </c>
      <c r="C165" s="67">
        <f t="shared" si="7"/>
        <v>0</v>
      </c>
      <c r="D165" s="161">
        <f>SUM(D166:D169)</f>
        <v>0</v>
      </c>
      <c r="E165" s="161">
        <f t="shared" ref="E165:G165" si="13">SUM(E166:E169)</f>
        <v>0</v>
      </c>
      <c r="F165" s="161">
        <f t="shared" si="13"/>
        <v>0</v>
      </c>
      <c r="G165" s="161">
        <f t="shared" si="13"/>
        <v>0</v>
      </c>
      <c r="H165" s="67">
        <f t="shared" si="8"/>
        <v>0</v>
      </c>
      <c r="I165" s="161">
        <f>SUM(I166:I169)</f>
        <v>0</v>
      </c>
      <c r="J165" s="161">
        <f t="shared" ref="J165:L165" si="14">SUM(J166:J169)</f>
        <v>0</v>
      </c>
      <c r="K165" s="161">
        <f t="shared" si="14"/>
        <v>0</v>
      </c>
      <c r="L165" s="172">
        <f t="shared" si="14"/>
        <v>0</v>
      </c>
    </row>
    <row r="166" spans="1:12" ht="24.75" hidden="1" thickBot="1" x14ac:dyDescent="0.3">
      <c r="A166" s="46">
        <v>2512</v>
      </c>
      <c r="B166" s="72" t="s">
        <v>173</v>
      </c>
      <c r="C166" s="73">
        <f t="shared" si="7"/>
        <v>0</v>
      </c>
      <c r="D166" s="75"/>
      <c r="E166" s="75"/>
      <c r="F166" s="75"/>
      <c r="G166" s="149"/>
      <c r="H166" s="73">
        <f t="shared" si="8"/>
        <v>0</v>
      </c>
      <c r="I166" s="75"/>
      <c r="J166" s="75"/>
      <c r="K166" s="75"/>
      <c r="L166" s="150"/>
    </row>
    <row r="167" spans="1:12" ht="36.75" hidden="1" thickBot="1" x14ac:dyDescent="0.3">
      <c r="A167" s="46">
        <v>2513</v>
      </c>
      <c r="B167" s="72" t="s">
        <v>174</v>
      </c>
      <c r="C167" s="73">
        <f t="shared" si="7"/>
        <v>0</v>
      </c>
      <c r="D167" s="75"/>
      <c r="E167" s="75"/>
      <c r="F167" s="75"/>
      <c r="G167" s="149"/>
      <c r="H167" s="73">
        <f t="shared" si="8"/>
        <v>0</v>
      </c>
      <c r="I167" s="75"/>
      <c r="J167" s="75"/>
      <c r="K167" s="75"/>
      <c r="L167" s="150"/>
    </row>
    <row r="168" spans="1:12" ht="24.75" hidden="1" thickBot="1" x14ac:dyDescent="0.3">
      <c r="A168" s="46">
        <v>2515</v>
      </c>
      <c r="B168" s="72" t="s">
        <v>175</v>
      </c>
      <c r="C168" s="73">
        <f t="shared" si="7"/>
        <v>0</v>
      </c>
      <c r="D168" s="75"/>
      <c r="E168" s="75"/>
      <c r="F168" s="75"/>
      <c r="G168" s="149"/>
      <c r="H168" s="73">
        <f t="shared" si="8"/>
        <v>0</v>
      </c>
      <c r="I168" s="75"/>
      <c r="J168" s="75"/>
      <c r="K168" s="75"/>
      <c r="L168" s="150"/>
    </row>
    <row r="169" spans="1:12" ht="24.75" hidden="1" thickBot="1" x14ac:dyDescent="0.3">
      <c r="A169" s="46">
        <v>2519</v>
      </c>
      <c r="B169" s="72" t="s">
        <v>176</v>
      </c>
      <c r="C169" s="73">
        <f t="shared" si="7"/>
        <v>0</v>
      </c>
      <c r="D169" s="75"/>
      <c r="E169" s="75"/>
      <c r="F169" s="75"/>
      <c r="G169" s="149"/>
      <c r="H169" s="73">
        <f t="shared" si="8"/>
        <v>0</v>
      </c>
      <c r="I169" s="75"/>
      <c r="J169" s="75"/>
      <c r="K169" s="75"/>
      <c r="L169" s="150"/>
    </row>
    <row r="170" spans="1:12" ht="24.75" hidden="1" thickBot="1" x14ac:dyDescent="0.3">
      <c r="A170" s="151">
        <v>2520</v>
      </c>
      <c r="B170" s="72" t="s">
        <v>177</v>
      </c>
      <c r="C170" s="73">
        <f t="shared" si="7"/>
        <v>0</v>
      </c>
      <c r="D170" s="75"/>
      <c r="E170" s="75"/>
      <c r="F170" s="75"/>
      <c r="G170" s="149"/>
      <c r="H170" s="73">
        <f t="shared" si="8"/>
        <v>0</v>
      </c>
      <c r="I170" s="75"/>
      <c r="J170" s="75"/>
      <c r="K170" s="75"/>
      <c r="L170" s="150"/>
    </row>
    <row r="171" spans="1:12" s="173" customFormat="1" ht="48.75" hidden="1" thickBot="1" x14ac:dyDescent="0.3">
      <c r="A171" s="21">
        <v>2800</v>
      </c>
      <c r="B171" s="66" t="s">
        <v>178</v>
      </c>
      <c r="C171" s="67">
        <f t="shared" si="7"/>
        <v>0</v>
      </c>
      <c r="D171" s="42"/>
      <c r="E171" s="42"/>
      <c r="F171" s="42"/>
      <c r="G171" s="43"/>
      <c r="H171" s="67">
        <f t="shared" si="8"/>
        <v>0</v>
      </c>
      <c r="I171" s="42"/>
      <c r="J171" s="42"/>
      <c r="K171" s="42"/>
      <c r="L171" s="44"/>
    </row>
    <row r="172" spans="1:12" ht="12.75" hidden="1" thickBot="1" x14ac:dyDescent="0.3">
      <c r="A172" s="135">
        <v>3000</v>
      </c>
      <c r="B172" s="135" t="s">
        <v>179</v>
      </c>
      <c r="C172" s="136">
        <f t="shared" si="7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.75" hidden="1" thickBot="1" x14ac:dyDescent="0.3">
      <c r="A173" s="58">
        <v>3200</v>
      </c>
      <c r="B173" s="174" t="s">
        <v>180</v>
      </c>
      <c r="C173" s="175">
        <f t="shared" si="7"/>
        <v>0</v>
      </c>
      <c r="D173" s="64">
        <f>SUM(D174,D178)</f>
        <v>0</v>
      </c>
      <c r="E173" s="64">
        <f t="shared" ref="E173:G173" si="15">SUM(E174,E178)</f>
        <v>0</v>
      </c>
      <c r="F173" s="64">
        <f t="shared" si="15"/>
        <v>0</v>
      </c>
      <c r="G173" s="64">
        <f t="shared" si="15"/>
        <v>0</v>
      </c>
      <c r="H173" s="59">
        <f t="shared" si="8"/>
        <v>0</v>
      </c>
      <c r="I173" s="64">
        <f>SUM(I174,I178)</f>
        <v>0</v>
      </c>
      <c r="J173" s="64">
        <f t="shared" ref="J173:L173" si="16">SUM(J174,J178)</f>
        <v>0</v>
      </c>
      <c r="K173" s="64">
        <f t="shared" si="16"/>
        <v>0</v>
      </c>
      <c r="L173" s="142">
        <f t="shared" si="16"/>
        <v>0</v>
      </c>
    </row>
    <row r="174" spans="1:12" ht="36.75" hidden="1" thickBot="1" x14ac:dyDescent="0.3">
      <c r="A174" s="261">
        <v>3260</v>
      </c>
      <c r="B174" s="66" t="s">
        <v>181</v>
      </c>
      <c r="C174" s="67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.75" hidden="1" thickBot="1" x14ac:dyDescent="0.3">
      <c r="A175" s="46">
        <v>3261</v>
      </c>
      <c r="B175" s="72" t="s">
        <v>182</v>
      </c>
      <c r="C175" s="73">
        <f>SUM(D175:G175)</f>
        <v>0</v>
      </c>
      <c r="D175" s="75"/>
      <c r="E175" s="75"/>
      <c r="F175" s="75"/>
      <c r="G175" s="149"/>
      <c r="H175" s="73">
        <f>SUM(I175:L175)</f>
        <v>0</v>
      </c>
      <c r="I175" s="75"/>
      <c r="J175" s="75"/>
      <c r="K175" s="75"/>
      <c r="L175" s="150"/>
    </row>
    <row r="176" spans="1:12" ht="36.75" hidden="1" thickBot="1" x14ac:dyDescent="0.3">
      <c r="A176" s="46">
        <v>3262</v>
      </c>
      <c r="B176" s="72" t="s">
        <v>183</v>
      </c>
      <c r="C176" s="73">
        <f>SUM(D176:G176)</f>
        <v>0</v>
      </c>
      <c r="D176" s="75"/>
      <c r="E176" s="75"/>
      <c r="F176" s="75"/>
      <c r="G176" s="149"/>
      <c r="H176" s="73">
        <f>SUM(I176:L176)</f>
        <v>0</v>
      </c>
      <c r="I176" s="75"/>
      <c r="J176" s="75"/>
      <c r="K176" s="75"/>
      <c r="L176" s="150"/>
    </row>
    <row r="177" spans="1:12" ht="24.75" hidden="1" thickBot="1" x14ac:dyDescent="0.3">
      <c r="A177" s="46">
        <v>3263</v>
      </c>
      <c r="B177" s="72" t="s">
        <v>184</v>
      </c>
      <c r="C177" s="73">
        <f>SUM(D177:G177)</f>
        <v>0</v>
      </c>
      <c r="D177" s="75"/>
      <c r="E177" s="75"/>
      <c r="F177" s="75"/>
      <c r="G177" s="149"/>
      <c r="H177" s="73">
        <f>SUM(I177:L177)</f>
        <v>0</v>
      </c>
      <c r="I177" s="75"/>
      <c r="J177" s="75"/>
      <c r="K177" s="75"/>
      <c r="L177" s="150"/>
    </row>
    <row r="178" spans="1:12" ht="84.75" hidden="1" thickBot="1" x14ac:dyDescent="0.3">
      <c r="A178" s="261">
        <v>3290</v>
      </c>
      <c r="B178" s="66" t="s">
        <v>185</v>
      </c>
      <c r="C178" s="176">
        <f t="shared" ref="C178:C182" si="17">SUM(D178:G178)</f>
        <v>0</v>
      </c>
      <c r="D178" s="161">
        <f>SUM(D179:D182)</f>
        <v>0</v>
      </c>
      <c r="E178" s="161">
        <f t="shared" ref="E178:G178" si="18">SUM(E179:E182)</f>
        <v>0</v>
      </c>
      <c r="F178" s="161">
        <f t="shared" si="18"/>
        <v>0</v>
      </c>
      <c r="G178" s="161">
        <f t="shared" si="18"/>
        <v>0</v>
      </c>
      <c r="H178" s="176">
        <f t="shared" ref="H178:H182" si="19">SUM(I178:L178)</f>
        <v>0</v>
      </c>
      <c r="I178" s="161">
        <f>SUM(I179:I182)</f>
        <v>0</v>
      </c>
      <c r="J178" s="161">
        <f t="shared" ref="J178:L178" si="20">SUM(J179:J182)</f>
        <v>0</v>
      </c>
      <c r="K178" s="161">
        <f t="shared" si="20"/>
        <v>0</v>
      </c>
      <c r="L178" s="177">
        <f t="shared" si="20"/>
        <v>0</v>
      </c>
    </row>
    <row r="179" spans="1:12" ht="72.75" hidden="1" thickBot="1" x14ac:dyDescent="0.3">
      <c r="A179" s="46">
        <v>3291</v>
      </c>
      <c r="B179" s="72" t="s">
        <v>186</v>
      </c>
      <c r="C179" s="73">
        <f t="shared" si="17"/>
        <v>0</v>
      </c>
      <c r="D179" s="75"/>
      <c r="E179" s="75"/>
      <c r="F179" s="75"/>
      <c r="G179" s="178"/>
      <c r="H179" s="73">
        <f t="shared" si="19"/>
        <v>0</v>
      </c>
      <c r="I179" s="75"/>
      <c r="J179" s="75"/>
      <c r="K179" s="75"/>
      <c r="L179" s="150"/>
    </row>
    <row r="180" spans="1:12" ht="72.75" hidden="1" thickBot="1" x14ac:dyDescent="0.3">
      <c r="A180" s="46">
        <v>3292</v>
      </c>
      <c r="B180" s="72" t="s">
        <v>187</v>
      </c>
      <c r="C180" s="73">
        <f t="shared" si="17"/>
        <v>0</v>
      </c>
      <c r="D180" s="75"/>
      <c r="E180" s="75"/>
      <c r="F180" s="75"/>
      <c r="G180" s="178"/>
      <c r="H180" s="73">
        <f t="shared" si="19"/>
        <v>0</v>
      </c>
      <c r="I180" s="75"/>
      <c r="J180" s="75"/>
      <c r="K180" s="75"/>
      <c r="L180" s="150"/>
    </row>
    <row r="181" spans="1:12" ht="72.75" hidden="1" thickBot="1" x14ac:dyDescent="0.3">
      <c r="A181" s="46">
        <v>3293</v>
      </c>
      <c r="B181" s="72" t="s">
        <v>188</v>
      </c>
      <c r="C181" s="73">
        <f t="shared" si="17"/>
        <v>0</v>
      </c>
      <c r="D181" s="75"/>
      <c r="E181" s="75"/>
      <c r="F181" s="75"/>
      <c r="G181" s="178"/>
      <c r="H181" s="73">
        <f t="shared" si="19"/>
        <v>0</v>
      </c>
      <c r="I181" s="75"/>
      <c r="J181" s="75"/>
      <c r="K181" s="75"/>
      <c r="L181" s="150"/>
    </row>
    <row r="182" spans="1:12" ht="60.75" hidden="1" thickBot="1" x14ac:dyDescent="0.3">
      <c r="A182" s="179">
        <v>3294</v>
      </c>
      <c r="B182" s="72" t="s">
        <v>189</v>
      </c>
      <c r="C182" s="176">
        <f t="shared" si="17"/>
        <v>0</v>
      </c>
      <c r="D182" s="180"/>
      <c r="E182" s="180"/>
      <c r="F182" s="180"/>
      <c r="G182" s="181"/>
      <c r="H182" s="176">
        <f t="shared" si="19"/>
        <v>0</v>
      </c>
      <c r="I182" s="180"/>
      <c r="J182" s="180"/>
      <c r="K182" s="180"/>
      <c r="L182" s="182"/>
    </row>
    <row r="183" spans="1:12" ht="48.75" hidden="1" thickBot="1" x14ac:dyDescent="0.3">
      <c r="A183" s="87">
        <v>3300</v>
      </c>
      <c r="B183" s="174" t="s">
        <v>190</v>
      </c>
      <c r="C183" s="183">
        <f t="shared" si="7"/>
        <v>0</v>
      </c>
      <c r="D183" s="184">
        <f>SUM(D184:D185)</f>
        <v>0</v>
      </c>
      <c r="E183" s="184">
        <f t="shared" ref="E183:G183" si="21">SUM(E184:E185)</f>
        <v>0</v>
      </c>
      <c r="F183" s="184">
        <f t="shared" si="21"/>
        <v>0</v>
      </c>
      <c r="G183" s="184">
        <f t="shared" si="21"/>
        <v>0</v>
      </c>
      <c r="H183" s="183">
        <f t="shared" si="8"/>
        <v>0</v>
      </c>
      <c r="I183" s="184">
        <f>SUM(I184:I185)</f>
        <v>0</v>
      </c>
      <c r="J183" s="184">
        <f t="shared" ref="J183:L183" si="22">SUM(J184:J185)</f>
        <v>0</v>
      </c>
      <c r="K183" s="184">
        <f t="shared" si="22"/>
        <v>0</v>
      </c>
      <c r="L183" s="142">
        <f t="shared" si="22"/>
        <v>0</v>
      </c>
    </row>
    <row r="184" spans="1:12" ht="48.75" hidden="1" thickBot="1" x14ac:dyDescent="0.3">
      <c r="A184" s="101">
        <v>3310</v>
      </c>
      <c r="B184" s="102" t="s">
        <v>191</v>
      </c>
      <c r="C184" s="185">
        <f t="shared" si="7"/>
        <v>0</v>
      </c>
      <c r="D184" s="155"/>
      <c r="E184" s="155"/>
      <c r="F184" s="155"/>
      <c r="G184" s="156"/>
      <c r="H184" s="185">
        <f t="shared" si="8"/>
        <v>0</v>
      </c>
      <c r="I184" s="155"/>
      <c r="J184" s="155"/>
      <c r="K184" s="155"/>
      <c r="L184" s="157"/>
    </row>
    <row r="185" spans="1:12" ht="60.75" hidden="1" thickBot="1" x14ac:dyDescent="0.3">
      <c r="A185" s="40">
        <v>3320</v>
      </c>
      <c r="B185" s="66" t="s">
        <v>192</v>
      </c>
      <c r="C185" s="67">
        <f t="shared" si="7"/>
        <v>0</v>
      </c>
      <c r="D185" s="69"/>
      <c r="E185" s="69"/>
      <c r="F185" s="69"/>
      <c r="G185" s="147"/>
      <c r="H185" s="67">
        <f t="shared" si="8"/>
        <v>0</v>
      </c>
      <c r="I185" s="69"/>
      <c r="J185" s="69"/>
      <c r="K185" s="69"/>
      <c r="L185" s="148"/>
    </row>
    <row r="186" spans="1:12" ht="12.75" hidden="1" thickBot="1" x14ac:dyDescent="0.3">
      <c r="A186" s="186">
        <v>4000</v>
      </c>
      <c r="B186" s="135" t="s">
        <v>193</v>
      </c>
      <c r="C186" s="136">
        <f t="shared" si="7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.75" hidden="1" thickBot="1" x14ac:dyDescent="0.3">
      <c r="A187" s="187">
        <v>4200</v>
      </c>
      <c r="B187" s="140" t="s">
        <v>194</v>
      </c>
      <c r="C187" s="59">
        <f>SUM(D187:G187)</f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.75" hidden="1" thickBot="1" x14ac:dyDescent="0.3">
      <c r="A188" s="261">
        <v>4240</v>
      </c>
      <c r="B188" s="66" t="s">
        <v>195</v>
      </c>
      <c r="C188" s="67">
        <f t="shared" ref="C188:C263" si="23">SUM(D188:G188)</f>
        <v>0</v>
      </c>
      <c r="D188" s="69"/>
      <c r="E188" s="69"/>
      <c r="F188" s="69"/>
      <c r="G188" s="147"/>
      <c r="H188" s="67">
        <f t="shared" ref="H188:H262" si="24">SUM(I188:L188)</f>
        <v>0</v>
      </c>
      <c r="I188" s="69"/>
      <c r="J188" s="69"/>
      <c r="K188" s="69"/>
      <c r="L188" s="148"/>
    </row>
    <row r="189" spans="1:12" ht="24.75" hidden="1" thickBot="1" x14ac:dyDescent="0.3">
      <c r="A189" s="151">
        <v>4250</v>
      </c>
      <c r="B189" s="72" t="s">
        <v>196</v>
      </c>
      <c r="C189" s="73">
        <f t="shared" si="23"/>
        <v>0</v>
      </c>
      <c r="D189" s="75"/>
      <c r="E189" s="75"/>
      <c r="F189" s="75"/>
      <c r="G189" s="149"/>
      <c r="H189" s="73">
        <f t="shared" si="24"/>
        <v>0</v>
      </c>
      <c r="I189" s="75"/>
      <c r="J189" s="75"/>
      <c r="K189" s="75"/>
      <c r="L189" s="150"/>
    </row>
    <row r="190" spans="1:12" ht="12.75" hidden="1" thickBot="1" x14ac:dyDescent="0.3">
      <c r="A190" s="58">
        <v>4300</v>
      </c>
      <c r="B190" s="140" t="s">
        <v>197</v>
      </c>
      <c r="C190" s="59">
        <f t="shared" si="23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24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.75" hidden="1" thickBot="1" x14ac:dyDescent="0.3">
      <c r="A191" s="261">
        <v>4310</v>
      </c>
      <c r="B191" s="66" t="s">
        <v>198</v>
      </c>
      <c r="C191" s="67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24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.75" hidden="1" thickBot="1" x14ac:dyDescent="0.3">
      <c r="A192" s="46">
        <v>4311</v>
      </c>
      <c r="B192" s="72" t="s">
        <v>199</v>
      </c>
      <c r="C192" s="73">
        <f t="shared" si="23"/>
        <v>0</v>
      </c>
      <c r="D192" s="75"/>
      <c r="E192" s="75"/>
      <c r="F192" s="75"/>
      <c r="G192" s="149"/>
      <c r="H192" s="73">
        <f t="shared" si="24"/>
        <v>0</v>
      </c>
      <c r="I192" s="75"/>
      <c r="J192" s="75"/>
      <c r="K192" s="75"/>
      <c r="L192" s="150"/>
    </row>
    <row r="193" spans="1:12" s="26" customFormat="1" ht="24.75" hidden="1" thickBot="1" x14ac:dyDescent="0.3">
      <c r="A193" s="188"/>
      <c r="B193" s="21" t="s">
        <v>200</v>
      </c>
      <c r="C193" s="131">
        <f t="shared" si="23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24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t="12.75" hidden="1" thickBot="1" x14ac:dyDescent="0.3">
      <c r="A194" s="135">
        <v>5000</v>
      </c>
      <c r="B194" s="135" t="s">
        <v>201</v>
      </c>
      <c r="C194" s="136">
        <f t="shared" si="2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2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t="12.75" hidden="1" thickBot="1" x14ac:dyDescent="0.3">
      <c r="A195" s="58">
        <v>5100</v>
      </c>
      <c r="B195" s="140" t="s">
        <v>202</v>
      </c>
      <c r="C195" s="59">
        <f t="shared" si="2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2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t="12.75" hidden="1" thickBot="1" x14ac:dyDescent="0.3">
      <c r="A196" s="261">
        <v>5110</v>
      </c>
      <c r="B196" s="66" t="s">
        <v>203</v>
      </c>
      <c r="C196" s="67">
        <f t="shared" si="23"/>
        <v>0</v>
      </c>
      <c r="D196" s="69"/>
      <c r="E196" s="69"/>
      <c r="F196" s="69"/>
      <c r="G196" s="147"/>
      <c r="H196" s="67">
        <f t="shared" si="24"/>
        <v>0</v>
      </c>
      <c r="I196" s="69"/>
      <c r="J196" s="69"/>
      <c r="K196" s="69"/>
      <c r="L196" s="148"/>
    </row>
    <row r="197" spans="1:12" ht="24.75" hidden="1" thickBot="1" x14ac:dyDescent="0.3">
      <c r="A197" s="151">
        <v>5120</v>
      </c>
      <c r="B197" s="72" t="s">
        <v>204</v>
      </c>
      <c r="C197" s="73">
        <f t="shared" si="2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2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t="12.75" hidden="1" thickBot="1" x14ac:dyDescent="0.3">
      <c r="A198" s="46">
        <v>5121</v>
      </c>
      <c r="B198" s="72" t="s">
        <v>205</v>
      </c>
      <c r="C198" s="73">
        <f t="shared" si="23"/>
        <v>0</v>
      </c>
      <c r="D198" s="75"/>
      <c r="E198" s="75"/>
      <c r="F198" s="75"/>
      <c r="G198" s="149"/>
      <c r="H198" s="73">
        <f t="shared" si="24"/>
        <v>0</v>
      </c>
      <c r="I198" s="75"/>
      <c r="J198" s="75"/>
      <c r="K198" s="75"/>
      <c r="L198" s="150"/>
    </row>
    <row r="199" spans="1:12" ht="24.75" hidden="1" thickBot="1" x14ac:dyDescent="0.3">
      <c r="A199" s="46">
        <v>5129</v>
      </c>
      <c r="B199" s="72" t="s">
        <v>206</v>
      </c>
      <c r="C199" s="73">
        <f t="shared" si="23"/>
        <v>0</v>
      </c>
      <c r="D199" s="75"/>
      <c r="E199" s="75"/>
      <c r="F199" s="75"/>
      <c r="G199" s="149"/>
      <c r="H199" s="73">
        <f t="shared" si="24"/>
        <v>0</v>
      </c>
      <c r="I199" s="75"/>
      <c r="J199" s="75"/>
      <c r="K199" s="75"/>
      <c r="L199" s="150"/>
    </row>
    <row r="200" spans="1:12" ht="12.75" hidden="1" thickBot="1" x14ac:dyDescent="0.3">
      <c r="A200" s="151">
        <v>5130</v>
      </c>
      <c r="B200" s="72" t="s">
        <v>207</v>
      </c>
      <c r="C200" s="73">
        <f t="shared" si="23"/>
        <v>0</v>
      </c>
      <c r="D200" s="75"/>
      <c r="E200" s="75"/>
      <c r="F200" s="75"/>
      <c r="G200" s="149"/>
      <c r="H200" s="73">
        <f t="shared" si="24"/>
        <v>0</v>
      </c>
      <c r="I200" s="75"/>
      <c r="J200" s="75"/>
      <c r="K200" s="75"/>
      <c r="L200" s="150"/>
    </row>
    <row r="201" spans="1:12" ht="12.75" hidden="1" thickBot="1" x14ac:dyDescent="0.3">
      <c r="A201" s="151">
        <v>5140</v>
      </c>
      <c r="B201" s="72" t="s">
        <v>208</v>
      </c>
      <c r="C201" s="73">
        <f t="shared" si="23"/>
        <v>0</v>
      </c>
      <c r="D201" s="75"/>
      <c r="E201" s="75"/>
      <c r="F201" s="75"/>
      <c r="G201" s="149"/>
      <c r="H201" s="73">
        <f t="shared" si="24"/>
        <v>0</v>
      </c>
      <c r="I201" s="75"/>
      <c r="J201" s="75"/>
      <c r="K201" s="75"/>
      <c r="L201" s="150"/>
    </row>
    <row r="202" spans="1:12" ht="24.75" hidden="1" thickBot="1" x14ac:dyDescent="0.3">
      <c r="A202" s="151">
        <v>5170</v>
      </c>
      <c r="B202" s="72" t="s">
        <v>209</v>
      </c>
      <c r="C202" s="73">
        <f t="shared" si="23"/>
        <v>0</v>
      </c>
      <c r="D202" s="75"/>
      <c r="E202" s="75"/>
      <c r="F202" s="75"/>
      <c r="G202" s="149"/>
      <c r="H202" s="73">
        <f t="shared" si="24"/>
        <v>0</v>
      </c>
      <c r="I202" s="75"/>
      <c r="J202" s="75"/>
      <c r="K202" s="75"/>
      <c r="L202" s="150"/>
    </row>
    <row r="203" spans="1:12" ht="12.75" hidden="1" thickBot="1" x14ac:dyDescent="0.3">
      <c r="A203" s="58">
        <v>5200</v>
      </c>
      <c r="B203" s="140" t="s">
        <v>210</v>
      </c>
      <c r="C203" s="59">
        <f t="shared" si="2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2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t="12.75" hidden="1" thickBot="1" x14ac:dyDescent="0.3">
      <c r="A204" s="143">
        <v>5210</v>
      </c>
      <c r="B204" s="102" t="s">
        <v>211</v>
      </c>
      <c r="C204" s="109">
        <f t="shared" si="2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2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t="12.75" hidden="1" thickBot="1" x14ac:dyDescent="0.3">
      <c r="A205" s="40">
        <v>5211</v>
      </c>
      <c r="B205" s="66" t="s">
        <v>212</v>
      </c>
      <c r="C205" s="67">
        <f t="shared" si="23"/>
        <v>0</v>
      </c>
      <c r="D205" s="69"/>
      <c r="E205" s="69"/>
      <c r="F205" s="69"/>
      <c r="G205" s="147"/>
      <c r="H205" s="67">
        <f t="shared" si="24"/>
        <v>0</v>
      </c>
      <c r="I205" s="69"/>
      <c r="J205" s="69"/>
      <c r="K205" s="69"/>
      <c r="L205" s="148"/>
    </row>
    <row r="206" spans="1:12" ht="12.75" hidden="1" thickBot="1" x14ac:dyDescent="0.3">
      <c r="A206" s="46">
        <v>5212</v>
      </c>
      <c r="B206" s="72" t="s">
        <v>213</v>
      </c>
      <c r="C206" s="73">
        <f t="shared" si="23"/>
        <v>0</v>
      </c>
      <c r="D206" s="75"/>
      <c r="E206" s="75"/>
      <c r="F206" s="75"/>
      <c r="G206" s="149"/>
      <c r="H206" s="73">
        <f t="shared" si="24"/>
        <v>0</v>
      </c>
      <c r="I206" s="75"/>
      <c r="J206" s="75"/>
      <c r="K206" s="75"/>
      <c r="L206" s="150"/>
    </row>
    <row r="207" spans="1:12" ht="12.75" hidden="1" thickBot="1" x14ac:dyDescent="0.3">
      <c r="A207" s="46">
        <v>5213</v>
      </c>
      <c r="B207" s="72" t="s">
        <v>214</v>
      </c>
      <c r="C207" s="73">
        <f t="shared" si="23"/>
        <v>0</v>
      </c>
      <c r="D207" s="75"/>
      <c r="E207" s="75"/>
      <c r="F207" s="75"/>
      <c r="G207" s="149"/>
      <c r="H207" s="73">
        <f t="shared" si="24"/>
        <v>0</v>
      </c>
      <c r="I207" s="75"/>
      <c r="J207" s="75"/>
      <c r="K207" s="75"/>
      <c r="L207" s="150"/>
    </row>
    <row r="208" spans="1:12" ht="12.75" hidden="1" thickBot="1" x14ac:dyDescent="0.3">
      <c r="A208" s="46">
        <v>5214</v>
      </c>
      <c r="B208" s="72" t="s">
        <v>215</v>
      </c>
      <c r="C208" s="73">
        <f t="shared" si="23"/>
        <v>0</v>
      </c>
      <c r="D208" s="75"/>
      <c r="E208" s="75"/>
      <c r="F208" s="75"/>
      <c r="G208" s="149"/>
      <c r="H208" s="73">
        <f t="shared" si="24"/>
        <v>0</v>
      </c>
      <c r="I208" s="75"/>
      <c r="J208" s="75"/>
      <c r="K208" s="75"/>
      <c r="L208" s="150"/>
    </row>
    <row r="209" spans="1:12" ht="12.75" hidden="1" thickBot="1" x14ac:dyDescent="0.3">
      <c r="A209" s="46">
        <v>5215</v>
      </c>
      <c r="B209" s="72" t="s">
        <v>216</v>
      </c>
      <c r="C209" s="73">
        <f>SUM(D209:G209)</f>
        <v>0</v>
      </c>
      <c r="D209" s="75"/>
      <c r="E209" s="75"/>
      <c r="F209" s="75"/>
      <c r="G209" s="149"/>
      <c r="H209" s="73">
        <f>SUM(I209:L209)</f>
        <v>0</v>
      </c>
      <c r="I209" s="75"/>
      <c r="J209" s="75"/>
      <c r="K209" s="75"/>
      <c r="L209" s="150"/>
    </row>
    <row r="210" spans="1:12" ht="24.75" hidden="1" thickBot="1" x14ac:dyDescent="0.3">
      <c r="A210" s="46">
        <v>5216</v>
      </c>
      <c r="B210" s="72" t="s">
        <v>217</v>
      </c>
      <c r="C210" s="73">
        <f t="shared" si="23"/>
        <v>0</v>
      </c>
      <c r="D210" s="75"/>
      <c r="E210" s="75"/>
      <c r="F210" s="75"/>
      <c r="G210" s="149"/>
      <c r="H210" s="73">
        <f t="shared" si="24"/>
        <v>0</v>
      </c>
      <c r="I210" s="75"/>
      <c r="J210" s="75"/>
      <c r="K210" s="75"/>
      <c r="L210" s="150"/>
    </row>
    <row r="211" spans="1:12" ht="12.75" hidden="1" thickBot="1" x14ac:dyDescent="0.3">
      <c r="A211" s="46">
        <v>5217</v>
      </c>
      <c r="B211" s="72" t="s">
        <v>218</v>
      </c>
      <c r="C211" s="73">
        <f t="shared" si="23"/>
        <v>0</v>
      </c>
      <c r="D211" s="75"/>
      <c r="E211" s="75"/>
      <c r="F211" s="75"/>
      <c r="G211" s="149"/>
      <c r="H211" s="73">
        <f t="shared" si="24"/>
        <v>0</v>
      </c>
      <c r="I211" s="75"/>
      <c r="J211" s="75"/>
      <c r="K211" s="75"/>
      <c r="L211" s="150"/>
    </row>
    <row r="212" spans="1:12" ht="12.75" hidden="1" thickBot="1" x14ac:dyDescent="0.3">
      <c r="A212" s="46">
        <v>5218</v>
      </c>
      <c r="B212" s="72" t="s">
        <v>219</v>
      </c>
      <c r="C212" s="73">
        <f t="shared" si="23"/>
        <v>0</v>
      </c>
      <c r="D212" s="75"/>
      <c r="E212" s="75"/>
      <c r="F212" s="75"/>
      <c r="G212" s="149"/>
      <c r="H212" s="73">
        <f t="shared" si="24"/>
        <v>0</v>
      </c>
      <c r="I212" s="75"/>
      <c r="J212" s="75"/>
      <c r="K212" s="75"/>
      <c r="L212" s="150"/>
    </row>
    <row r="213" spans="1:12" ht="12.75" hidden="1" thickBot="1" x14ac:dyDescent="0.3">
      <c r="A213" s="46">
        <v>5219</v>
      </c>
      <c r="B213" s="72" t="s">
        <v>220</v>
      </c>
      <c r="C213" s="73">
        <f t="shared" si="23"/>
        <v>0</v>
      </c>
      <c r="D213" s="75"/>
      <c r="E213" s="75"/>
      <c r="F213" s="75"/>
      <c r="G213" s="149"/>
      <c r="H213" s="73">
        <f t="shared" si="24"/>
        <v>0</v>
      </c>
      <c r="I213" s="75"/>
      <c r="J213" s="75"/>
      <c r="K213" s="75"/>
      <c r="L213" s="150"/>
    </row>
    <row r="214" spans="1:12" ht="13.5" hidden="1" customHeight="1" x14ac:dyDescent="0.3">
      <c r="A214" s="151">
        <v>5220</v>
      </c>
      <c r="B214" s="72" t="s">
        <v>221</v>
      </c>
      <c r="C214" s="73">
        <f t="shared" si="23"/>
        <v>0</v>
      </c>
      <c r="D214" s="75"/>
      <c r="E214" s="75"/>
      <c r="F214" s="75"/>
      <c r="G214" s="149"/>
      <c r="H214" s="73">
        <f t="shared" si="24"/>
        <v>0</v>
      </c>
      <c r="I214" s="75"/>
      <c r="J214" s="75"/>
      <c r="K214" s="75"/>
      <c r="L214" s="150"/>
    </row>
    <row r="215" spans="1:12" ht="12.75" hidden="1" thickBot="1" x14ac:dyDescent="0.3">
      <c r="A215" s="151">
        <v>5230</v>
      </c>
      <c r="B215" s="72" t="s">
        <v>222</v>
      </c>
      <c r="C215" s="73">
        <f t="shared" si="2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2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t="12.75" hidden="1" thickBot="1" x14ac:dyDescent="0.3">
      <c r="A216" s="46">
        <v>5231</v>
      </c>
      <c r="B216" s="72" t="s">
        <v>223</v>
      </c>
      <c r="C216" s="73">
        <f t="shared" si="23"/>
        <v>0</v>
      </c>
      <c r="D216" s="75"/>
      <c r="E216" s="75"/>
      <c r="F216" s="75"/>
      <c r="G216" s="149"/>
      <c r="H216" s="73">
        <f t="shared" si="24"/>
        <v>0</v>
      </c>
      <c r="I216" s="75"/>
      <c r="J216" s="75"/>
      <c r="K216" s="75"/>
      <c r="L216" s="150"/>
    </row>
    <row r="217" spans="1:12" ht="12.75" hidden="1" thickBot="1" x14ac:dyDescent="0.3">
      <c r="A217" s="46">
        <v>5232</v>
      </c>
      <c r="B217" s="72" t="s">
        <v>224</v>
      </c>
      <c r="C217" s="73">
        <f t="shared" si="23"/>
        <v>0</v>
      </c>
      <c r="D217" s="75"/>
      <c r="E217" s="75"/>
      <c r="F217" s="75"/>
      <c r="G217" s="149"/>
      <c r="H217" s="73">
        <f t="shared" si="24"/>
        <v>0</v>
      </c>
      <c r="I217" s="75"/>
      <c r="J217" s="75"/>
      <c r="K217" s="75"/>
      <c r="L217" s="150"/>
    </row>
    <row r="218" spans="1:12" ht="12.75" hidden="1" thickBot="1" x14ac:dyDescent="0.3">
      <c r="A218" s="46">
        <v>5233</v>
      </c>
      <c r="B218" s="72" t="s">
        <v>225</v>
      </c>
      <c r="C218" s="191">
        <f t="shared" si="23"/>
        <v>0</v>
      </c>
      <c r="D218" s="75"/>
      <c r="E218" s="75"/>
      <c r="F218" s="75"/>
      <c r="G218" s="149"/>
      <c r="H218" s="73">
        <f t="shared" si="24"/>
        <v>0</v>
      </c>
      <c r="I218" s="75"/>
      <c r="J218" s="75"/>
      <c r="K218" s="75"/>
      <c r="L218" s="150"/>
    </row>
    <row r="219" spans="1:12" ht="24.75" hidden="1" thickBot="1" x14ac:dyDescent="0.3">
      <c r="A219" s="46">
        <v>5234</v>
      </c>
      <c r="B219" s="72" t="s">
        <v>226</v>
      </c>
      <c r="C219" s="191">
        <f t="shared" si="23"/>
        <v>0</v>
      </c>
      <c r="D219" s="75"/>
      <c r="E219" s="75"/>
      <c r="F219" s="75"/>
      <c r="G219" s="149"/>
      <c r="H219" s="73">
        <f t="shared" si="24"/>
        <v>0</v>
      </c>
      <c r="I219" s="75"/>
      <c r="J219" s="75"/>
      <c r="K219" s="75"/>
      <c r="L219" s="150"/>
    </row>
    <row r="220" spans="1:12" ht="14.25" hidden="1" customHeight="1" x14ac:dyDescent="0.3">
      <c r="A220" s="46">
        <v>5236</v>
      </c>
      <c r="B220" s="72" t="s">
        <v>227</v>
      </c>
      <c r="C220" s="191">
        <f t="shared" si="23"/>
        <v>0</v>
      </c>
      <c r="D220" s="75"/>
      <c r="E220" s="75"/>
      <c r="F220" s="75"/>
      <c r="G220" s="149"/>
      <c r="H220" s="73">
        <f t="shared" si="24"/>
        <v>0</v>
      </c>
      <c r="I220" s="75"/>
      <c r="J220" s="75"/>
      <c r="K220" s="75"/>
      <c r="L220" s="150"/>
    </row>
    <row r="221" spans="1:12" ht="14.25" hidden="1" customHeight="1" x14ac:dyDescent="0.3">
      <c r="A221" s="46">
        <v>5237</v>
      </c>
      <c r="B221" s="72" t="s">
        <v>228</v>
      </c>
      <c r="C221" s="191">
        <f t="shared" si="23"/>
        <v>0</v>
      </c>
      <c r="D221" s="75"/>
      <c r="E221" s="75"/>
      <c r="F221" s="75"/>
      <c r="G221" s="149"/>
      <c r="H221" s="73">
        <f t="shared" si="24"/>
        <v>0</v>
      </c>
      <c r="I221" s="75"/>
      <c r="J221" s="75"/>
      <c r="K221" s="75"/>
      <c r="L221" s="150"/>
    </row>
    <row r="222" spans="1:12" ht="24.75" hidden="1" thickBot="1" x14ac:dyDescent="0.3">
      <c r="A222" s="46">
        <v>5238</v>
      </c>
      <c r="B222" s="72" t="s">
        <v>229</v>
      </c>
      <c r="C222" s="191">
        <f t="shared" si="23"/>
        <v>0</v>
      </c>
      <c r="D222" s="75"/>
      <c r="E222" s="75"/>
      <c r="F222" s="75"/>
      <c r="G222" s="149"/>
      <c r="H222" s="73">
        <f t="shared" si="24"/>
        <v>0</v>
      </c>
      <c r="I222" s="75"/>
      <c r="J222" s="75"/>
      <c r="K222" s="75"/>
      <c r="L222" s="150"/>
    </row>
    <row r="223" spans="1:12" ht="24.75" hidden="1" thickBot="1" x14ac:dyDescent="0.3">
      <c r="A223" s="46">
        <v>5239</v>
      </c>
      <c r="B223" s="72" t="s">
        <v>230</v>
      </c>
      <c r="C223" s="191">
        <f t="shared" si="23"/>
        <v>0</v>
      </c>
      <c r="D223" s="75"/>
      <c r="E223" s="75"/>
      <c r="F223" s="75"/>
      <c r="G223" s="149"/>
      <c r="H223" s="73">
        <f t="shared" si="24"/>
        <v>0</v>
      </c>
      <c r="I223" s="75"/>
      <c r="J223" s="75"/>
      <c r="K223" s="75"/>
      <c r="L223" s="150"/>
    </row>
    <row r="224" spans="1:12" ht="24.75" hidden="1" thickBot="1" x14ac:dyDescent="0.3">
      <c r="A224" s="151">
        <v>5240</v>
      </c>
      <c r="B224" s="72" t="s">
        <v>231</v>
      </c>
      <c r="C224" s="191">
        <f t="shared" si="23"/>
        <v>0</v>
      </c>
      <c r="D224" s="75"/>
      <c r="E224" s="75"/>
      <c r="F224" s="75"/>
      <c r="G224" s="149"/>
      <c r="H224" s="73">
        <f t="shared" si="24"/>
        <v>0</v>
      </c>
      <c r="I224" s="75"/>
      <c r="J224" s="75"/>
      <c r="K224" s="75"/>
      <c r="L224" s="150"/>
    </row>
    <row r="225" spans="1:12" ht="12.75" hidden="1" thickBot="1" x14ac:dyDescent="0.3">
      <c r="A225" s="151">
        <v>5250</v>
      </c>
      <c r="B225" s="72" t="s">
        <v>232</v>
      </c>
      <c r="C225" s="191">
        <f t="shared" si="23"/>
        <v>0</v>
      </c>
      <c r="D225" s="75"/>
      <c r="E225" s="75"/>
      <c r="F225" s="75"/>
      <c r="G225" s="149"/>
      <c r="H225" s="73">
        <f t="shared" si="24"/>
        <v>0</v>
      </c>
      <c r="I225" s="75"/>
      <c r="J225" s="75"/>
      <c r="K225" s="75"/>
      <c r="L225" s="150"/>
    </row>
    <row r="226" spans="1:12" ht="12.75" hidden="1" thickBot="1" x14ac:dyDescent="0.3">
      <c r="A226" s="151">
        <v>5260</v>
      </c>
      <c r="B226" s="72" t="s">
        <v>233</v>
      </c>
      <c r="C226" s="191">
        <f t="shared" si="23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24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.75" hidden="1" thickBot="1" x14ac:dyDescent="0.3">
      <c r="A227" s="46">
        <v>5269</v>
      </c>
      <c r="B227" s="72" t="s">
        <v>234</v>
      </c>
      <c r="C227" s="191">
        <f t="shared" si="23"/>
        <v>0</v>
      </c>
      <c r="D227" s="75"/>
      <c r="E227" s="75"/>
      <c r="F227" s="75"/>
      <c r="G227" s="149"/>
      <c r="H227" s="73">
        <f t="shared" si="24"/>
        <v>0</v>
      </c>
      <c r="I227" s="75"/>
      <c r="J227" s="75"/>
      <c r="K227" s="75"/>
      <c r="L227" s="150"/>
    </row>
    <row r="228" spans="1:12" ht="24.75" hidden="1" thickBot="1" x14ac:dyDescent="0.3">
      <c r="A228" s="143">
        <v>5270</v>
      </c>
      <c r="B228" s="102" t="s">
        <v>235</v>
      </c>
      <c r="C228" s="192">
        <f t="shared" si="23"/>
        <v>0</v>
      </c>
      <c r="D228" s="155"/>
      <c r="E228" s="155"/>
      <c r="F228" s="155"/>
      <c r="G228" s="156"/>
      <c r="H228" s="109">
        <f t="shared" si="24"/>
        <v>0</v>
      </c>
      <c r="I228" s="155"/>
      <c r="J228" s="155"/>
      <c r="K228" s="155"/>
      <c r="L228" s="157"/>
    </row>
    <row r="229" spans="1:12" ht="12.75" hidden="1" thickBot="1" x14ac:dyDescent="0.3">
      <c r="A229" s="135">
        <v>6000</v>
      </c>
      <c r="B229" s="135" t="s">
        <v>236</v>
      </c>
      <c r="C229" s="193">
        <f t="shared" si="23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24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3">
      <c r="A230" s="87">
        <v>6200</v>
      </c>
      <c r="B230" s="174" t="s">
        <v>237</v>
      </c>
      <c r="C230" s="194">
        <f>SUM(D230:G230)</f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24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.75" hidden="1" thickBot="1" x14ac:dyDescent="0.3">
      <c r="A231" s="261">
        <v>6220</v>
      </c>
      <c r="B231" s="66" t="s">
        <v>238</v>
      </c>
      <c r="C231" s="195">
        <f t="shared" si="23"/>
        <v>0</v>
      </c>
      <c r="D231" s="69"/>
      <c r="E231" s="69"/>
      <c r="F231" s="69"/>
      <c r="G231" s="196"/>
      <c r="H231" s="197">
        <f t="shared" si="24"/>
        <v>0</v>
      </c>
      <c r="I231" s="69"/>
      <c r="J231" s="69"/>
      <c r="K231" s="69"/>
      <c r="L231" s="148"/>
    </row>
    <row r="232" spans="1:12" ht="12.75" hidden="1" thickBot="1" x14ac:dyDescent="0.3">
      <c r="A232" s="151">
        <v>6230</v>
      </c>
      <c r="B232" s="72" t="s">
        <v>239</v>
      </c>
      <c r="C232" s="191">
        <f t="shared" si="23"/>
        <v>0</v>
      </c>
      <c r="D232" s="152">
        <f>SUM(D233)</f>
        <v>0</v>
      </c>
      <c r="E232" s="152">
        <f t="shared" ref="E232:L232" si="25">SUM(E233)</f>
        <v>0</v>
      </c>
      <c r="F232" s="152">
        <f t="shared" si="25"/>
        <v>0</v>
      </c>
      <c r="G232" s="153">
        <f t="shared" si="25"/>
        <v>0</v>
      </c>
      <c r="H232" s="198">
        <f t="shared" si="24"/>
        <v>0</v>
      </c>
      <c r="I232" s="152">
        <f t="shared" si="25"/>
        <v>0</v>
      </c>
      <c r="J232" s="152">
        <f t="shared" si="25"/>
        <v>0</v>
      </c>
      <c r="K232" s="152">
        <f t="shared" si="25"/>
        <v>0</v>
      </c>
      <c r="L232" s="154">
        <f t="shared" si="25"/>
        <v>0</v>
      </c>
    </row>
    <row r="233" spans="1:12" ht="24.75" hidden="1" thickBot="1" x14ac:dyDescent="0.3">
      <c r="A233" s="46">
        <v>6239</v>
      </c>
      <c r="B233" s="66" t="s">
        <v>240</v>
      </c>
      <c r="C233" s="191">
        <f t="shared" si="23"/>
        <v>0</v>
      </c>
      <c r="D233" s="69"/>
      <c r="E233" s="69"/>
      <c r="F233" s="69"/>
      <c r="G233" s="147"/>
      <c r="H233" s="198">
        <f t="shared" si="24"/>
        <v>0</v>
      </c>
      <c r="I233" s="69"/>
      <c r="J233" s="69"/>
      <c r="K233" s="69"/>
      <c r="L233" s="148"/>
    </row>
    <row r="234" spans="1:12" ht="24.75" hidden="1" thickBot="1" x14ac:dyDescent="0.3">
      <c r="A234" s="151">
        <v>6240</v>
      </c>
      <c r="B234" s="72" t="s">
        <v>241</v>
      </c>
      <c r="C234" s="191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24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t="12.75" hidden="1" thickBot="1" x14ac:dyDescent="0.3">
      <c r="A235" s="46">
        <v>6241</v>
      </c>
      <c r="B235" s="72" t="s">
        <v>242</v>
      </c>
      <c r="C235" s="191">
        <f>SUM(D235:G235)</f>
        <v>0</v>
      </c>
      <c r="D235" s="75"/>
      <c r="E235" s="75"/>
      <c r="F235" s="75"/>
      <c r="G235" s="149"/>
      <c r="H235" s="198">
        <f>SUM(I235:L235)</f>
        <v>0</v>
      </c>
      <c r="I235" s="75"/>
      <c r="J235" s="75"/>
      <c r="K235" s="75"/>
      <c r="L235" s="150"/>
    </row>
    <row r="236" spans="1:12" ht="12.75" hidden="1" thickBot="1" x14ac:dyDescent="0.3">
      <c r="A236" s="46">
        <v>6242</v>
      </c>
      <c r="B236" s="72" t="s">
        <v>243</v>
      </c>
      <c r="C236" s="191">
        <f>SUM(D236:G236)</f>
        <v>0</v>
      </c>
      <c r="D236" s="75"/>
      <c r="E236" s="75"/>
      <c r="F236" s="75"/>
      <c r="G236" s="149"/>
      <c r="H236" s="198">
        <f t="shared" si="24"/>
        <v>0</v>
      </c>
      <c r="I236" s="75"/>
      <c r="J236" s="75"/>
      <c r="K236" s="75"/>
      <c r="L236" s="150"/>
    </row>
    <row r="237" spans="1:12" ht="25.5" hidden="1" customHeight="1" x14ac:dyDescent="0.3">
      <c r="A237" s="151">
        <v>6250</v>
      </c>
      <c r="B237" s="72" t="s">
        <v>244</v>
      </c>
      <c r="C237" s="191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24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3">
      <c r="A238" s="46">
        <v>6252</v>
      </c>
      <c r="B238" s="72" t="s">
        <v>245</v>
      </c>
      <c r="C238" s="191">
        <f>SUM(D238:G238)</f>
        <v>0</v>
      </c>
      <c r="D238" s="75"/>
      <c r="E238" s="75"/>
      <c r="F238" s="75"/>
      <c r="G238" s="149"/>
      <c r="H238" s="198">
        <f t="shared" si="24"/>
        <v>0</v>
      </c>
      <c r="I238" s="75"/>
      <c r="J238" s="75"/>
      <c r="K238" s="75"/>
      <c r="L238" s="150"/>
    </row>
    <row r="239" spans="1:12" ht="14.25" hidden="1" customHeight="1" x14ac:dyDescent="0.3">
      <c r="A239" s="46">
        <v>6253</v>
      </c>
      <c r="B239" s="72" t="s">
        <v>246</v>
      </c>
      <c r="C239" s="191">
        <f t="shared" si="23"/>
        <v>0</v>
      </c>
      <c r="D239" s="75"/>
      <c r="E239" s="75"/>
      <c r="F239" s="75"/>
      <c r="G239" s="149"/>
      <c r="H239" s="198">
        <f t="shared" si="24"/>
        <v>0</v>
      </c>
      <c r="I239" s="75"/>
      <c r="J239" s="75"/>
      <c r="K239" s="75"/>
      <c r="L239" s="150"/>
    </row>
    <row r="240" spans="1:12" ht="24.75" hidden="1" thickBot="1" x14ac:dyDescent="0.3">
      <c r="A240" s="46">
        <v>6254</v>
      </c>
      <c r="B240" s="72" t="s">
        <v>247</v>
      </c>
      <c r="C240" s="191">
        <f t="shared" si="23"/>
        <v>0</v>
      </c>
      <c r="D240" s="75"/>
      <c r="E240" s="75"/>
      <c r="F240" s="75"/>
      <c r="G240" s="149"/>
      <c r="H240" s="198">
        <f t="shared" si="24"/>
        <v>0</v>
      </c>
      <c r="I240" s="75"/>
      <c r="J240" s="75"/>
      <c r="K240" s="75"/>
      <c r="L240" s="150"/>
    </row>
    <row r="241" spans="1:12" ht="24.75" hidden="1" thickBot="1" x14ac:dyDescent="0.3">
      <c r="A241" s="46">
        <v>6255</v>
      </c>
      <c r="B241" s="72" t="s">
        <v>248</v>
      </c>
      <c r="C241" s="191">
        <f t="shared" si="23"/>
        <v>0</v>
      </c>
      <c r="D241" s="75"/>
      <c r="E241" s="75"/>
      <c r="F241" s="75"/>
      <c r="G241" s="149"/>
      <c r="H241" s="198">
        <f t="shared" si="24"/>
        <v>0</v>
      </c>
      <c r="I241" s="75"/>
      <c r="J241" s="75"/>
      <c r="K241" s="75"/>
      <c r="L241" s="150"/>
    </row>
    <row r="242" spans="1:12" ht="12.75" hidden="1" thickBot="1" x14ac:dyDescent="0.3">
      <c r="A242" s="46">
        <v>6259</v>
      </c>
      <c r="B242" s="72" t="s">
        <v>249</v>
      </c>
      <c r="C242" s="191">
        <f t="shared" si="23"/>
        <v>0</v>
      </c>
      <c r="D242" s="75"/>
      <c r="E242" s="75"/>
      <c r="F242" s="75"/>
      <c r="G242" s="149"/>
      <c r="H242" s="198">
        <f t="shared" si="24"/>
        <v>0</v>
      </c>
      <c r="I242" s="75"/>
      <c r="J242" s="75"/>
      <c r="K242" s="75"/>
      <c r="L242" s="150"/>
    </row>
    <row r="243" spans="1:12" ht="24.75" hidden="1" thickBot="1" x14ac:dyDescent="0.3">
      <c r="A243" s="151">
        <v>6260</v>
      </c>
      <c r="B243" s="72" t="s">
        <v>250</v>
      </c>
      <c r="C243" s="191">
        <f t="shared" si="23"/>
        <v>0</v>
      </c>
      <c r="D243" s="75"/>
      <c r="E243" s="75"/>
      <c r="F243" s="75"/>
      <c r="G243" s="149"/>
      <c r="H243" s="198">
        <f t="shared" si="24"/>
        <v>0</v>
      </c>
      <c r="I243" s="75"/>
      <c r="J243" s="75"/>
      <c r="K243" s="75"/>
      <c r="L243" s="150"/>
    </row>
    <row r="244" spans="1:12" ht="12.75" hidden="1" thickBot="1" x14ac:dyDescent="0.3">
      <c r="A244" s="151">
        <v>6270</v>
      </c>
      <c r="B244" s="72" t="s">
        <v>251</v>
      </c>
      <c r="C244" s="191">
        <f t="shared" si="23"/>
        <v>0</v>
      </c>
      <c r="D244" s="75"/>
      <c r="E244" s="75"/>
      <c r="F244" s="75"/>
      <c r="G244" s="149"/>
      <c r="H244" s="198">
        <f t="shared" si="24"/>
        <v>0</v>
      </c>
      <c r="I244" s="75"/>
      <c r="J244" s="75"/>
      <c r="K244" s="75"/>
      <c r="L244" s="150"/>
    </row>
    <row r="245" spans="1:12" ht="24.75" hidden="1" thickBot="1" x14ac:dyDescent="0.3">
      <c r="A245" s="261">
        <v>6290</v>
      </c>
      <c r="B245" s="66" t="s">
        <v>252</v>
      </c>
      <c r="C245" s="199">
        <f t="shared" si="23"/>
        <v>0</v>
      </c>
      <c r="D245" s="161">
        <f>SUM(D246:D249)</f>
        <v>0</v>
      </c>
      <c r="E245" s="161">
        <f t="shared" ref="E245:G245" si="26">SUM(E246:E249)</f>
        <v>0</v>
      </c>
      <c r="F245" s="161">
        <f t="shared" si="26"/>
        <v>0</v>
      </c>
      <c r="G245" s="200">
        <f t="shared" si="26"/>
        <v>0</v>
      </c>
      <c r="H245" s="199">
        <f t="shared" si="24"/>
        <v>0</v>
      </c>
      <c r="I245" s="161">
        <f>SUM(I246:I249)</f>
        <v>0</v>
      </c>
      <c r="J245" s="161">
        <f t="shared" ref="J245:L245" si="27">SUM(J246:J249)</f>
        <v>0</v>
      </c>
      <c r="K245" s="161">
        <f t="shared" si="27"/>
        <v>0</v>
      </c>
      <c r="L245" s="177">
        <f t="shared" si="27"/>
        <v>0</v>
      </c>
    </row>
    <row r="246" spans="1:12" ht="12.75" hidden="1" thickBot="1" x14ac:dyDescent="0.3">
      <c r="A246" s="46">
        <v>6291</v>
      </c>
      <c r="B246" s="72" t="s">
        <v>253</v>
      </c>
      <c r="C246" s="191">
        <f t="shared" si="23"/>
        <v>0</v>
      </c>
      <c r="D246" s="75"/>
      <c r="E246" s="75"/>
      <c r="F246" s="75"/>
      <c r="G246" s="201"/>
      <c r="H246" s="191">
        <f t="shared" si="24"/>
        <v>0</v>
      </c>
      <c r="I246" s="75"/>
      <c r="J246" s="75"/>
      <c r="K246" s="75"/>
      <c r="L246" s="150"/>
    </row>
    <row r="247" spans="1:12" ht="12.75" hidden="1" thickBot="1" x14ac:dyDescent="0.3">
      <c r="A247" s="46">
        <v>6292</v>
      </c>
      <c r="B247" s="72" t="s">
        <v>254</v>
      </c>
      <c r="C247" s="191">
        <f t="shared" si="23"/>
        <v>0</v>
      </c>
      <c r="D247" s="75"/>
      <c r="E247" s="75"/>
      <c r="F247" s="75"/>
      <c r="G247" s="201"/>
      <c r="H247" s="191">
        <f t="shared" si="24"/>
        <v>0</v>
      </c>
      <c r="I247" s="75"/>
      <c r="J247" s="75"/>
      <c r="K247" s="75"/>
      <c r="L247" s="150"/>
    </row>
    <row r="248" spans="1:12" ht="72.75" hidden="1" thickBot="1" x14ac:dyDescent="0.3">
      <c r="A248" s="46">
        <v>6296</v>
      </c>
      <c r="B248" s="72" t="s">
        <v>255</v>
      </c>
      <c r="C248" s="191">
        <f t="shared" si="23"/>
        <v>0</v>
      </c>
      <c r="D248" s="75"/>
      <c r="E248" s="75"/>
      <c r="F248" s="75"/>
      <c r="G248" s="201"/>
      <c r="H248" s="191">
        <f t="shared" si="24"/>
        <v>0</v>
      </c>
      <c r="I248" s="75"/>
      <c r="J248" s="75"/>
      <c r="K248" s="75"/>
      <c r="L248" s="150"/>
    </row>
    <row r="249" spans="1:12" ht="39.75" hidden="1" customHeight="1" x14ac:dyDescent="0.3">
      <c r="A249" s="46">
        <v>6299</v>
      </c>
      <c r="B249" s="72" t="s">
        <v>256</v>
      </c>
      <c r="C249" s="191">
        <f t="shared" si="23"/>
        <v>0</v>
      </c>
      <c r="D249" s="75"/>
      <c r="E249" s="75"/>
      <c r="F249" s="75"/>
      <c r="G249" s="201"/>
      <c r="H249" s="191">
        <f t="shared" si="24"/>
        <v>0</v>
      </c>
      <c r="I249" s="75"/>
      <c r="J249" s="75"/>
      <c r="K249" s="75"/>
      <c r="L249" s="150"/>
    </row>
    <row r="250" spans="1:12" ht="12.75" hidden="1" thickBot="1" x14ac:dyDescent="0.3">
      <c r="A250" s="58">
        <v>6300</v>
      </c>
      <c r="B250" s="140" t="s">
        <v>257</v>
      </c>
      <c r="C250" s="175">
        <f t="shared" si="23"/>
        <v>0</v>
      </c>
      <c r="D250" s="64">
        <f>SUM(D251,D256,D257)</f>
        <v>0</v>
      </c>
      <c r="E250" s="64">
        <f t="shared" ref="E250:G250" si="28">SUM(E251,E256,E257)</f>
        <v>0</v>
      </c>
      <c r="F250" s="64">
        <f t="shared" si="28"/>
        <v>0</v>
      </c>
      <c r="G250" s="64">
        <f t="shared" si="28"/>
        <v>0</v>
      </c>
      <c r="H250" s="59">
        <f t="shared" si="24"/>
        <v>0</v>
      </c>
      <c r="I250" s="64">
        <f>SUM(I251,I256,I257)</f>
        <v>0</v>
      </c>
      <c r="J250" s="64">
        <f t="shared" ref="J250:L250" si="29">SUM(J251,J256,J257)</f>
        <v>0</v>
      </c>
      <c r="K250" s="64">
        <f t="shared" si="29"/>
        <v>0</v>
      </c>
      <c r="L250" s="164">
        <f t="shared" si="29"/>
        <v>0</v>
      </c>
    </row>
    <row r="251" spans="1:12" ht="24.75" hidden="1" thickBot="1" x14ac:dyDescent="0.3">
      <c r="A251" s="261">
        <v>6320</v>
      </c>
      <c r="B251" s="66" t="s">
        <v>258</v>
      </c>
      <c r="C251" s="199">
        <f t="shared" si="23"/>
        <v>0</v>
      </c>
      <c r="D251" s="161">
        <f>SUM(D252:D255)</f>
        <v>0</v>
      </c>
      <c r="E251" s="161">
        <f>SUM(E252:E255)</f>
        <v>0</v>
      </c>
      <c r="F251" s="161">
        <f t="shared" ref="F251:G251" si="30">SUM(F252:F255)</f>
        <v>0</v>
      </c>
      <c r="G251" s="202">
        <f t="shared" si="30"/>
        <v>0</v>
      </c>
      <c r="H251" s="199">
        <f t="shared" si="24"/>
        <v>0</v>
      </c>
      <c r="I251" s="161">
        <f>SUM(I252:I255)</f>
        <v>0</v>
      </c>
      <c r="J251" s="161">
        <f t="shared" ref="J251:L251" si="31">SUM(J252:J255)</f>
        <v>0</v>
      </c>
      <c r="K251" s="161">
        <f t="shared" si="31"/>
        <v>0</v>
      </c>
      <c r="L251" s="203">
        <f t="shared" si="31"/>
        <v>0</v>
      </c>
    </row>
    <row r="252" spans="1:12" ht="12.75" hidden="1" thickBot="1" x14ac:dyDescent="0.3">
      <c r="A252" s="46">
        <v>6322</v>
      </c>
      <c r="B252" s="72" t="s">
        <v>259</v>
      </c>
      <c r="C252" s="191">
        <f t="shared" si="23"/>
        <v>0</v>
      </c>
      <c r="D252" s="75"/>
      <c r="E252" s="75"/>
      <c r="F252" s="75"/>
      <c r="G252" s="201"/>
      <c r="H252" s="191">
        <f t="shared" si="24"/>
        <v>0</v>
      </c>
      <c r="I252" s="75"/>
      <c r="J252" s="75"/>
      <c r="K252" s="75"/>
      <c r="L252" s="150"/>
    </row>
    <row r="253" spans="1:12" ht="24.75" hidden="1" thickBot="1" x14ac:dyDescent="0.3">
      <c r="A253" s="46">
        <v>6323</v>
      </c>
      <c r="B253" s="72" t="s">
        <v>260</v>
      </c>
      <c r="C253" s="191">
        <f t="shared" si="23"/>
        <v>0</v>
      </c>
      <c r="D253" s="75"/>
      <c r="E253" s="75"/>
      <c r="F253" s="75"/>
      <c r="G253" s="201"/>
      <c r="H253" s="191">
        <f t="shared" si="24"/>
        <v>0</v>
      </c>
      <c r="I253" s="75"/>
      <c r="J253" s="75"/>
      <c r="K253" s="75"/>
      <c r="L253" s="150"/>
    </row>
    <row r="254" spans="1:12" ht="24.75" hidden="1" thickBot="1" x14ac:dyDescent="0.3">
      <c r="A254" s="46">
        <v>6324</v>
      </c>
      <c r="B254" s="72" t="s">
        <v>261</v>
      </c>
      <c r="C254" s="191">
        <f t="shared" si="23"/>
        <v>0</v>
      </c>
      <c r="D254" s="75"/>
      <c r="E254" s="75"/>
      <c r="F254" s="75"/>
      <c r="G254" s="201"/>
      <c r="H254" s="191">
        <f t="shared" si="24"/>
        <v>0</v>
      </c>
      <c r="I254" s="75"/>
      <c r="J254" s="75"/>
      <c r="K254" s="75"/>
      <c r="L254" s="150"/>
    </row>
    <row r="255" spans="1:12" ht="12.75" hidden="1" thickBot="1" x14ac:dyDescent="0.3">
      <c r="A255" s="40">
        <v>6329</v>
      </c>
      <c r="B255" s="66" t="s">
        <v>262</v>
      </c>
      <c r="C255" s="195">
        <f t="shared" si="23"/>
        <v>0</v>
      </c>
      <c r="D255" s="69"/>
      <c r="E255" s="69"/>
      <c r="F255" s="69"/>
      <c r="G255" s="204"/>
      <c r="H255" s="195">
        <f t="shared" si="24"/>
        <v>0</v>
      </c>
      <c r="I255" s="69"/>
      <c r="J255" s="69"/>
      <c r="K255" s="69"/>
      <c r="L255" s="148"/>
    </row>
    <row r="256" spans="1:12" ht="24.75" hidden="1" thickBot="1" x14ac:dyDescent="0.3">
      <c r="A256" s="205">
        <v>6330</v>
      </c>
      <c r="B256" s="206" t="s">
        <v>263</v>
      </c>
      <c r="C256" s="199">
        <f>SUM(D256:G256)</f>
        <v>0</v>
      </c>
      <c r="D256" s="180"/>
      <c r="E256" s="180"/>
      <c r="F256" s="180"/>
      <c r="G256" s="201"/>
      <c r="H256" s="199">
        <f>SUM(I256:L256)</f>
        <v>0</v>
      </c>
      <c r="I256" s="180"/>
      <c r="J256" s="180"/>
      <c r="K256" s="180"/>
      <c r="L256" s="182"/>
    </row>
    <row r="257" spans="1:13" ht="12.75" hidden="1" thickBot="1" x14ac:dyDescent="0.3">
      <c r="A257" s="151">
        <v>6360</v>
      </c>
      <c r="B257" s="72" t="s">
        <v>264</v>
      </c>
      <c r="C257" s="191">
        <f t="shared" si="23"/>
        <v>0</v>
      </c>
      <c r="D257" s="75"/>
      <c r="E257" s="75"/>
      <c r="F257" s="75"/>
      <c r="G257" s="149"/>
      <c r="H257" s="198">
        <f t="shared" si="24"/>
        <v>0</v>
      </c>
      <c r="I257" s="75"/>
      <c r="J257" s="75"/>
      <c r="K257" s="75"/>
      <c r="L257" s="150"/>
    </row>
    <row r="258" spans="1:13" ht="36.75" hidden="1" thickBot="1" x14ac:dyDescent="0.3">
      <c r="A258" s="58">
        <v>6400</v>
      </c>
      <c r="B258" s="140" t="s">
        <v>265</v>
      </c>
      <c r="C258" s="175">
        <f>SUM(D258:G258)</f>
        <v>0</v>
      </c>
      <c r="D258" s="64">
        <f>SUM(D259,D263)</f>
        <v>0</v>
      </c>
      <c r="E258" s="64">
        <f t="shared" ref="E258:G258" si="32">SUM(E259,E263)</f>
        <v>0</v>
      </c>
      <c r="F258" s="64">
        <f t="shared" si="32"/>
        <v>0</v>
      </c>
      <c r="G258" s="64">
        <f t="shared" si="32"/>
        <v>0</v>
      </c>
      <c r="H258" s="59">
        <f>SUM(I258:L258)</f>
        <v>0</v>
      </c>
      <c r="I258" s="64">
        <f>SUM(I259,I263)</f>
        <v>0</v>
      </c>
      <c r="J258" s="64">
        <f t="shared" ref="J258:L258" si="33">SUM(J259,J263)</f>
        <v>0</v>
      </c>
      <c r="K258" s="64">
        <f t="shared" si="33"/>
        <v>0</v>
      </c>
      <c r="L258" s="164">
        <f t="shared" si="33"/>
        <v>0</v>
      </c>
    </row>
    <row r="259" spans="1:13" ht="24.75" hidden="1" thickBot="1" x14ac:dyDescent="0.3">
      <c r="A259" s="261">
        <v>6410</v>
      </c>
      <c r="B259" s="66" t="s">
        <v>266</v>
      </c>
      <c r="C259" s="195">
        <f t="shared" si="23"/>
        <v>0</v>
      </c>
      <c r="D259" s="161">
        <f>SUM(D260:D262)</f>
        <v>0</v>
      </c>
      <c r="E259" s="161">
        <f t="shared" ref="E259:G259" si="34">SUM(E260:E262)</f>
        <v>0</v>
      </c>
      <c r="F259" s="161">
        <f t="shared" si="34"/>
        <v>0</v>
      </c>
      <c r="G259" s="207">
        <f t="shared" si="34"/>
        <v>0</v>
      </c>
      <c r="H259" s="195">
        <f t="shared" si="24"/>
        <v>0</v>
      </c>
      <c r="I259" s="161">
        <f>SUM(I260:I262)</f>
        <v>0</v>
      </c>
      <c r="J259" s="161">
        <f t="shared" ref="J259:L259" si="35">SUM(J260:J262)</f>
        <v>0</v>
      </c>
      <c r="K259" s="161">
        <f t="shared" si="35"/>
        <v>0</v>
      </c>
      <c r="L259" s="172">
        <f t="shared" si="35"/>
        <v>0</v>
      </c>
    </row>
    <row r="260" spans="1:13" ht="12.75" hidden="1" thickBot="1" x14ac:dyDescent="0.3">
      <c r="A260" s="46">
        <v>6411</v>
      </c>
      <c r="B260" s="166" t="s">
        <v>267</v>
      </c>
      <c r="C260" s="191">
        <f t="shared" si="23"/>
        <v>0</v>
      </c>
      <c r="D260" s="75"/>
      <c r="E260" s="75"/>
      <c r="F260" s="75"/>
      <c r="G260" s="149"/>
      <c r="H260" s="198">
        <f t="shared" si="24"/>
        <v>0</v>
      </c>
      <c r="I260" s="75"/>
      <c r="J260" s="75"/>
      <c r="K260" s="75"/>
      <c r="L260" s="150"/>
    </row>
    <row r="261" spans="1:13" ht="36.75" hidden="1" thickBot="1" x14ac:dyDescent="0.3">
      <c r="A261" s="46">
        <v>6412</v>
      </c>
      <c r="B261" s="72" t="s">
        <v>268</v>
      </c>
      <c r="C261" s="191">
        <f t="shared" si="23"/>
        <v>0</v>
      </c>
      <c r="D261" s="75"/>
      <c r="E261" s="75"/>
      <c r="F261" s="75"/>
      <c r="G261" s="149"/>
      <c r="H261" s="198">
        <f t="shared" si="24"/>
        <v>0</v>
      </c>
      <c r="I261" s="75"/>
      <c r="J261" s="75"/>
      <c r="K261" s="75"/>
      <c r="L261" s="150"/>
    </row>
    <row r="262" spans="1:13" ht="36.75" hidden="1" thickBot="1" x14ac:dyDescent="0.3">
      <c r="A262" s="46">
        <v>6419</v>
      </c>
      <c r="B262" s="72" t="s">
        <v>269</v>
      </c>
      <c r="C262" s="191">
        <f t="shared" si="23"/>
        <v>0</v>
      </c>
      <c r="D262" s="75"/>
      <c r="E262" s="75"/>
      <c r="F262" s="75"/>
      <c r="G262" s="149"/>
      <c r="H262" s="198">
        <f t="shared" si="24"/>
        <v>0</v>
      </c>
      <c r="I262" s="75"/>
      <c r="J262" s="75"/>
      <c r="K262" s="75"/>
      <c r="L262" s="150"/>
    </row>
    <row r="263" spans="1:13" ht="36.75" hidden="1" thickBot="1" x14ac:dyDescent="0.3">
      <c r="A263" s="151">
        <v>6420</v>
      </c>
      <c r="B263" s="72" t="s">
        <v>270</v>
      </c>
      <c r="C263" s="191">
        <f t="shared" si="2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t="12.75" hidden="1" thickBot="1" x14ac:dyDescent="0.3">
      <c r="A264" s="46">
        <v>6421</v>
      </c>
      <c r="B264" s="72" t="s">
        <v>271</v>
      </c>
      <c r="C264" s="191">
        <f t="shared" ref="C264:C283" si="36">SUM(D264:G264)</f>
        <v>0</v>
      </c>
      <c r="D264" s="75"/>
      <c r="E264" s="75"/>
      <c r="F264" s="75"/>
      <c r="G264" s="149"/>
      <c r="H264" s="198">
        <f t="shared" ref="H264:H283" si="37">SUM(I264:L264)</f>
        <v>0</v>
      </c>
      <c r="I264" s="75"/>
      <c r="J264" s="75"/>
      <c r="K264" s="75"/>
      <c r="L264" s="150"/>
    </row>
    <row r="265" spans="1:13" ht="12.75" hidden="1" thickBot="1" x14ac:dyDescent="0.3">
      <c r="A265" s="46">
        <v>6422</v>
      </c>
      <c r="B265" s="72" t="s">
        <v>272</v>
      </c>
      <c r="C265" s="191">
        <f t="shared" si="36"/>
        <v>0</v>
      </c>
      <c r="D265" s="75"/>
      <c r="E265" s="75"/>
      <c r="F265" s="75"/>
      <c r="G265" s="149"/>
      <c r="H265" s="198">
        <f t="shared" si="37"/>
        <v>0</v>
      </c>
      <c r="I265" s="75"/>
      <c r="J265" s="75"/>
      <c r="K265" s="75"/>
      <c r="L265" s="150"/>
    </row>
    <row r="266" spans="1:13" ht="24.75" hidden="1" thickBot="1" x14ac:dyDescent="0.3">
      <c r="A266" s="46">
        <v>6423</v>
      </c>
      <c r="B266" s="72" t="s">
        <v>273</v>
      </c>
      <c r="C266" s="191">
        <f>SUM(D266:G266)</f>
        <v>0</v>
      </c>
      <c r="D266" s="75"/>
      <c r="E266" s="75"/>
      <c r="F266" s="75"/>
      <c r="G266" s="149"/>
      <c r="H266" s="198">
        <f>SUM(I266:L266)</f>
        <v>0</v>
      </c>
      <c r="I266" s="75"/>
      <c r="J266" s="75"/>
      <c r="K266" s="75"/>
      <c r="L266" s="150"/>
    </row>
    <row r="267" spans="1:13" ht="36.75" hidden="1" thickBot="1" x14ac:dyDescent="0.3">
      <c r="A267" s="46">
        <v>6424</v>
      </c>
      <c r="B267" s="72" t="s">
        <v>274</v>
      </c>
      <c r="C267" s="191">
        <f>SUM(D267:G267)</f>
        <v>0</v>
      </c>
      <c r="D267" s="75"/>
      <c r="E267" s="75"/>
      <c r="F267" s="75"/>
      <c r="G267" s="149"/>
      <c r="H267" s="198">
        <f>SUM(I267:L267)</f>
        <v>0</v>
      </c>
      <c r="I267" s="75"/>
      <c r="J267" s="75"/>
      <c r="K267" s="75"/>
      <c r="L267" s="150"/>
      <c r="M267" s="209"/>
    </row>
    <row r="268" spans="1:13" ht="36.75" hidden="1" thickBot="1" x14ac:dyDescent="0.3">
      <c r="A268" s="210">
        <v>7000</v>
      </c>
      <c r="B268" s="210" t="s">
        <v>275</v>
      </c>
      <c r="C268" s="211">
        <f t="shared" si="36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37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.75" hidden="1" thickBot="1" x14ac:dyDescent="0.3">
      <c r="A269" s="58">
        <v>7200</v>
      </c>
      <c r="B269" s="140" t="s">
        <v>276</v>
      </c>
      <c r="C269" s="175">
        <f t="shared" si="36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37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.75" hidden="1" thickBot="1" x14ac:dyDescent="0.3">
      <c r="A270" s="261">
        <v>7210</v>
      </c>
      <c r="B270" s="66" t="s">
        <v>277</v>
      </c>
      <c r="C270" s="195">
        <f t="shared" si="36"/>
        <v>0</v>
      </c>
      <c r="D270" s="69"/>
      <c r="E270" s="69"/>
      <c r="F270" s="69"/>
      <c r="G270" s="147"/>
      <c r="H270" s="67">
        <f t="shared" si="37"/>
        <v>0</v>
      </c>
      <c r="I270" s="69"/>
      <c r="J270" s="69"/>
      <c r="K270" s="69"/>
      <c r="L270" s="148"/>
    </row>
    <row r="271" spans="1:13" s="209" customFormat="1" ht="36.75" hidden="1" thickBot="1" x14ac:dyDescent="0.3">
      <c r="A271" s="151">
        <v>7220</v>
      </c>
      <c r="B271" s="72" t="s">
        <v>278</v>
      </c>
      <c r="C271" s="191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.75" hidden="1" thickBot="1" x14ac:dyDescent="0.3">
      <c r="A272" s="46">
        <v>7221</v>
      </c>
      <c r="B272" s="72" t="s">
        <v>279</v>
      </c>
      <c r="C272" s="191">
        <f t="shared" si="36"/>
        <v>0</v>
      </c>
      <c r="D272" s="75"/>
      <c r="E272" s="75"/>
      <c r="F272" s="75"/>
      <c r="G272" s="149"/>
      <c r="H272" s="73">
        <f t="shared" si="37"/>
        <v>0</v>
      </c>
      <c r="I272" s="75"/>
      <c r="J272" s="75"/>
      <c r="K272" s="75"/>
      <c r="L272" s="150"/>
    </row>
    <row r="273" spans="1:12" s="209" customFormat="1" ht="36.75" hidden="1" thickBot="1" x14ac:dyDescent="0.3">
      <c r="A273" s="46">
        <v>7222</v>
      </c>
      <c r="B273" s="72" t="s">
        <v>280</v>
      </c>
      <c r="C273" s="191">
        <f t="shared" si="36"/>
        <v>0</v>
      </c>
      <c r="D273" s="75"/>
      <c r="E273" s="75"/>
      <c r="F273" s="75"/>
      <c r="G273" s="149"/>
      <c r="H273" s="73">
        <f t="shared" si="37"/>
        <v>0</v>
      </c>
      <c r="I273" s="75"/>
      <c r="J273" s="75"/>
      <c r="K273" s="75"/>
      <c r="L273" s="150"/>
    </row>
    <row r="274" spans="1:12" ht="24.75" hidden="1" thickBot="1" x14ac:dyDescent="0.3">
      <c r="A274" s="151">
        <v>7230</v>
      </c>
      <c r="B274" s="72" t="s">
        <v>281</v>
      </c>
      <c r="C274" s="191">
        <f t="shared" si="36"/>
        <v>0</v>
      </c>
      <c r="D274" s="75"/>
      <c r="E274" s="75"/>
      <c r="F274" s="75"/>
      <c r="G274" s="149"/>
      <c r="H274" s="73">
        <f t="shared" si="37"/>
        <v>0</v>
      </c>
      <c r="I274" s="75"/>
      <c r="J274" s="75"/>
      <c r="K274" s="75"/>
      <c r="L274" s="150"/>
    </row>
    <row r="275" spans="1:12" ht="24.75" hidden="1" thickBot="1" x14ac:dyDescent="0.3">
      <c r="A275" s="151">
        <v>7240</v>
      </c>
      <c r="B275" s="72" t="s">
        <v>282</v>
      </c>
      <c r="C275" s="191">
        <f t="shared" si="36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37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.75" hidden="1" thickBot="1" x14ac:dyDescent="0.3">
      <c r="A276" s="46">
        <v>7245</v>
      </c>
      <c r="B276" s="72" t="s">
        <v>283</v>
      </c>
      <c r="C276" s="191">
        <f t="shared" si="36"/>
        <v>0</v>
      </c>
      <c r="D276" s="75"/>
      <c r="E276" s="75"/>
      <c r="F276" s="75"/>
      <c r="G276" s="149"/>
      <c r="H276" s="73">
        <f t="shared" si="37"/>
        <v>0</v>
      </c>
      <c r="I276" s="75"/>
      <c r="J276" s="75"/>
      <c r="K276" s="75"/>
      <c r="L276" s="150"/>
    </row>
    <row r="277" spans="1:12" ht="96.75" hidden="1" thickBot="1" x14ac:dyDescent="0.3">
      <c r="A277" s="46">
        <v>7246</v>
      </c>
      <c r="B277" s="72" t="s">
        <v>284</v>
      </c>
      <c r="C277" s="191">
        <f t="shared" si="36"/>
        <v>0</v>
      </c>
      <c r="D277" s="75"/>
      <c r="E277" s="75"/>
      <c r="F277" s="75"/>
      <c r="G277" s="149"/>
      <c r="H277" s="73">
        <f t="shared" si="37"/>
        <v>0</v>
      </c>
      <c r="I277" s="75"/>
      <c r="J277" s="75"/>
      <c r="K277" s="75"/>
      <c r="L277" s="150"/>
    </row>
    <row r="278" spans="1:12" ht="24.75" hidden="1" thickBot="1" x14ac:dyDescent="0.3">
      <c r="A278" s="205">
        <v>7260</v>
      </c>
      <c r="B278" s="66" t="s">
        <v>285</v>
      </c>
      <c r="C278" s="195">
        <f t="shared" si="36"/>
        <v>0</v>
      </c>
      <c r="D278" s="69"/>
      <c r="E278" s="69"/>
      <c r="F278" s="69"/>
      <c r="G278" s="147"/>
      <c r="H278" s="67">
        <f t="shared" si="37"/>
        <v>0</v>
      </c>
      <c r="I278" s="69"/>
      <c r="J278" s="69"/>
      <c r="K278" s="69"/>
      <c r="L278" s="148"/>
    </row>
    <row r="279" spans="1:12" ht="12.75" hidden="1" thickBot="1" x14ac:dyDescent="0.3">
      <c r="A279" s="96">
        <v>7700</v>
      </c>
      <c r="B279" s="215" t="s">
        <v>286</v>
      </c>
      <c r="C279" s="216">
        <f t="shared" si="36"/>
        <v>0</v>
      </c>
      <c r="D279" s="217">
        <f>D280</f>
        <v>0</v>
      </c>
      <c r="E279" s="217">
        <f t="shared" ref="E279:G279" si="38">E280</f>
        <v>0</v>
      </c>
      <c r="F279" s="217">
        <f t="shared" si="38"/>
        <v>0</v>
      </c>
      <c r="G279" s="218">
        <f t="shared" si="38"/>
        <v>0</v>
      </c>
      <c r="H279" s="216">
        <f t="shared" si="37"/>
        <v>0</v>
      </c>
      <c r="I279" s="217">
        <f t="shared" ref="I279:L279" si="39">I280</f>
        <v>0</v>
      </c>
      <c r="J279" s="217">
        <f t="shared" si="39"/>
        <v>0</v>
      </c>
      <c r="K279" s="217">
        <f t="shared" si="39"/>
        <v>0</v>
      </c>
      <c r="L279" s="219">
        <f t="shared" si="39"/>
        <v>0</v>
      </c>
    </row>
    <row r="280" spans="1:12" ht="12.75" hidden="1" thickBot="1" x14ac:dyDescent="0.3">
      <c r="A280" s="143">
        <v>7720</v>
      </c>
      <c r="B280" s="66" t="s">
        <v>287</v>
      </c>
      <c r="C280" s="80">
        <f t="shared" si="36"/>
        <v>0</v>
      </c>
      <c r="D280" s="82"/>
      <c r="E280" s="82"/>
      <c r="F280" s="82"/>
      <c r="G280" s="220"/>
      <c r="H280" s="80">
        <f t="shared" si="37"/>
        <v>0</v>
      </c>
      <c r="I280" s="82"/>
      <c r="J280" s="82"/>
      <c r="K280" s="82"/>
      <c r="L280" s="221"/>
    </row>
    <row r="281" spans="1:12" ht="12.75" hidden="1" thickBot="1" x14ac:dyDescent="0.3">
      <c r="A281" s="166"/>
      <c r="B281" s="72" t="s">
        <v>288</v>
      </c>
      <c r="C281" s="191">
        <f t="shared" si="36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37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t="12.75" hidden="1" thickBot="1" x14ac:dyDescent="0.3">
      <c r="A282" s="166" t="s">
        <v>289</v>
      </c>
      <c r="B282" s="46" t="s">
        <v>290</v>
      </c>
      <c r="C282" s="191">
        <f t="shared" si="36"/>
        <v>0</v>
      </c>
      <c r="D282" s="75"/>
      <c r="E282" s="75"/>
      <c r="F282" s="75"/>
      <c r="G282" s="149"/>
      <c r="H282" s="73">
        <f t="shared" si="37"/>
        <v>0</v>
      </c>
      <c r="I282" s="75"/>
      <c r="J282" s="75"/>
      <c r="K282" s="75"/>
      <c r="L282" s="150"/>
    </row>
    <row r="283" spans="1:12" ht="24.75" hidden="1" thickBot="1" x14ac:dyDescent="0.3">
      <c r="A283" s="166" t="s">
        <v>291</v>
      </c>
      <c r="B283" s="222" t="s">
        <v>292</v>
      </c>
      <c r="C283" s="195">
        <f t="shared" si="36"/>
        <v>0</v>
      </c>
      <c r="D283" s="69"/>
      <c r="E283" s="69"/>
      <c r="F283" s="69"/>
      <c r="G283" s="147"/>
      <c r="H283" s="67">
        <f t="shared" si="37"/>
        <v>0</v>
      </c>
      <c r="I283" s="69"/>
      <c r="J283" s="69"/>
      <c r="K283" s="69"/>
      <c r="L283" s="148"/>
    </row>
    <row r="284" spans="1:12" ht="12.75" hidden="1" thickBot="1" x14ac:dyDescent="0.3">
      <c r="A284" s="223"/>
      <c r="B284" s="223" t="s">
        <v>293</v>
      </c>
      <c r="C284" s="224">
        <f t="shared" ref="C284:L284" si="40">SUM(C281,C268,C229,C194,C186,C172,C74,C52)</f>
        <v>0</v>
      </c>
      <c r="D284" s="224">
        <f t="shared" si="40"/>
        <v>0</v>
      </c>
      <c r="E284" s="224">
        <f t="shared" si="40"/>
        <v>0</v>
      </c>
      <c r="F284" s="224">
        <f t="shared" si="40"/>
        <v>0</v>
      </c>
      <c r="G284" s="225">
        <f t="shared" si="40"/>
        <v>0</v>
      </c>
      <c r="H284" s="226">
        <f t="shared" si="40"/>
        <v>0</v>
      </c>
      <c r="I284" s="224">
        <f t="shared" si="40"/>
        <v>0</v>
      </c>
      <c r="J284" s="224">
        <f t="shared" si="40"/>
        <v>0</v>
      </c>
      <c r="K284" s="224">
        <f t="shared" si="40"/>
        <v>0</v>
      </c>
      <c r="L284" s="227">
        <f t="shared" si="40"/>
        <v>0</v>
      </c>
    </row>
    <row r="285" spans="1:12" s="26" customFormat="1" ht="13.5" thickTop="1" thickBot="1" x14ac:dyDescent="0.3">
      <c r="A285" s="287" t="s">
        <v>294</v>
      </c>
      <c r="B285" s="288"/>
      <c r="C285" s="228">
        <f>SUM(D285:G285)</f>
        <v>35000</v>
      </c>
      <c r="D285" s="229">
        <f>SUM(D24,D25,D41)-D50</f>
        <v>35000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16000</v>
      </c>
      <c r="I285" s="229">
        <f>SUM(I24,I25,I41)-I50</f>
        <v>16000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thickTop="1" x14ac:dyDescent="0.25">
      <c r="A286" s="306" t="s">
        <v>295</v>
      </c>
      <c r="B286" s="307"/>
      <c r="C286" s="232">
        <f t="shared" ref="C286:L286" si="41">SUM(C287,C288)-C295+C296</f>
        <v>-35000</v>
      </c>
      <c r="D286" s="233">
        <f t="shared" si="41"/>
        <v>-35000</v>
      </c>
      <c r="E286" s="233">
        <f t="shared" si="41"/>
        <v>0</v>
      </c>
      <c r="F286" s="233">
        <f t="shared" si="41"/>
        <v>0</v>
      </c>
      <c r="G286" s="234">
        <f t="shared" si="41"/>
        <v>0</v>
      </c>
      <c r="H286" s="235">
        <f t="shared" si="41"/>
        <v>-16000</v>
      </c>
      <c r="I286" s="233">
        <f t="shared" si="41"/>
        <v>-16000</v>
      </c>
      <c r="J286" s="233">
        <f t="shared" si="41"/>
        <v>0</v>
      </c>
      <c r="K286" s="233">
        <f t="shared" si="41"/>
        <v>0</v>
      </c>
      <c r="L286" s="236">
        <f t="shared" si="41"/>
        <v>0</v>
      </c>
    </row>
    <row r="287" spans="1:12" s="26" customFormat="1" ht="12.75" hidden="1" thickBot="1" x14ac:dyDescent="0.3">
      <c r="A287" s="119" t="s">
        <v>296</v>
      </c>
      <c r="B287" s="119" t="s">
        <v>297</v>
      </c>
      <c r="C287" s="237">
        <f t="shared" ref="C287:L287" si="42">C21-C281</f>
        <v>0</v>
      </c>
      <c r="D287" s="121">
        <f t="shared" si="42"/>
        <v>0</v>
      </c>
      <c r="E287" s="121">
        <f t="shared" si="42"/>
        <v>0</v>
      </c>
      <c r="F287" s="121">
        <f t="shared" si="42"/>
        <v>0</v>
      </c>
      <c r="G287" s="122">
        <f t="shared" si="42"/>
        <v>0</v>
      </c>
      <c r="H287" s="238">
        <f t="shared" si="42"/>
        <v>0</v>
      </c>
      <c r="I287" s="121">
        <f t="shared" si="42"/>
        <v>0</v>
      </c>
      <c r="J287" s="121">
        <f t="shared" si="42"/>
        <v>0</v>
      </c>
      <c r="K287" s="121">
        <f t="shared" si="42"/>
        <v>0</v>
      </c>
      <c r="L287" s="123">
        <f t="shared" si="42"/>
        <v>0</v>
      </c>
    </row>
    <row r="288" spans="1:12" s="26" customFormat="1" hidden="1" x14ac:dyDescent="0.25">
      <c r="A288" s="239" t="s">
        <v>298</v>
      </c>
      <c r="B288" s="239" t="s">
        <v>299</v>
      </c>
      <c r="C288" s="232">
        <f t="shared" ref="C288:L288" si="43">SUM(C289,C291,C293)-SUM(C290,C292,C294)</f>
        <v>0</v>
      </c>
      <c r="D288" s="233">
        <f t="shared" si="43"/>
        <v>0</v>
      </c>
      <c r="E288" s="233">
        <f t="shared" si="43"/>
        <v>0</v>
      </c>
      <c r="F288" s="233">
        <f t="shared" si="43"/>
        <v>0</v>
      </c>
      <c r="G288" s="240">
        <f t="shared" si="43"/>
        <v>0</v>
      </c>
      <c r="H288" s="235">
        <f t="shared" si="43"/>
        <v>0</v>
      </c>
      <c r="I288" s="233">
        <f t="shared" si="43"/>
        <v>0</v>
      </c>
      <c r="J288" s="233">
        <f t="shared" si="43"/>
        <v>0</v>
      </c>
      <c r="K288" s="233">
        <f t="shared" si="43"/>
        <v>0</v>
      </c>
      <c r="L288" s="236">
        <f t="shared" si="43"/>
        <v>0</v>
      </c>
    </row>
    <row r="289" spans="1:12" hidden="1" x14ac:dyDescent="0.25">
      <c r="A289" s="241" t="s">
        <v>300</v>
      </c>
      <c r="B289" s="108" t="s">
        <v>301</v>
      </c>
      <c r="C289" s="80">
        <f t="shared" ref="C289:C294" si="44">SUM(D289:G289)</f>
        <v>0</v>
      </c>
      <c r="D289" s="82"/>
      <c r="E289" s="82"/>
      <c r="F289" s="82"/>
      <c r="G289" s="220"/>
      <c r="H289" s="80">
        <f t="shared" ref="H289:H294" si="45">SUM(I289:L289)</f>
        <v>0</v>
      </c>
      <c r="I289" s="82"/>
      <c r="J289" s="82"/>
      <c r="K289" s="82"/>
      <c r="L289" s="221"/>
    </row>
    <row r="290" spans="1:12" ht="24" hidden="1" x14ac:dyDescent="0.25">
      <c r="A290" s="166" t="s">
        <v>302</v>
      </c>
      <c r="B290" s="45" t="s">
        <v>303</v>
      </c>
      <c r="C290" s="73">
        <f t="shared" si="44"/>
        <v>0</v>
      </c>
      <c r="D290" s="75"/>
      <c r="E290" s="75"/>
      <c r="F290" s="75"/>
      <c r="G290" s="149"/>
      <c r="H290" s="73">
        <f t="shared" si="45"/>
        <v>0</v>
      </c>
      <c r="I290" s="75"/>
      <c r="J290" s="75"/>
      <c r="K290" s="75"/>
      <c r="L290" s="150"/>
    </row>
    <row r="291" spans="1:12" hidden="1" x14ac:dyDescent="0.25">
      <c r="A291" s="166" t="s">
        <v>304</v>
      </c>
      <c r="B291" s="45" t="s">
        <v>305</v>
      </c>
      <c r="C291" s="73">
        <f t="shared" si="44"/>
        <v>0</v>
      </c>
      <c r="D291" s="75"/>
      <c r="E291" s="75"/>
      <c r="F291" s="75"/>
      <c r="G291" s="149"/>
      <c r="H291" s="73">
        <f t="shared" si="45"/>
        <v>0</v>
      </c>
      <c r="I291" s="75"/>
      <c r="J291" s="75"/>
      <c r="K291" s="75"/>
      <c r="L291" s="150"/>
    </row>
    <row r="292" spans="1:12" ht="24" hidden="1" x14ac:dyDescent="0.25">
      <c r="A292" s="166" t="s">
        <v>306</v>
      </c>
      <c r="B292" s="45" t="s">
        <v>307</v>
      </c>
      <c r="C292" s="73">
        <f t="shared" si="44"/>
        <v>0</v>
      </c>
      <c r="D292" s="75"/>
      <c r="E292" s="75"/>
      <c r="F292" s="75"/>
      <c r="G292" s="149"/>
      <c r="H292" s="73">
        <f t="shared" si="45"/>
        <v>0</v>
      </c>
      <c r="I292" s="75"/>
      <c r="J292" s="75"/>
      <c r="K292" s="75"/>
      <c r="L292" s="150"/>
    </row>
    <row r="293" spans="1:12" hidden="1" x14ac:dyDescent="0.25">
      <c r="A293" s="166" t="s">
        <v>308</v>
      </c>
      <c r="B293" s="45" t="s">
        <v>309</v>
      </c>
      <c r="C293" s="73">
        <f t="shared" si="44"/>
        <v>0</v>
      </c>
      <c r="D293" s="75"/>
      <c r="E293" s="75"/>
      <c r="F293" s="75"/>
      <c r="G293" s="149"/>
      <c r="H293" s="73">
        <f t="shared" si="45"/>
        <v>0</v>
      </c>
      <c r="I293" s="75"/>
      <c r="J293" s="75"/>
      <c r="K293" s="75"/>
      <c r="L293" s="150"/>
    </row>
    <row r="294" spans="1:12" ht="24" hidden="1" x14ac:dyDescent="0.25">
      <c r="A294" s="242" t="s">
        <v>310</v>
      </c>
      <c r="B294" s="243" t="s">
        <v>311</v>
      </c>
      <c r="C294" s="176">
        <f t="shared" si="44"/>
        <v>0</v>
      </c>
      <c r="D294" s="180"/>
      <c r="E294" s="180"/>
      <c r="F294" s="180"/>
      <c r="G294" s="244"/>
      <c r="H294" s="176">
        <f t="shared" si="45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>SUM(D295:G295)</f>
        <v>0</v>
      </c>
      <c r="D295" s="247"/>
      <c r="E295" s="247"/>
      <c r="F295" s="247"/>
      <c r="G295" s="248"/>
      <c r="H295" s="246">
        <f>SUM(I295:L295)</f>
        <v>0</v>
      </c>
      <c r="I295" s="247"/>
      <c r="J295" s="247"/>
      <c r="K295" s="247"/>
      <c r="L295" s="249"/>
    </row>
    <row r="296" spans="1:12" s="26" customFormat="1" ht="48" x14ac:dyDescent="0.25">
      <c r="A296" s="239" t="s">
        <v>314</v>
      </c>
      <c r="B296" s="250" t="s">
        <v>315</v>
      </c>
      <c r="C296" s="251">
        <f>SUM(D296:G296)</f>
        <v>-35000</v>
      </c>
      <c r="D296" s="169">
        <v>-35000</v>
      </c>
      <c r="E296" s="169"/>
      <c r="F296" s="169"/>
      <c r="G296" s="170"/>
      <c r="H296" s="251">
        <f>SUM(I296:L296)</f>
        <v>-16000</v>
      </c>
      <c r="I296" s="169">
        <v>-16000</v>
      </c>
      <c r="J296" s="169"/>
      <c r="K296" s="169"/>
      <c r="L296" s="17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259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59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59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</sheetData>
  <sheetProtection algorithmName="SHA-512" hashValue="z51x0sVQM+fwOwGWt+At1DjuXJfOap7Ci2o3bJC4ifITCLvF0cqpNfZLcfLmNR5p1bqPUnxiYCPHBD/uz+DCdA==" saltValue="pDauhAL4+nw+z7TMO/JXBQ==" spinCount="100000" sheet="1" objects="1" scenarios="1" selectLockedCells="1" selectUnlockedCells="1"/>
  <autoFilter ref="A18:L296">
    <filterColumn colId="7">
      <filters blank="1">
        <filter val="16 000"/>
        <filter val="-16 00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filterMode="1">
    <tabColor theme="0"/>
  </sheetPr>
  <dimension ref="A1:M299"/>
  <sheetViews>
    <sheetView showGridLines="0" view="pageLayout" zoomScaleNormal="100" workbookViewId="0">
      <selection activeCell="Q47" sqref="Q47"/>
    </sheetView>
  </sheetViews>
  <sheetFormatPr defaultColWidth="9.140625"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325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2.75" customHeight="1" x14ac:dyDescent="0.25">
      <c r="A3" s="2" t="s">
        <v>2</v>
      </c>
      <c r="B3" s="3"/>
      <c r="C3" s="281" t="s">
        <v>394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321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320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324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4" t="s">
        <v>9</v>
      </c>
      <c r="B7" s="5"/>
      <c r="C7" s="281" t="s">
        <v>323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75" t="s">
        <v>317</v>
      </c>
      <c r="D9" s="275"/>
      <c r="E9" s="275"/>
      <c r="F9" s="275"/>
      <c r="G9" s="275"/>
      <c r="H9" s="275"/>
      <c r="I9" s="275"/>
      <c r="J9" s="275"/>
      <c r="K9" s="275"/>
      <c r="L9" s="276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188064</v>
      </c>
      <c r="D20" s="30">
        <f>SUM(D21,D24,D25,D41,D42)</f>
        <v>18504</v>
      </c>
      <c r="E20" s="30">
        <f>SUM(E21,E24,E42)</f>
        <v>169560</v>
      </c>
      <c r="F20" s="30">
        <f>SUM(F21,F26,F42)</f>
        <v>0</v>
      </c>
      <c r="G20" s="31">
        <f>SUM(G21,G44)</f>
        <v>0</v>
      </c>
      <c r="H20" s="29">
        <f t="shared" ref="H20:H46" si="1">SUM(I20:L20)</f>
        <v>188014</v>
      </c>
      <c r="I20" s="30">
        <f>SUM(I21,I24,I25,I41,I42)</f>
        <v>18454</v>
      </c>
      <c r="J20" s="30">
        <f>SUM(J21,J24,J42)</f>
        <v>169560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188064</v>
      </c>
      <c r="D24" s="53">
        <f>D49</f>
        <v>18504</v>
      </c>
      <c r="E24" s="53">
        <f>E49</f>
        <v>169560</v>
      </c>
      <c r="F24" s="54" t="s">
        <v>34</v>
      </c>
      <c r="G24" s="55" t="s">
        <v>34</v>
      </c>
      <c r="H24" s="52">
        <f t="shared" si="1"/>
        <v>188014</v>
      </c>
      <c r="I24" s="53">
        <f>I50</f>
        <v>18454</v>
      </c>
      <c r="J24" s="53">
        <f>J50</f>
        <v>169560</v>
      </c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58</v>
      </c>
      <c r="C49" s="120">
        <f t="shared" ref="C49:C80" si="2">SUM(D49:G49)</f>
        <v>188064</v>
      </c>
      <c r="D49" s="121">
        <f>SUM(D50,D281)</f>
        <v>18504</v>
      </c>
      <c r="E49" s="121">
        <f>SUM(E50,E281)</f>
        <v>169560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188014</v>
      </c>
      <c r="I49" s="121">
        <f>SUM(I50,I281)</f>
        <v>18454</v>
      </c>
      <c r="J49" s="121">
        <f>SUM(J50,J281)</f>
        <v>169560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59</v>
      </c>
      <c r="C50" s="126">
        <f t="shared" si="2"/>
        <v>188064</v>
      </c>
      <c r="D50" s="127">
        <f>SUM(D51,D193)</f>
        <v>18504</v>
      </c>
      <c r="E50" s="127">
        <f>SUM(E51,E193)</f>
        <v>169560</v>
      </c>
      <c r="F50" s="127">
        <f>SUM(F51,F193)</f>
        <v>0</v>
      </c>
      <c r="G50" s="128">
        <f>SUM(G51,G193)</f>
        <v>0</v>
      </c>
      <c r="H50" s="126">
        <f t="shared" si="3"/>
        <v>188014</v>
      </c>
      <c r="I50" s="127">
        <f>SUM(I51,I193)</f>
        <v>18454</v>
      </c>
      <c r="J50" s="127">
        <f>SUM(J51,J193)</f>
        <v>169560</v>
      </c>
      <c r="K50" s="127">
        <f>SUM(K51,K193)</f>
        <v>0</v>
      </c>
      <c r="L50" s="129">
        <f>SUM(L51,L193)</f>
        <v>0</v>
      </c>
    </row>
    <row r="51" spans="1:13" s="26" customFormat="1" ht="24" x14ac:dyDescent="0.25">
      <c r="A51" s="130"/>
      <c r="B51" s="20" t="s">
        <v>60</v>
      </c>
      <c r="C51" s="131">
        <f t="shared" si="2"/>
        <v>181416</v>
      </c>
      <c r="D51" s="132">
        <f>SUM(D52,D74,D172,D186)</f>
        <v>11856</v>
      </c>
      <c r="E51" s="132">
        <f>SUM(E52,E74,E172,E186)</f>
        <v>169560</v>
      </c>
      <c r="F51" s="132">
        <f>SUM(F52,F74,F172,F186)</f>
        <v>0</v>
      </c>
      <c r="G51" s="133">
        <f>SUM(G52,G74,G172,G186)</f>
        <v>0</v>
      </c>
      <c r="H51" s="131">
        <f t="shared" si="3"/>
        <v>181416</v>
      </c>
      <c r="I51" s="132">
        <f>SUM(I52,I74,I172,I186)</f>
        <v>11856</v>
      </c>
      <c r="J51" s="132">
        <f>SUM(J52,J74,J172,J186)</f>
        <v>169560</v>
      </c>
      <c r="K51" s="132">
        <f>SUM(K52,K74,K172,K186)</f>
        <v>0</v>
      </c>
      <c r="L51" s="134">
        <f>SUM(L52,L74,L172,L186)</f>
        <v>0</v>
      </c>
    </row>
    <row r="52" spans="1:13" s="26" customFormat="1" x14ac:dyDescent="0.25">
      <c r="A52" s="135">
        <v>1000</v>
      </c>
      <c r="B52" s="135" t="s">
        <v>61</v>
      </c>
      <c r="C52" s="136">
        <f t="shared" si="2"/>
        <v>153610</v>
      </c>
      <c r="D52" s="137">
        <f>SUM(D53,D66)</f>
        <v>5050</v>
      </c>
      <c r="E52" s="137">
        <f>SUM(E53,E66)</f>
        <v>148560</v>
      </c>
      <c r="F52" s="137">
        <f>SUM(F53,F66)</f>
        <v>0</v>
      </c>
      <c r="G52" s="138">
        <f>SUM(G53,G66)</f>
        <v>0</v>
      </c>
      <c r="H52" s="136">
        <f t="shared" si="3"/>
        <v>153610</v>
      </c>
      <c r="I52" s="137">
        <f>SUM(I53,I66)</f>
        <v>5050</v>
      </c>
      <c r="J52" s="137">
        <f>SUM(J53,J66)</f>
        <v>148560</v>
      </c>
      <c r="K52" s="137">
        <f>SUM(K53,K66)</f>
        <v>0</v>
      </c>
      <c r="L52" s="139">
        <f>SUM(L53,L66)</f>
        <v>0</v>
      </c>
    </row>
    <row r="53" spans="1:13" x14ac:dyDescent="0.25">
      <c r="A53" s="58">
        <v>1100</v>
      </c>
      <c r="B53" s="140" t="s">
        <v>62</v>
      </c>
      <c r="C53" s="59">
        <f t="shared" si="2"/>
        <v>124350</v>
      </c>
      <c r="D53" s="64">
        <f>SUM(D54,D57,D65)</f>
        <v>4150</v>
      </c>
      <c r="E53" s="64">
        <f>SUM(E54,E57,E65)</f>
        <v>120200</v>
      </c>
      <c r="F53" s="64">
        <f>SUM(F54,F57,F65)</f>
        <v>0</v>
      </c>
      <c r="G53" s="141">
        <f>SUM(G54,G57,G65)</f>
        <v>0</v>
      </c>
      <c r="H53" s="59">
        <f t="shared" si="3"/>
        <v>124350</v>
      </c>
      <c r="I53" s="64">
        <f>SUM(I54,I57,I65)</f>
        <v>4150</v>
      </c>
      <c r="J53" s="64">
        <f>SUM(J54,J57,J65)</f>
        <v>120200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63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>
        <v>0</v>
      </c>
      <c r="J55" s="69">
        <v>0</v>
      </c>
      <c r="K55" s="69"/>
      <c r="L55" s="148"/>
      <c r="M55" s="263"/>
    </row>
    <row r="56" spans="1:13" ht="24" hidden="1" customHeight="1" x14ac:dyDescent="0.25">
      <c r="A56" s="46">
        <v>1119</v>
      </c>
      <c r="B56" s="72" t="s">
        <v>65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>
        <v>0</v>
      </c>
      <c r="J56" s="75">
        <v>0</v>
      </c>
      <c r="K56" s="75"/>
      <c r="L56" s="150"/>
      <c r="M56" s="263"/>
    </row>
    <row r="57" spans="1:13" ht="23.25" hidden="1" customHeight="1" x14ac:dyDescent="0.25">
      <c r="A57" s="151">
        <v>1140</v>
      </c>
      <c r="B57" s="72" t="s">
        <v>66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>
        <v>0</v>
      </c>
      <c r="J58" s="75">
        <v>0</v>
      </c>
      <c r="K58" s="75"/>
      <c r="L58" s="150"/>
      <c r="M58" s="263"/>
    </row>
    <row r="59" spans="1:13" ht="24.75" hidden="1" customHeight="1" x14ac:dyDescent="0.25">
      <c r="A59" s="46">
        <v>1142</v>
      </c>
      <c r="B59" s="72" t="s">
        <v>68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>
        <v>0</v>
      </c>
      <c r="J59" s="75">
        <v>0</v>
      </c>
      <c r="K59" s="75"/>
      <c r="L59" s="150"/>
      <c r="M59" s="263"/>
    </row>
    <row r="60" spans="1:13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>
        <v>0</v>
      </c>
      <c r="J60" s="75">
        <v>0</v>
      </c>
      <c r="K60" s="75"/>
      <c r="L60" s="150"/>
      <c r="M60" s="263"/>
    </row>
    <row r="61" spans="1:13" ht="27.75" hidden="1" customHeight="1" x14ac:dyDescent="0.25">
      <c r="A61" s="46">
        <v>1146</v>
      </c>
      <c r="B61" s="72" t="s">
        <v>70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>
        <v>0</v>
      </c>
      <c r="J61" s="75">
        <v>0</v>
      </c>
      <c r="K61" s="75"/>
      <c r="L61" s="150"/>
      <c r="M61" s="263"/>
    </row>
    <row r="62" spans="1:13" hidden="1" x14ac:dyDescent="0.25">
      <c r="A62" s="46">
        <v>1147</v>
      </c>
      <c r="B62" s="72" t="s">
        <v>71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>
        <v>0</v>
      </c>
      <c r="J62" s="75">
        <v>0</v>
      </c>
      <c r="K62" s="75"/>
      <c r="L62" s="150"/>
      <c r="M62" s="263"/>
    </row>
    <row r="63" spans="1:13" hidden="1" x14ac:dyDescent="0.25">
      <c r="A63" s="46">
        <v>1148</v>
      </c>
      <c r="B63" s="72" t="s">
        <v>72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>
        <v>0</v>
      </c>
      <c r="J63" s="75">
        <v>0</v>
      </c>
      <c r="K63" s="75"/>
      <c r="L63" s="150"/>
      <c r="M63" s="263"/>
    </row>
    <row r="64" spans="1:13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>
        <v>0</v>
      </c>
      <c r="J64" s="75">
        <v>0</v>
      </c>
      <c r="K64" s="75"/>
      <c r="L64" s="150"/>
      <c r="M64" s="263"/>
    </row>
    <row r="65" spans="1:13" ht="36" x14ac:dyDescent="0.25">
      <c r="A65" s="143">
        <v>1150</v>
      </c>
      <c r="B65" s="102" t="s">
        <v>74</v>
      </c>
      <c r="C65" s="109">
        <f t="shared" si="2"/>
        <v>124350</v>
      </c>
      <c r="D65" s="155">
        <v>4150</v>
      </c>
      <c r="E65" s="155">
        <v>120200</v>
      </c>
      <c r="F65" s="155"/>
      <c r="G65" s="156"/>
      <c r="H65" s="109">
        <f t="shared" si="3"/>
        <v>124350</v>
      </c>
      <c r="I65" s="155">
        <v>4150</v>
      </c>
      <c r="J65" s="155">
        <v>120200</v>
      </c>
      <c r="K65" s="155"/>
      <c r="L65" s="157"/>
      <c r="M65" s="263"/>
    </row>
    <row r="66" spans="1:13" ht="36" x14ac:dyDescent="0.25">
      <c r="A66" s="58">
        <v>1200</v>
      </c>
      <c r="B66" s="140" t="s">
        <v>75</v>
      </c>
      <c r="C66" s="59">
        <f t="shared" si="2"/>
        <v>29260</v>
      </c>
      <c r="D66" s="64">
        <f>SUM(D67:D68)</f>
        <v>900</v>
      </c>
      <c r="E66" s="64">
        <f>SUM(E67:E68)</f>
        <v>28360</v>
      </c>
      <c r="F66" s="64">
        <f>SUM(F67:F68)</f>
        <v>0</v>
      </c>
      <c r="G66" s="158">
        <f>SUM(G67:G68)</f>
        <v>0</v>
      </c>
      <c r="H66" s="59">
        <f t="shared" si="3"/>
        <v>29260</v>
      </c>
      <c r="I66" s="64">
        <f>SUM(I67:I68)</f>
        <v>900</v>
      </c>
      <c r="J66" s="64">
        <f>SUM(J67:J68)</f>
        <v>28360</v>
      </c>
      <c r="K66" s="64">
        <f>SUM(K67:K68)</f>
        <v>0</v>
      </c>
      <c r="L66" s="159">
        <f>SUM(L67:L68)</f>
        <v>0</v>
      </c>
    </row>
    <row r="67" spans="1:13" ht="24" x14ac:dyDescent="0.25">
      <c r="A67" s="160">
        <v>1210</v>
      </c>
      <c r="B67" s="66" t="s">
        <v>76</v>
      </c>
      <c r="C67" s="67">
        <f t="shared" si="2"/>
        <v>29260</v>
      </c>
      <c r="D67" s="69">
        <v>900</v>
      </c>
      <c r="E67" s="69">
        <v>28360</v>
      </c>
      <c r="F67" s="69"/>
      <c r="G67" s="147"/>
      <c r="H67" s="67">
        <f t="shared" si="3"/>
        <v>29260</v>
      </c>
      <c r="I67" s="69">
        <v>900</v>
      </c>
      <c r="J67" s="69">
        <v>28360</v>
      </c>
      <c r="K67" s="69"/>
      <c r="L67" s="148"/>
      <c r="M67" s="263"/>
    </row>
    <row r="68" spans="1:13" ht="24" hidden="1" x14ac:dyDescent="0.25">
      <c r="A68" s="151">
        <v>1220</v>
      </c>
      <c r="B68" s="72" t="s">
        <v>77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60" hidden="1" x14ac:dyDescent="0.25">
      <c r="A69" s="46">
        <v>1221</v>
      </c>
      <c r="B69" s="72" t="s">
        <v>78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>
        <v>0</v>
      </c>
      <c r="J69" s="75">
        <v>0</v>
      </c>
      <c r="K69" s="75"/>
      <c r="L69" s="150"/>
      <c r="M69" s="263"/>
    </row>
    <row r="70" spans="1:13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>
        <v>0</v>
      </c>
      <c r="J70" s="75">
        <v>0</v>
      </c>
      <c r="K70" s="75"/>
      <c r="L70" s="150"/>
      <c r="M70" s="263"/>
    </row>
    <row r="71" spans="1:13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>
        <v>0</v>
      </c>
      <c r="J71" s="75">
        <v>0</v>
      </c>
      <c r="K71" s="75"/>
      <c r="L71" s="150"/>
      <c r="M71" s="263"/>
    </row>
    <row r="72" spans="1:13" ht="36" hidden="1" x14ac:dyDescent="0.25">
      <c r="A72" s="46">
        <v>1227</v>
      </c>
      <c r="B72" s="72" t="s">
        <v>81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>
        <v>0</v>
      </c>
      <c r="J72" s="75">
        <v>0</v>
      </c>
      <c r="K72" s="75"/>
      <c r="L72" s="150"/>
      <c r="M72" s="263"/>
    </row>
    <row r="73" spans="1:13" ht="60" hidden="1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>
        <v>0</v>
      </c>
      <c r="J73" s="75">
        <v>0</v>
      </c>
      <c r="K73" s="75"/>
      <c r="L73" s="150"/>
      <c r="M73" s="263"/>
    </row>
    <row r="74" spans="1:13" x14ac:dyDescent="0.25">
      <c r="A74" s="135">
        <v>2000</v>
      </c>
      <c r="B74" s="135" t="s">
        <v>83</v>
      </c>
      <c r="C74" s="136">
        <f t="shared" si="2"/>
        <v>27806</v>
      </c>
      <c r="D74" s="137">
        <f>SUM(D75,D82,D129,D163,D164,D171)</f>
        <v>6806</v>
      </c>
      <c r="E74" s="137">
        <f>SUM(E75,E82,E129,E163,E164,E171)</f>
        <v>21000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27806</v>
      </c>
      <c r="I74" s="137">
        <f>SUM(I75,I82,I129,I163,I164,I171)</f>
        <v>6806</v>
      </c>
      <c r="J74" s="137">
        <f>SUM(J75,J82,J129,J163,J164,J171)</f>
        <v>21000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>
        <v>0</v>
      </c>
      <c r="J77" s="75">
        <v>0</v>
      </c>
      <c r="K77" s="75"/>
      <c r="L77" s="150"/>
      <c r="M77" s="263"/>
    </row>
    <row r="78" spans="1:13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>
        <v>0</v>
      </c>
      <c r="J78" s="75">
        <v>0</v>
      </c>
      <c r="K78" s="75"/>
      <c r="L78" s="150"/>
      <c r="M78" s="263"/>
    </row>
    <row r="79" spans="1:13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>
        <v>0</v>
      </c>
      <c r="J80" s="75">
        <v>0</v>
      </c>
      <c r="K80" s="75"/>
      <c r="L80" s="150"/>
      <c r="M80" s="263"/>
    </row>
    <row r="81" spans="1:13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>
        <v>0</v>
      </c>
      <c r="J81" s="75">
        <v>0</v>
      </c>
      <c r="K81" s="75"/>
      <c r="L81" s="150"/>
      <c r="M81" s="263"/>
    </row>
    <row r="82" spans="1:13" x14ac:dyDescent="0.25">
      <c r="A82" s="58">
        <v>2200</v>
      </c>
      <c r="B82" s="140" t="s">
        <v>89</v>
      </c>
      <c r="C82" s="59">
        <f t="shared" si="4"/>
        <v>24806</v>
      </c>
      <c r="D82" s="64">
        <f>SUM(D83,D88,D94,D102,D111,D115,D121,D127)</f>
        <v>6806</v>
      </c>
      <c r="E82" s="64">
        <f>SUM(E83,E88,E94,E102,E111,E115,E121,E127)</f>
        <v>18000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24806</v>
      </c>
      <c r="I82" s="64">
        <f>SUM(I83,I88,I94,I102,I111,I115,I121,I127)</f>
        <v>6806</v>
      </c>
      <c r="J82" s="64">
        <f>SUM(J83,J88,J94,J102,J111,J115,J121,J127)</f>
        <v>18000</v>
      </c>
      <c r="K82" s="64">
        <f>SUM(K83,K88,K94,K102,K111,K115,K121,K127)</f>
        <v>0</v>
      </c>
      <c r="L82" s="164">
        <f>SUM(L83,L88,L94,L102,L111,L115,L121,L127)</f>
        <v>0</v>
      </c>
    </row>
    <row r="83" spans="1:13" ht="24" hidden="1" x14ac:dyDescent="0.25">
      <c r="A83" s="143">
        <v>2210</v>
      </c>
      <c r="B83" s="102" t="s">
        <v>90</v>
      </c>
      <c r="C83" s="109">
        <f t="shared" si="4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>
        <v>0</v>
      </c>
      <c r="J84" s="69">
        <v>0</v>
      </c>
      <c r="K84" s="69"/>
      <c r="L84" s="148"/>
      <c r="M84" s="263"/>
    </row>
    <row r="85" spans="1:13" ht="36" hidden="1" x14ac:dyDescent="0.25">
      <c r="A85" s="46">
        <v>2212</v>
      </c>
      <c r="B85" s="72" t="s">
        <v>92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>
        <v>0</v>
      </c>
      <c r="J85" s="75">
        <v>0</v>
      </c>
      <c r="K85" s="75"/>
      <c r="L85" s="150"/>
      <c r="M85" s="263"/>
    </row>
    <row r="86" spans="1:13" ht="24" hidden="1" x14ac:dyDescent="0.25">
      <c r="A86" s="46">
        <v>2214</v>
      </c>
      <c r="B86" s="72" t="s">
        <v>93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>
        <v>0</v>
      </c>
      <c r="J86" s="75">
        <v>0</v>
      </c>
      <c r="K86" s="75"/>
      <c r="L86" s="150"/>
      <c r="M86" s="263"/>
    </row>
    <row r="87" spans="1:13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>
        <v>0</v>
      </c>
      <c r="J87" s="75">
        <v>0</v>
      </c>
      <c r="K87" s="75"/>
      <c r="L87" s="150"/>
      <c r="M87" s="263"/>
    </row>
    <row r="88" spans="1:13" ht="24" hidden="1" x14ac:dyDescent="0.25">
      <c r="A88" s="151">
        <v>2220</v>
      </c>
      <c r="B88" s="72" t="s">
        <v>95</v>
      </c>
      <c r="C88" s="73">
        <f t="shared" si="4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96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>
        <v>0</v>
      </c>
      <c r="J89" s="75">
        <v>0</v>
      </c>
      <c r="K89" s="75"/>
      <c r="L89" s="150"/>
      <c r="M89" s="263"/>
    </row>
    <row r="90" spans="1:13" hidden="1" x14ac:dyDescent="0.25">
      <c r="A90" s="46">
        <v>2222</v>
      </c>
      <c r="B90" s="72" t="s">
        <v>97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>
        <v>0</v>
      </c>
      <c r="J90" s="75">
        <v>0</v>
      </c>
      <c r="K90" s="75"/>
      <c r="L90" s="150"/>
      <c r="M90" s="263"/>
    </row>
    <row r="91" spans="1:13" hidden="1" x14ac:dyDescent="0.25">
      <c r="A91" s="46">
        <v>2223</v>
      </c>
      <c r="B91" s="72" t="s">
        <v>98</v>
      </c>
      <c r="C91" s="73">
        <f t="shared" si="4"/>
        <v>0</v>
      </c>
      <c r="D91" s="75"/>
      <c r="E91" s="75"/>
      <c r="F91" s="75"/>
      <c r="G91" s="149"/>
      <c r="H91" s="73">
        <f t="shared" si="5"/>
        <v>0</v>
      </c>
      <c r="I91" s="75">
        <v>0</v>
      </c>
      <c r="J91" s="75">
        <v>0</v>
      </c>
      <c r="K91" s="75"/>
      <c r="L91" s="150"/>
      <c r="M91" s="263"/>
    </row>
    <row r="92" spans="1:13" ht="48" hidden="1" x14ac:dyDescent="0.25">
      <c r="A92" s="46">
        <v>2224</v>
      </c>
      <c r="B92" s="72" t="s">
        <v>99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>
        <v>0</v>
      </c>
      <c r="J92" s="75">
        <v>0</v>
      </c>
      <c r="K92" s="75"/>
      <c r="L92" s="150"/>
      <c r="M92" s="263"/>
    </row>
    <row r="93" spans="1:13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>
        <v>0</v>
      </c>
      <c r="J93" s="75">
        <v>0</v>
      </c>
      <c r="K93" s="75"/>
      <c r="L93" s="150"/>
      <c r="M93" s="263"/>
    </row>
    <row r="94" spans="1:13" ht="36" x14ac:dyDescent="0.25">
      <c r="A94" s="151">
        <v>2230</v>
      </c>
      <c r="B94" s="72" t="s">
        <v>101</v>
      </c>
      <c r="C94" s="73">
        <f t="shared" si="4"/>
        <v>86</v>
      </c>
      <c r="D94" s="152">
        <f>SUM(D95:D101)</f>
        <v>86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86</v>
      </c>
      <c r="I94" s="152">
        <f>SUM(I95:I101)</f>
        <v>86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>
        <v>0</v>
      </c>
      <c r="J95" s="75">
        <v>0</v>
      </c>
      <c r="K95" s="75"/>
      <c r="L95" s="150"/>
      <c r="M95" s="263"/>
    </row>
    <row r="96" spans="1:13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>
        <v>0</v>
      </c>
      <c r="J96" s="75">
        <v>0</v>
      </c>
      <c r="K96" s="75"/>
      <c r="L96" s="150"/>
      <c r="M96" s="263"/>
    </row>
    <row r="97" spans="1:13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>
        <v>0</v>
      </c>
      <c r="J97" s="69">
        <v>0</v>
      </c>
      <c r="K97" s="69"/>
      <c r="L97" s="148"/>
      <c r="M97" s="263"/>
    </row>
    <row r="98" spans="1:13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>
        <v>0</v>
      </c>
      <c r="J98" s="75">
        <v>0</v>
      </c>
      <c r="K98" s="75"/>
      <c r="L98" s="150"/>
      <c r="M98" s="263"/>
    </row>
    <row r="99" spans="1:13" ht="24" hidden="1" x14ac:dyDescent="0.25">
      <c r="A99" s="46">
        <v>2235</v>
      </c>
      <c r="B99" s="72" t="s">
        <v>106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>
        <v>0</v>
      </c>
      <c r="J99" s="75">
        <v>0</v>
      </c>
      <c r="K99" s="75"/>
      <c r="L99" s="150"/>
      <c r="M99" s="263"/>
    </row>
    <row r="100" spans="1:13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>
        <v>0</v>
      </c>
      <c r="J100" s="75">
        <v>0</v>
      </c>
      <c r="K100" s="75"/>
      <c r="L100" s="150"/>
      <c r="M100" s="263"/>
    </row>
    <row r="101" spans="1:13" ht="24" x14ac:dyDescent="0.25">
      <c r="A101" s="46">
        <v>2239</v>
      </c>
      <c r="B101" s="72" t="s">
        <v>108</v>
      </c>
      <c r="C101" s="73">
        <f t="shared" si="4"/>
        <v>86</v>
      </c>
      <c r="D101" s="75">
        <v>86</v>
      </c>
      <c r="E101" s="75"/>
      <c r="F101" s="75"/>
      <c r="G101" s="149"/>
      <c r="H101" s="73">
        <f t="shared" si="5"/>
        <v>86</v>
      </c>
      <c r="I101" s="75">
        <v>86</v>
      </c>
      <c r="J101" s="75">
        <v>0</v>
      </c>
      <c r="K101" s="75"/>
      <c r="L101" s="150"/>
      <c r="M101" s="263"/>
    </row>
    <row r="102" spans="1:13" ht="36" hidden="1" x14ac:dyDescent="0.25">
      <c r="A102" s="151">
        <v>2240</v>
      </c>
      <c r="B102" s="72" t="s">
        <v>109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>
        <v>0</v>
      </c>
      <c r="J103" s="75">
        <v>0</v>
      </c>
      <c r="K103" s="75"/>
      <c r="L103" s="150"/>
      <c r="M103" s="263"/>
    </row>
    <row r="104" spans="1:13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>
        <v>0</v>
      </c>
      <c r="J104" s="75">
        <v>0</v>
      </c>
      <c r="K104" s="75"/>
      <c r="L104" s="150"/>
      <c r="M104" s="263"/>
    </row>
    <row r="105" spans="1:13" ht="24" hidden="1" x14ac:dyDescent="0.25">
      <c r="A105" s="46">
        <v>2243</v>
      </c>
      <c r="B105" s="72" t="s">
        <v>112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>
        <v>0</v>
      </c>
      <c r="J105" s="75">
        <v>0</v>
      </c>
      <c r="K105" s="75"/>
      <c r="L105" s="150"/>
      <c r="M105" s="263"/>
    </row>
    <row r="106" spans="1:13" hidden="1" x14ac:dyDescent="0.25">
      <c r="A106" s="46">
        <v>2244</v>
      </c>
      <c r="B106" s="72" t="s">
        <v>113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>
        <v>0</v>
      </c>
      <c r="J106" s="75">
        <v>0</v>
      </c>
      <c r="K106" s="75"/>
      <c r="L106" s="150"/>
      <c r="M106" s="263"/>
    </row>
    <row r="107" spans="1:13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>
        <v>0</v>
      </c>
      <c r="J107" s="75">
        <v>0</v>
      </c>
      <c r="K107" s="75"/>
      <c r="L107" s="150"/>
      <c r="M107" s="263"/>
    </row>
    <row r="108" spans="1:13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>
        <v>0</v>
      </c>
      <c r="J108" s="75">
        <v>0</v>
      </c>
      <c r="K108" s="75"/>
      <c r="L108" s="150"/>
      <c r="M108" s="263"/>
    </row>
    <row r="109" spans="1:13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>
        <v>0</v>
      </c>
      <c r="J109" s="75">
        <v>0</v>
      </c>
      <c r="K109" s="75"/>
      <c r="L109" s="150"/>
      <c r="M109" s="263"/>
    </row>
    <row r="110" spans="1:13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>
        <v>0</v>
      </c>
      <c r="J110" s="75">
        <v>0</v>
      </c>
      <c r="K110" s="75"/>
      <c r="L110" s="150"/>
      <c r="M110" s="263"/>
    </row>
    <row r="111" spans="1:13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>
        <v>0</v>
      </c>
      <c r="J112" s="75">
        <v>0</v>
      </c>
      <c r="K112" s="75"/>
      <c r="L112" s="150"/>
      <c r="M112" s="263"/>
    </row>
    <row r="113" spans="1:13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>
        <v>0</v>
      </c>
      <c r="J113" s="75">
        <v>0</v>
      </c>
      <c r="K113" s="75"/>
      <c r="L113" s="150"/>
      <c r="M113" s="263"/>
    </row>
    <row r="114" spans="1:13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>
        <v>0</v>
      </c>
      <c r="J114" s="75">
        <v>0</v>
      </c>
      <c r="K114" s="75"/>
      <c r="L114" s="150"/>
      <c r="M114" s="263"/>
    </row>
    <row r="115" spans="1:13" hidden="1" x14ac:dyDescent="0.25">
      <c r="A115" s="151">
        <v>2260</v>
      </c>
      <c r="B115" s="72" t="s">
        <v>122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>
        <v>0</v>
      </c>
      <c r="J116" s="75">
        <v>0</v>
      </c>
      <c r="K116" s="75"/>
      <c r="L116" s="150"/>
      <c r="M116" s="263"/>
    </row>
    <row r="117" spans="1:13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>
        <v>0</v>
      </c>
      <c r="J117" s="75">
        <v>0</v>
      </c>
      <c r="K117" s="75"/>
      <c r="L117" s="150"/>
      <c r="M117" s="263"/>
    </row>
    <row r="118" spans="1:13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>
        <v>0</v>
      </c>
      <c r="J118" s="75">
        <v>0</v>
      </c>
      <c r="K118" s="75"/>
      <c r="L118" s="150"/>
      <c r="M118" s="263"/>
    </row>
    <row r="119" spans="1:13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>
        <v>0</v>
      </c>
      <c r="J119" s="75">
        <v>0</v>
      </c>
      <c r="K119" s="75"/>
      <c r="L119" s="150"/>
      <c r="M119" s="263"/>
    </row>
    <row r="120" spans="1:13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>
        <v>0</v>
      </c>
      <c r="J120" s="75">
        <v>0</v>
      </c>
      <c r="K120" s="75"/>
      <c r="L120" s="150"/>
      <c r="M120" s="263"/>
    </row>
    <row r="121" spans="1:13" x14ac:dyDescent="0.25">
      <c r="A121" s="151">
        <v>2270</v>
      </c>
      <c r="B121" s="72" t="s">
        <v>128</v>
      </c>
      <c r="C121" s="73">
        <f t="shared" si="6"/>
        <v>24720</v>
      </c>
      <c r="D121" s="152">
        <f>SUM(D122:D126)</f>
        <v>6720</v>
      </c>
      <c r="E121" s="152">
        <f>SUM(E122:E126)</f>
        <v>18000</v>
      </c>
      <c r="F121" s="152">
        <f>SUM(F122:F126)</f>
        <v>0</v>
      </c>
      <c r="G121" s="153">
        <f>SUM(G122:G126)</f>
        <v>0</v>
      </c>
      <c r="H121" s="73">
        <f t="shared" si="7"/>
        <v>24720</v>
      </c>
      <c r="I121" s="152">
        <f>SUM(I122:I126)</f>
        <v>6720</v>
      </c>
      <c r="J121" s="152">
        <f>SUM(J122:J126)</f>
        <v>18000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>
        <v>0</v>
      </c>
      <c r="J122" s="75">
        <v>0</v>
      </c>
      <c r="K122" s="75"/>
      <c r="L122" s="150"/>
      <c r="M122" s="263"/>
    </row>
    <row r="123" spans="1:13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>
        <v>0</v>
      </c>
      <c r="J123" s="75">
        <v>0</v>
      </c>
      <c r="K123" s="75"/>
      <c r="L123" s="150"/>
      <c r="M123" s="263"/>
    </row>
    <row r="124" spans="1:13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>
        <v>0</v>
      </c>
      <c r="J124" s="75">
        <v>0</v>
      </c>
      <c r="K124" s="75"/>
      <c r="L124" s="150"/>
      <c r="M124" s="263"/>
    </row>
    <row r="125" spans="1:13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>
        <v>0</v>
      </c>
      <c r="J125" s="75">
        <v>0</v>
      </c>
      <c r="K125" s="75"/>
      <c r="L125" s="150"/>
      <c r="M125" s="263"/>
    </row>
    <row r="126" spans="1:13" ht="24" x14ac:dyDescent="0.25">
      <c r="A126" s="46">
        <v>2279</v>
      </c>
      <c r="B126" s="72" t="s">
        <v>133</v>
      </c>
      <c r="C126" s="73">
        <f t="shared" si="6"/>
        <v>24720</v>
      </c>
      <c r="D126" s="75">
        <f>6720</f>
        <v>6720</v>
      </c>
      <c r="E126" s="75">
        <v>18000</v>
      </c>
      <c r="F126" s="75"/>
      <c r="G126" s="149"/>
      <c r="H126" s="73">
        <f t="shared" si="7"/>
        <v>24720</v>
      </c>
      <c r="I126" s="75">
        <v>6720</v>
      </c>
      <c r="J126" s="75">
        <v>18000</v>
      </c>
      <c r="K126" s="75"/>
      <c r="L126" s="150"/>
      <c r="M126" s="263"/>
    </row>
    <row r="127" spans="1:13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3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>
        <v>0</v>
      </c>
      <c r="J128" s="75">
        <v>0</v>
      </c>
      <c r="K128" s="75"/>
      <c r="L128" s="150"/>
      <c r="M128" s="263"/>
    </row>
    <row r="129" spans="1:13" ht="38.25" customHeight="1" x14ac:dyDescent="0.25">
      <c r="A129" s="58">
        <v>2300</v>
      </c>
      <c r="B129" s="140" t="s">
        <v>136</v>
      </c>
      <c r="C129" s="59">
        <f t="shared" si="9"/>
        <v>3000</v>
      </c>
      <c r="D129" s="64">
        <f>SUM(D130,D135,D139,D140,D143,D150,D158,D159,D162)</f>
        <v>0</v>
      </c>
      <c r="E129" s="64">
        <f>SUM(E130,E135,E139,E140,E143,E150,E158,E159,E162)</f>
        <v>3000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3000</v>
      </c>
      <c r="I129" s="64">
        <f>SUM(I130,I135,I139,I140,I143,I150,I158,I159,I162)</f>
        <v>0</v>
      </c>
      <c r="J129" s="64">
        <f>SUM(J130,J135,J139,J140,J143,J150,J158,J159,J162)</f>
        <v>3000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160">
        <v>2310</v>
      </c>
      <c r="B130" s="66" t="s">
        <v>137</v>
      </c>
      <c r="C130" s="67">
        <f t="shared" si="9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138</v>
      </c>
      <c r="C131" s="73">
        <f t="shared" si="9"/>
        <v>0</v>
      </c>
      <c r="D131" s="75"/>
      <c r="E131" s="75"/>
      <c r="F131" s="75"/>
      <c r="G131" s="149"/>
      <c r="H131" s="73">
        <f t="shared" si="10"/>
        <v>0</v>
      </c>
      <c r="I131" s="75">
        <v>0</v>
      </c>
      <c r="J131" s="75">
        <v>0</v>
      </c>
      <c r="K131" s="75"/>
      <c r="L131" s="150"/>
      <c r="M131" s="263"/>
    </row>
    <row r="132" spans="1:13" hidden="1" x14ac:dyDescent="0.25">
      <c r="A132" s="46">
        <v>2312</v>
      </c>
      <c r="B132" s="72" t="s">
        <v>139</v>
      </c>
      <c r="C132" s="73">
        <f t="shared" si="9"/>
        <v>0</v>
      </c>
      <c r="D132" s="75"/>
      <c r="E132" s="75"/>
      <c r="F132" s="75"/>
      <c r="G132" s="149"/>
      <c r="H132" s="73">
        <f t="shared" si="10"/>
        <v>0</v>
      </c>
      <c r="I132" s="75">
        <v>0</v>
      </c>
      <c r="J132" s="75">
        <v>0</v>
      </c>
      <c r="K132" s="75"/>
      <c r="L132" s="150"/>
      <c r="M132" s="263"/>
    </row>
    <row r="133" spans="1:13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>
        <v>0</v>
      </c>
      <c r="J133" s="75">
        <v>0</v>
      </c>
      <c r="K133" s="75"/>
      <c r="L133" s="150"/>
      <c r="M133" s="263"/>
    </row>
    <row r="134" spans="1:13" ht="47.25" hidden="1" customHeight="1" x14ac:dyDescent="0.25">
      <c r="A134" s="46">
        <v>2314</v>
      </c>
      <c r="B134" s="72" t="s">
        <v>141</v>
      </c>
      <c r="C134" s="73">
        <f t="shared" si="9"/>
        <v>0</v>
      </c>
      <c r="D134" s="75"/>
      <c r="E134" s="75"/>
      <c r="F134" s="75"/>
      <c r="G134" s="149"/>
      <c r="H134" s="73">
        <f t="shared" si="10"/>
        <v>0</v>
      </c>
      <c r="I134" s="75">
        <v>0</v>
      </c>
      <c r="J134" s="75">
        <v>0</v>
      </c>
      <c r="K134" s="75"/>
      <c r="L134" s="150"/>
      <c r="M134" s="263"/>
    </row>
    <row r="135" spans="1:13" x14ac:dyDescent="0.25">
      <c r="A135" s="151">
        <v>2320</v>
      </c>
      <c r="B135" s="72" t="s">
        <v>142</v>
      </c>
      <c r="C135" s="73">
        <f t="shared" si="9"/>
        <v>3000</v>
      </c>
      <c r="D135" s="152">
        <f>SUM(D136:D138)</f>
        <v>0</v>
      </c>
      <c r="E135" s="152">
        <f>SUM(E136:E138)</f>
        <v>3000</v>
      </c>
      <c r="F135" s="152">
        <f>SUM(F136:F138)</f>
        <v>0</v>
      </c>
      <c r="G135" s="153">
        <f>SUM(G136:G138)</f>
        <v>0</v>
      </c>
      <c r="H135" s="73">
        <f t="shared" si="10"/>
        <v>3000</v>
      </c>
      <c r="I135" s="152">
        <f>SUM(I136:I138)</f>
        <v>0</v>
      </c>
      <c r="J135" s="152">
        <f>SUM(J136:J138)</f>
        <v>3000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>
        <v>0</v>
      </c>
      <c r="J136" s="75">
        <v>0</v>
      </c>
      <c r="K136" s="75"/>
      <c r="L136" s="150"/>
      <c r="M136" s="263"/>
    </row>
    <row r="137" spans="1:13" x14ac:dyDescent="0.25">
      <c r="A137" s="46">
        <v>2322</v>
      </c>
      <c r="B137" s="72" t="s">
        <v>144</v>
      </c>
      <c r="C137" s="73">
        <f t="shared" si="9"/>
        <v>3000</v>
      </c>
      <c r="D137" s="75"/>
      <c r="E137" s="75">
        <v>3000</v>
      </c>
      <c r="F137" s="75"/>
      <c r="G137" s="149"/>
      <c r="H137" s="73">
        <f t="shared" si="10"/>
        <v>3000</v>
      </c>
      <c r="I137" s="75">
        <v>0</v>
      </c>
      <c r="J137" s="75">
        <v>3000</v>
      </c>
      <c r="K137" s="75"/>
      <c r="L137" s="150"/>
      <c r="M137" s="263"/>
    </row>
    <row r="138" spans="1:13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>
        <v>0</v>
      </c>
      <c r="J138" s="75">
        <v>0</v>
      </c>
      <c r="K138" s="75"/>
      <c r="L138" s="150"/>
      <c r="M138" s="263"/>
    </row>
    <row r="139" spans="1:13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>
        <v>0</v>
      </c>
      <c r="J139" s="75">
        <v>0</v>
      </c>
      <c r="K139" s="75"/>
      <c r="L139" s="150"/>
      <c r="M139" s="263"/>
    </row>
    <row r="140" spans="1:13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>
        <v>0</v>
      </c>
      <c r="J141" s="75">
        <v>0</v>
      </c>
      <c r="K141" s="75"/>
      <c r="L141" s="150"/>
      <c r="M141" s="263"/>
    </row>
    <row r="142" spans="1:13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>
        <v>0</v>
      </c>
      <c r="J142" s="75">
        <v>0</v>
      </c>
      <c r="K142" s="75"/>
      <c r="L142" s="150"/>
      <c r="M142" s="263"/>
    </row>
    <row r="143" spans="1:13" ht="24" hidden="1" x14ac:dyDescent="0.25">
      <c r="A143" s="143">
        <v>2350</v>
      </c>
      <c r="B143" s="102" t="s">
        <v>150</v>
      </c>
      <c r="C143" s="109">
        <f t="shared" si="9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>
        <v>0</v>
      </c>
      <c r="J144" s="69">
        <v>0</v>
      </c>
      <c r="K144" s="69"/>
      <c r="L144" s="148"/>
      <c r="M144" s="263"/>
    </row>
    <row r="145" spans="1:13" hidden="1" x14ac:dyDescent="0.25">
      <c r="A145" s="46">
        <v>2352</v>
      </c>
      <c r="B145" s="72" t="s">
        <v>152</v>
      </c>
      <c r="C145" s="73">
        <f t="shared" si="9"/>
        <v>0</v>
      </c>
      <c r="D145" s="75"/>
      <c r="E145" s="75"/>
      <c r="F145" s="75"/>
      <c r="G145" s="149"/>
      <c r="H145" s="73">
        <f t="shared" si="10"/>
        <v>0</v>
      </c>
      <c r="I145" s="75">
        <v>0</v>
      </c>
      <c r="J145" s="75">
        <v>0</v>
      </c>
      <c r="K145" s="75"/>
      <c r="L145" s="150"/>
      <c r="M145" s="263"/>
    </row>
    <row r="146" spans="1:13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>
        <v>0</v>
      </c>
      <c r="J146" s="75">
        <v>0</v>
      </c>
      <c r="K146" s="75"/>
      <c r="L146" s="150"/>
      <c r="M146" s="263"/>
    </row>
    <row r="147" spans="1:13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>
        <v>0</v>
      </c>
      <c r="J147" s="75">
        <v>0</v>
      </c>
      <c r="K147" s="75"/>
      <c r="L147" s="150"/>
      <c r="M147" s="263"/>
    </row>
    <row r="148" spans="1:13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>
        <v>0</v>
      </c>
      <c r="J148" s="75">
        <v>0</v>
      </c>
      <c r="K148" s="75"/>
      <c r="L148" s="150"/>
      <c r="M148" s="263"/>
    </row>
    <row r="149" spans="1:13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>
        <v>0</v>
      </c>
      <c r="J149" s="75">
        <v>0</v>
      </c>
      <c r="K149" s="75"/>
      <c r="L149" s="150"/>
      <c r="M149" s="263"/>
    </row>
    <row r="150" spans="1:13" ht="24.75" hidden="1" customHeight="1" x14ac:dyDescent="0.25">
      <c r="A150" s="151">
        <v>2360</v>
      </c>
      <c r="B150" s="72" t="s">
        <v>157</v>
      </c>
      <c r="C150" s="73">
        <f t="shared" si="9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>
        <v>0</v>
      </c>
      <c r="J151" s="75">
        <v>0</v>
      </c>
      <c r="K151" s="75"/>
      <c r="L151" s="150"/>
      <c r="M151" s="263"/>
    </row>
    <row r="152" spans="1:13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>
        <v>0</v>
      </c>
      <c r="J152" s="75">
        <v>0</v>
      </c>
      <c r="K152" s="75"/>
      <c r="L152" s="150"/>
      <c r="M152" s="263"/>
    </row>
    <row r="153" spans="1:13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>
        <v>0</v>
      </c>
      <c r="J153" s="75">
        <v>0</v>
      </c>
      <c r="K153" s="75"/>
      <c r="L153" s="150"/>
      <c r="M153" s="263"/>
    </row>
    <row r="154" spans="1:13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>
        <v>0</v>
      </c>
      <c r="J154" s="75">
        <v>0</v>
      </c>
      <c r="K154" s="75"/>
      <c r="L154" s="150"/>
      <c r="M154" s="263"/>
    </row>
    <row r="155" spans="1:13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>
        <v>0</v>
      </c>
      <c r="J155" s="75">
        <v>0</v>
      </c>
      <c r="K155" s="75"/>
      <c r="L155" s="150"/>
      <c r="M155" s="263"/>
    </row>
    <row r="156" spans="1:13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>
        <v>0</v>
      </c>
      <c r="J156" s="75">
        <v>0</v>
      </c>
      <c r="K156" s="75"/>
      <c r="L156" s="150"/>
      <c r="M156" s="263"/>
    </row>
    <row r="157" spans="1:13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>
        <v>0</v>
      </c>
      <c r="J157" s="75">
        <v>0</v>
      </c>
      <c r="K157" s="75"/>
      <c r="L157" s="150"/>
      <c r="M157" s="263"/>
    </row>
    <row r="158" spans="1:13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>
        <v>0</v>
      </c>
      <c r="J158" s="155">
        <v>0</v>
      </c>
      <c r="K158" s="155"/>
      <c r="L158" s="157"/>
      <c r="M158" s="263"/>
    </row>
    <row r="159" spans="1:13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>
        <v>0</v>
      </c>
      <c r="J160" s="69">
        <v>0</v>
      </c>
      <c r="K160" s="69"/>
      <c r="L160" s="148"/>
      <c r="M160" s="263"/>
    </row>
    <row r="161" spans="1:13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>
        <v>0</v>
      </c>
      <c r="J161" s="75">
        <v>0</v>
      </c>
      <c r="K161" s="75"/>
      <c r="L161" s="150"/>
      <c r="M161" s="263"/>
    </row>
    <row r="162" spans="1:13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>
        <v>0</v>
      </c>
      <c r="J162" s="155">
        <v>0</v>
      </c>
      <c r="K162" s="155"/>
      <c r="L162" s="157"/>
      <c r="M162" s="263"/>
    </row>
    <row r="163" spans="1:13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>
        <v>0</v>
      </c>
      <c r="J163" s="169">
        <v>0</v>
      </c>
      <c r="K163" s="169"/>
      <c r="L163" s="171"/>
      <c r="M163" s="263"/>
    </row>
    <row r="164" spans="1:13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hidden="1" customHeight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>
        <v>0</v>
      </c>
      <c r="J166" s="75">
        <v>0</v>
      </c>
      <c r="K166" s="75"/>
      <c r="L166" s="150"/>
      <c r="M166" s="263"/>
    </row>
    <row r="167" spans="1:13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>
        <v>0</v>
      </c>
      <c r="J167" s="75">
        <v>0</v>
      </c>
      <c r="K167" s="75"/>
      <c r="L167" s="150"/>
      <c r="M167" s="263"/>
    </row>
    <row r="168" spans="1:13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>
        <v>0</v>
      </c>
      <c r="J168" s="75">
        <v>0</v>
      </c>
      <c r="K168" s="75"/>
      <c r="L168" s="150"/>
      <c r="M168" s="263"/>
    </row>
    <row r="169" spans="1:13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>
        <v>0</v>
      </c>
      <c r="J169" s="75">
        <v>0</v>
      </c>
      <c r="K169" s="75"/>
      <c r="L169" s="150"/>
      <c r="M169" s="263"/>
    </row>
    <row r="170" spans="1:13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>
        <v>0</v>
      </c>
      <c r="J170" s="75">
        <v>0</v>
      </c>
      <c r="K170" s="75"/>
      <c r="L170" s="150"/>
      <c r="M170" s="263"/>
    </row>
    <row r="171" spans="1:13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>
        <v>0</v>
      </c>
      <c r="J171" s="42">
        <v>0</v>
      </c>
      <c r="K171" s="42"/>
      <c r="L171" s="44"/>
      <c r="M171" s="265"/>
    </row>
    <row r="172" spans="1:13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>
        <v>0</v>
      </c>
      <c r="J175" s="75">
        <v>0</v>
      </c>
      <c r="K175" s="75"/>
      <c r="L175" s="150"/>
      <c r="M175" s="263"/>
    </row>
    <row r="176" spans="1:13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>
        <v>0</v>
      </c>
      <c r="J176" s="75">
        <v>0</v>
      </c>
      <c r="K176" s="75"/>
      <c r="L176" s="150"/>
      <c r="M176" s="263"/>
    </row>
    <row r="177" spans="1:13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>
        <v>0</v>
      </c>
      <c r="J177" s="75">
        <v>0</v>
      </c>
      <c r="K177" s="75"/>
      <c r="L177" s="150"/>
      <c r="M177" s="263"/>
    </row>
    <row r="178" spans="1:13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>
        <v>0</v>
      </c>
      <c r="J179" s="75">
        <v>0</v>
      </c>
      <c r="K179" s="75"/>
      <c r="L179" s="150"/>
      <c r="M179" s="263"/>
    </row>
    <row r="180" spans="1:13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>
        <v>0</v>
      </c>
      <c r="J180" s="75">
        <v>0</v>
      </c>
      <c r="K180" s="75"/>
      <c r="L180" s="150"/>
      <c r="M180" s="263"/>
    </row>
    <row r="181" spans="1:13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>
        <v>0</v>
      </c>
      <c r="J181" s="75">
        <v>0</v>
      </c>
      <c r="K181" s="75"/>
      <c r="L181" s="150"/>
      <c r="M181" s="263"/>
    </row>
    <row r="182" spans="1:13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>
        <v>0</v>
      </c>
      <c r="J182" s="180">
        <v>0</v>
      </c>
      <c r="K182" s="180"/>
      <c r="L182" s="182"/>
      <c r="M182" s="263"/>
    </row>
    <row r="183" spans="1:13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>
        <v>0</v>
      </c>
      <c r="J184" s="155">
        <v>0</v>
      </c>
      <c r="K184" s="155"/>
      <c r="L184" s="157"/>
      <c r="M184" s="263"/>
    </row>
    <row r="185" spans="1:13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>
        <v>0</v>
      </c>
      <c r="J185" s="69">
        <v>0</v>
      </c>
      <c r="K185" s="69"/>
      <c r="L185" s="148"/>
      <c r="M185" s="263"/>
    </row>
    <row r="186" spans="1:13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>
        <v>0</v>
      </c>
      <c r="J188" s="69">
        <v>0</v>
      </c>
      <c r="K188" s="69"/>
      <c r="L188" s="148"/>
      <c r="M188" s="263"/>
    </row>
    <row r="189" spans="1:13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>
        <v>0</v>
      </c>
      <c r="J189" s="75">
        <v>0</v>
      </c>
      <c r="K189" s="75"/>
      <c r="L189" s="150"/>
      <c r="M189" s="263"/>
    </row>
    <row r="190" spans="1:13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>
        <v>0</v>
      </c>
      <c r="J192" s="75">
        <v>0</v>
      </c>
      <c r="K192" s="75"/>
      <c r="L192" s="150"/>
      <c r="M192" s="263"/>
    </row>
    <row r="193" spans="1:13" s="26" customFormat="1" ht="24" x14ac:dyDescent="0.25">
      <c r="A193" s="188"/>
      <c r="B193" s="21" t="s">
        <v>200</v>
      </c>
      <c r="C193" s="131">
        <f t="shared" si="13"/>
        <v>6648</v>
      </c>
      <c r="D193" s="132">
        <f>SUM(D194,D229,D268)</f>
        <v>6648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6598</v>
      </c>
      <c r="I193" s="132">
        <f>SUM(I194,I229,I268)</f>
        <v>6598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201</v>
      </c>
      <c r="C194" s="136">
        <f t="shared" si="1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>
        <v>0</v>
      </c>
      <c r="J196" s="69">
        <v>0</v>
      </c>
      <c r="K196" s="69"/>
      <c r="L196" s="148"/>
      <c r="M196" s="263"/>
    </row>
    <row r="197" spans="1:13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>
        <v>0</v>
      </c>
      <c r="J198" s="75">
        <v>0</v>
      </c>
      <c r="K198" s="75"/>
      <c r="L198" s="150"/>
      <c r="M198" s="263"/>
    </row>
    <row r="199" spans="1:13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>
        <v>0</v>
      </c>
      <c r="J199" s="75">
        <v>0</v>
      </c>
      <c r="K199" s="75"/>
      <c r="L199" s="150"/>
      <c r="M199" s="263"/>
    </row>
    <row r="200" spans="1:13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>
        <v>0</v>
      </c>
      <c r="J200" s="75">
        <v>0</v>
      </c>
      <c r="K200" s="75"/>
      <c r="L200" s="150"/>
      <c r="M200" s="263"/>
    </row>
    <row r="201" spans="1:13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>
        <v>0</v>
      </c>
      <c r="J201" s="75">
        <v>0</v>
      </c>
      <c r="K201" s="75"/>
      <c r="L201" s="150"/>
      <c r="M201" s="263"/>
    </row>
    <row r="202" spans="1:13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>
        <v>0</v>
      </c>
      <c r="J202" s="75">
        <v>0</v>
      </c>
      <c r="K202" s="75"/>
      <c r="L202" s="150"/>
      <c r="M202" s="263"/>
    </row>
    <row r="203" spans="1:13" hidden="1" x14ac:dyDescent="0.25">
      <c r="A203" s="58">
        <v>5200</v>
      </c>
      <c r="B203" s="140" t="s">
        <v>210</v>
      </c>
      <c r="C203" s="59">
        <f t="shared" si="1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>
        <v>0</v>
      </c>
      <c r="J205" s="69">
        <v>0</v>
      </c>
      <c r="K205" s="69"/>
      <c r="L205" s="148"/>
      <c r="M205" s="263"/>
    </row>
    <row r="206" spans="1:13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>
        <v>0</v>
      </c>
      <c r="J206" s="75">
        <v>0</v>
      </c>
      <c r="K206" s="75"/>
      <c r="L206" s="150"/>
      <c r="M206" s="263"/>
    </row>
    <row r="207" spans="1:13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>
        <v>0</v>
      </c>
      <c r="J207" s="75">
        <v>0</v>
      </c>
      <c r="K207" s="75"/>
      <c r="L207" s="150"/>
      <c r="M207" s="263"/>
    </row>
    <row r="208" spans="1:13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>
        <v>0</v>
      </c>
      <c r="J208" s="75">
        <v>0</v>
      </c>
      <c r="K208" s="75"/>
      <c r="L208" s="150"/>
      <c r="M208" s="263"/>
    </row>
    <row r="209" spans="1:13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>
        <v>0</v>
      </c>
      <c r="J209" s="75">
        <v>0</v>
      </c>
      <c r="K209" s="75"/>
      <c r="L209" s="150"/>
      <c r="M209" s="263"/>
    </row>
    <row r="210" spans="1:13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>
        <v>0</v>
      </c>
      <c r="J210" s="75">
        <v>0</v>
      </c>
      <c r="K210" s="75"/>
      <c r="L210" s="150"/>
      <c r="M210" s="263"/>
    </row>
    <row r="211" spans="1:13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>
        <v>0</v>
      </c>
      <c r="J211" s="75">
        <v>0</v>
      </c>
      <c r="K211" s="75"/>
      <c r="L211" s="150"/>
      <c r="M211" s="263"/>
    </row>
    <row r="212" spans="1:13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>
        <v>0</v>
      </c>
      <c r="J212" s="75">
        <v>0</v>
      </c>
      <c r="K212" s="75"/>
      <c r="L212" s="150"/>
      <c r="M212" s="263"/>
    </row>
    <row r="213" spans="1:13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>
        <v>0</v>
      </c>
      <c r="J213" s="75">
        <v>0</v>
      </c>
      <c r="K213" s="75"/>
      <c r="L213" s="150"/>
      <c r="M213" s="263"/>
    </row>
    <row r="214" spans="1:13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>
        <v>0</v>
      </c>
      <c r="J214" s="75">
        <v>0</v>
      </c>
      <c r="K214" s="75"/>
      <c r="L214" s="150"/>
      <c r="M214" s="263"/>
    </row>
    <row r="215" spans="1:13" hidden="1" x14ac:dyDescent="0.25">
      <c r="A215" s="151">
        <v>5230</v>
      </c>
      <c r="B215" s="72" t="s">
        <v>222</v>
      </c>
      <c r="C215" s="73">
        <f t="shared" si="1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>
        <v>0</v>
      </c>
      <c r="J216" s="75">
        <v>0</v>
      </c>
      <c r="K216" s="75"/>
      <c r="L216" s="150"/>
      <c r="M216" s="263"/>
    </row>
    <row r="217" spans="1:13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>
        <v>0</v>
      </c>
      <c r="J217" s="75">
        <v>0</v>
      </c>
      <c r="K217" s="75"/>
      <c r="L217" s="150"/>
      <c r="M217" s="263"/>
    </row>
    <row r="218" spans="1:13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>
        <v>0</v>
      </c>
      <c r="J218" s="75">
        <v>0</v>
      </c>
      <c r="K218" s="75"/>
      <c r="L218" s="150"/>
      <c r="M218" s="263"/>
    </row>
    <row r="219" spans="1:13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>
        <v>0</v>
      </c>
      <c r="J219" s="75">
        <v>0</v>
      </c>
      <c r="K219" s="75"/>
      <c r="L219" s="150"/>
      <c r="M219" s="263"/>
    </row>
    <row r="220" spans="1:13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>
        <v>0</v>
      </c>
      <c r="J220" s="75">
        <v>0</v>
      </c>
      <c r="K220" s="75"/>
      <c r="L220" s="150"/>
      <c r="M220" s="263"/>
    </row>
    <row r="221" spans="1:13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>
        <v>0</v>
      </c>
      <c r="J221" s="75">
        <v>0</v>
      </c>
      <c r="K221" s="75"/>
      <c r="L221" s="150"/>
      <c r="M221" s="263"/>
    </row>
    <row r="222" spans="1:13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>
        <v>0</v>
      </c>
      <c r="J222" s="75">
        <v>0</v>
      </c>
      <c r="K222" s="75"/>
      <c r="L222" s="150"/>
      <c r="M222" s="263"/>
    </row>
    <row r="223" spans="1:13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>
        <v>0</v>
      </c>
      <c r="J223" s="75">
        <v>0</v>
      </c>
      <c r="K223" s="75"/>
      <c r="L223" s="150"/>
      <c r="M223" s="263"/>
    </row>
    <row r="224" spans="1:13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>
        <v>0</v>
      </c>
      <c r="J224" s="75">
        <v>0</v>
      </c>
      <c r="K224" s="75"/>
      <c r="L224" s="150"/>
      <c r="M224" s="263"/>
    </row>
    <row r="225" spans="1:13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>
        <v>0</v>
      </c>
      <c r="J225" s="75">
        <v>0</v>
      </c>
      <c r="K225" s="75"/>
      <c r="L225" s="150"/>
      <c r="M225" s="263"/>
    </row>
    <row r="226" spans="1:13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>
        <v>0</v>
      </c>
      <c r="J227" s="75">
        <v>0</v>
      </c>
      <c r="K227" s="75"/>
      <c r="L227" s="150"/>
      <c r="M227" s="263"/>
    </row>
    <row r="228" spans="1:13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>
        <v>0</v>
      </c>
      <c r="J228" s="155">
        <v>0</v>
      </c>
      <c r="K228" s="155"/>
      <c r="L228" s="157"/>
      <c r="M228" s="263"/>
    </row>
    <row r="229" spans="1:13" x14ac:dyDescent="0.25">
      <c r="A229" s="135">
        <v>6000</v>
      </c>
      <c r="B229" s="135" t="s">
        <v>236</v>
      </c>
      <c r="C229" s="193">
        <f t="shared" si="15"/>
        <v>6648</v>
      </c>
      <c r="D229" s="137">
        <f>D230+D250+D258</f>
        <v>6648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6598</v>
      </c>
      <c r="I229" s="137">
        <f>I230+I250+I258</f>
        <v>6598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customHeight="1" x14ac:dyDescent="0.25">
      <c r="A230" s="87">
        <v>6200</v>
      </c>
      <c r="B230" s="174" t="s">
        <v>237</v>
      </c>
      <c r="C230" s="194">
        <f t="shared" si="15"/>
        <v>1500</v>
      </c>
      <c r="D230" s="184">
        <f>SUM(D231,D232,D234,D237,D243,D244,D245)</f>
        <v>1500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1500</v>
      </c>
      <c r="I230" s="184">
        <f>SUM(I231,I232,I234,I237,I243,I244,I245)</f>
        <v>1500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>
        <v>0</v>
      </c>
      <c r="J231" s="69">
        <v>0</v>
      </c>
      <c r="K231" s="69"/>
      <c r="L231" s="148"/>
      <c r="M231" s="263"/>
    </row>
    <row r="232" spans="1:13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>
        <v>0</v>
      </c>
      <c r="J233" s="69">
        <v>0</v>
      </c>
      <c r="K233" s="69"/>
      <c r="L233" s="148"/>
      <c r="M233" s="263"/>
    </row>
    <row r="234" spans="1:13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>
        <v>0</v>
      </c>
      <c r="J235" s="75">
        <v>0</v>
      </c>
      <c r="K235" s="75"/>
      <c r="L235" s="150"/>
      <c r="M235" s="263"/>
    </row>
    <row r="236" spans="1:13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>
        <v>0</v>
      </c>
      <c r="J236" s="75">
        <v>0</v>
      </c>
      <c r="K236" s="75"/>
      <c r="L236" s="150"/>
      <c r="M236" s="263"/>
    </row>
    <row r="237" spans="1:13" ht="25.5" customHeight="1" x14ac:dyDescent="0.25">
      <c r="A237" s="151">
        <v>6250</v>
      </c>
      <c r="B237" s="72" t="s">
        <v>244</v>
      </c>
      <c r="C237" s="191">
        <f t="shared" si="15"/>
        <v>1500</v>
      </c>
      <c r="D237" s="152">
        <f>SUM(D238:D242)</f>
        <v>1500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1500</v>
      </c>
      <c r="I237" s="152">
        <f>SUM(I238:I242)</f>
        <v>1500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>
        <v>0</v>
      </c>
      <c r="J238" s="75">
        <v>0</v>
      </c>
      <c r="K238" s="75"/>
      <c r="L238" s="150"/>
      <c r="M238" s="263"/>
    </row>
    <row r="239" spans="1:13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>
        <v>0</v>
      </c>
      <c r="J239" s="75">
        <v>0</v>
      </c>
      <c r="K239" s="75"/>
      <c r="L239" s="150"/>
      <c r="M239" s="263"/>
    </row>
    <row r="240" spans="1:13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>
        <v>0</v>
      </c>
      <c r="J240" s="75">
        <v>0</v>
      </c>
      <c r="K240" s="75"/>
      <c r="L240" s="150"/>
      <c r="M240" s="263"/>
    </row>
    <row r="241" spans="1:13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>
        <v>0</v>
      </c>
      <c r="J241" s="75">
        <v>0</v>
      </c>
      <c r="K241" s="75"/>
      <c r="L241" s="150"/>
      <c r="M241" s="263"/>
    </row>
    <row r="242" spans="1:13" x14ac:dyDescent="0.25">
      <c r="A242" s="46">
        <v>6259</v>
      </c>
      <c r="B242" s="72" t="s">
        <v>249</v>
      </c>
      <c r="C242" s="191">
        <f t="shared" si="15"/>
        <v>1500</v>
      </c>
      <c r="D242" s="75">
        <v>1500</v>
      </c>
      <c r="E242" s="75"/>
      <c r="F242" s="75"/>
      <c r="G242" s="149"/>
      <c r="H242" s="198">
        <f t="shared" si="16"/>
        <v>1500</v>
      </c>
      <c r="I242" s="75">
        <v>1500</v>
      </c>
      <c r="J242" s="75">
        <v>0</v>
      </c>
      <c r="K242" s="75"/>
      <c r="L242" s="150"/>
      <c r="M242" s="263"/>
    </row>
    <row r="243" spans="1:13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>
        <v>0</v>
      </c>
      <c r="J243" s="75">
        <v>0</v>
      </c>
      <c r="K243" s="75"/>
      <c r="L243" s="150"/>
      <c r="M243" s="263"/>
    </row>
    <row r="244" spans="1:13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>
        <v>0</v>
      </c>
      <c r="J244" s="75">
        <v>0</v>
      </c>
      <c r="K244" s="75"/>
      <c r="L244" s="150"/>
      <c r="M244" s="263"/>
    </row>
    <row r="245" spans="1:13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>
        <v>0</v>
      </c>
      <c r="J246" s="75">
        <v>0</v>
      </c>
      <c r="K246" s="75"/>
      <c r="L246" s="150"/>
      <c r="M246" s="263"/>
    </row>
    <row r="247" spans="1:13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>
        <v>0</v>
      </c>
      <c r="J247" s="75">
        <v>0</v>
      </c>
      <c r="K247" s="75"/>
      <c r="L247" s="150"/>
      <c r="M247" s="263"/>
    </row>
    <row r="248" spans="1:13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>
        <v>0</v>
      </c>
      <c r="J248" s="75">
        <v>0</v>
      </c>
      <c r="K248" s="75"/>
      <c r="L248" s="150"/>
      <c r="M248" s="263"/>
    </row>
    <row r="249" spans="1:13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>
        <v>0</v>
      </c>
      <c r="J249" s="75">
        <v>0</v>
      </c>
      <c r="K249" s="75"/>
      <c r="L249" s="150"/>
      <c r="M249" s="263"/>
    </row>
    <row r="250" spans="1:13" x14ac:dyDescent="0.25">
      <c r="A250" s="58">
        <v>6300</v>
      </c>
      <c r="B250" s="140" t="s">
        <v>257</v>
      </c>
      <c r="C250" s="175">
        <f t="shared" si="15"/>
        <v>2900</v>
      </c>
      <c r="D250" s="64">
        <f>SUM(D251,D256,D257)</f>
        <v>2900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2850</v>
      </c>
      <c r="I250" s="64">
        <f>SUM(I251,I256,I257)</f>
        <v>2850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>
        <v>0</v>
      </c>
      <c r="J252" s="75">
        <v>0</v>
      </c>
      <c r="K252" s="75"/>
      <c r="L252" s="150"/>
      <c r="M252" s="263"/>
    </row>
    <row r="253" spans="1:13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>
        <v>0</v>
      </c>
      <c r="J253" s="75">
        <v>0</v>
      </c>
      <c r="K253" s="75"/>
      <c r="L253" s="150"/>
      <c r="M253" s="263"/>
    </row>
    <row r="254" spans="1:13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>
        <v>0</v>
      </c>
      <c r="J254" s="75">
        <v>0</v>
      </c>
      <c r="K254" s="75"/>
      <c r="L254" s="150"/>
      <c r="M254" s="263"/>
    </row>
    <row r="255" spans="1:13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>
        <v>0</v>
      </c>
      <c r="J255" s="69">
        <v>0</v>
      </c>
      <c r="K255" s="69"/>
      <c r="L255" s="148"/>
      <c r="M255" s="263"/>
    </row>
    <row r="256" spans="1:13" ht="24" x14ac:dyDescent="0.25">
      <c r="A256" s="205">
        <v>6330</v>
      </c>
      <c r="B256" s="206" t="s">
        <v>263</v>
      </c>
      <c r="C256" s="199">
        <f t="shared" ref="C256:C283" si="17">SUM(D256:G256)</f>
        <v>2900</v>
      </c>
      <c r="D256" s="180">
        <v>2900</v>
      </c>
      <c r="E256" s="180"/>
      <c r="F256" s="180"/>
      <c r="G256" s="201"/>
      <c r="H256" s="199">
        <f t="shared" ref="H256:H283" si="18">SUM(I256:L256)</f>
        <v>2850</v>
      </c>
      <c r="I256" s="180">
        <v>2850</v>
      </c>
      <c r="J256" s="180">
        <v>0</v>
      </c>
      <c r="K256" s="180"/>
      <c r="L256" s="182"/>
      <c r="M256" s="263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>
        <v>0</v>
      </c>
      <c r="J257" s="75">
        <v>0</v>
      </c>
      <c r="K257" s="75"/>
      <c r="L257" s="150"/>
      <c r="M257" s="263"/>
    </row>
    <row r="258" spans="1:13" ht="36" x14ac:dyDescent="0.25">
      <c r="A258" s="58">
        <v>6400</v>
      </c>
      <c r="B258" s="140" t="s">
        <v>265</v>
      </c>
      <c r="C258" s="175">
        <f t="shared" si="17"/>
        <v>2248</v>
      </c>
      <c r="D258" s="64">
        <f>SUM(D259,D263)</f>
        <v>2248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2248</v>
      </c>
      <c r="I258" s="64">
        <f>SUM(I259,I263)</f>
        <v>2248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>
        <v>0</v>
      </c>
      <c r="J260" s="75">
        <v>0</v>
      </c>
      <c r="K260" s="75"/>
      <c r="L260" s="150"/>
      <c r="M260" s="263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>
        <v>0</v>
      </c>
      <c r="J261" s="75">
        <v>0</v>
      </c>
      <c r="K261" s="75"/>
      <c r="L261" s="150"/>
      <c r="M261" s="263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>
        <v>0</v>
      </c>
      <c r="J262" s="75">
        <v>0</v>
      </c>
      <c r="K262" s="75"/>
      <c r="L262" s="150"/>
      <c r="M262" s="263"/>
    </row>
    <row r="263" spans="1:13" ht="36" x14ac:dyDescent="0.25">
      <c r="A263" s="151">
        <v>6420</v>
      </c>
      <c r="B263" s="72" t="s">
        <v>270</v>
      </c>
      <c r="C263" s="191">
        <f t="shared" si="17"/>
        <v>2248</v>
      </c>
      <c r="D263" s="152">
        <f>SUM(D264:D267)</f>
        <v>2248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2248</v>
      </c>
      <c r="I263" s="152">
        <f>SUM(I264:I267)</f>
        <v>2248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>
        <v>0</v>
      </c>
      <c r="J264" s="75">
        <v>0</v>
      </c>
      <c r="K264" s="75"/>
      <c r="L264" s="150"/>
      <c r="M264" s="263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>
        <v>0</v>
      </c>
      <c r="J265" s="75">
        <v>0</v>
      </c>
      <c r="K265" s="75"/>
      <c r="L265" s="150"/>
      <c r="M265" s="263"/>
    </row>
    <row r="266" spans="1:13" ht="14.25" customHeight="1" x14ac:dyDescent="0.25">
      <c r="A266" s="46">
        <v>6423</v>
      </c>
      <c r="B266" s="72" t="s">
        <v>273</v>
      </c>
      <c r="C266" s="191">
        <f t="shared" si="17"/>
        <v>2248</v>
      </c>
      <c r="D266" s="75">
        <f>750+1498</f>
        <v>2248</v>
      </c>
      <c r="E266" s="75"/>
      <c r="F266" s="75"/>
      <c r="G266" s="149"/>
      <c r="H266" s="198">
        <f t="shared" si="18"/>
        <v>2248</v>
      </c>
      <c r="I266" s="75">
        <v>2248</v>
      </c>
      <c r="J266" s="75">
        <v>0</v>
      </c>
      <c r="K266" s="75"/>
      <c r="L266" s="150"/>
      <c r="M266" s="263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>
        <v>0</v>
      </c>
      <c r="J267" s="75">
        <v>0</v>
      </c>
      <c r="K267" s="75"/>
      <c r="L267" s="150"/>
      <c r="M267" s="264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>
        <v>0</v>
      </c>
      <c r="J270" s="69">
        <v>0</v>
      </c>
      <c r="K270" s="69"/>
      <c r="L270" s="148"/>
      <c r="M270" s="263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>
        <v>0</v>
      </c>
      <c r="J272" s="75">
        <v>0</v>
      </c>
      <c r="K272" s="75"/>
      <c r="L272" s="150"/>
      <c r="M272" s="264"/>
    </row>
    <row r="273" spans="1:13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>
        <v>0</v>
      </c>
      <c r="J273" s="75">
        <v>0</v>
      </c>
      <c r="K273" s="75"/>
      <c r="L273" s="150"/>
      <c r="M273" s="264"/>
    </row>
    <row r="274" spans="1:13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>
        <v>0</v>
      </c>
      <c r="J274" s="75">
        <v>0</v>
      </c>
      <c r="K274" s="75"/>
      <c r="L274" s="150"/>
      <c r="M274" s="263"/>
    </row>
    <row r="275" spans="1:13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>
        <v>0</v>
      </c>
      <c r="J276" s="75">
        <v>0</v>
      </c>
      <c r="K276" s="75"/>
      <c r="L276" s="150"/>
      <c r="M276" s="263"/>
    </row>
    <row r="277" spans="1:13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>
        <v>0</v>
      </c>
      <c r="J277" s="75">
        <v>0</v>
      </c>
      <c r="K277" s="75"/>
      <c r="L277" s="150"/>
      <c r="M277" s="263"/>
    </row>
    <row r="278" spans="1:13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>
        <v>0</v>
      </c>
      <c r="J278" s="69">
        <v>0</v>
      </c>
      <c r="K278" s="69"/>
      <c r="L278" s="148"/>
      <c r="M278" s="263"/>
    </row>
    <row r="279" spans="1:13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>
        <v>0</v>
      </c>
      <c r="J280" s="82">
        <v>0</v>
      </c>
      <c r="K280" s="82"/>
      <c r="L280" s="221"/>
      <c r="M280" s="263"/>
    </row>
    <row r="281" spans="1:13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3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293</v>
      </c>
      <c r="C284" s="224">
        <f t="shared" ref="C284:L284" si="19">SUM(C281,C268,C229,C194,C186,C172,C74,C52)</f>
        <v>188064</v>
      </c>
      <c r="D284" s="224">
        <f t="shared" si="19"/>
        <v>18504</v>
      </c>
      <c r="E284" s="224">
        <f t="shared" si="19"/>
        <v>169560</v>
      </c>
      <c r="F284" s="224">
        <f t="shared" si="19"/>
        <v>0</v>
      </c>
      <c r="G284" s="225">
        <f t="shared" si="19"/>
        <v>0</v>
      </c>
      <c r="H284" s="226">
        <f t="shared" si="19"/>
        <v>188014</v>
      </c>
      <c r="I284" s="224">
        <f t="shared" si="19"/>
        <v>18454</v>
      </c>
      <c r="J284" s="224">
        <f t="shared" si="19"/>
        <v>169560</v>
      </c>
      <c r="K284" s="224">
        <f t="shared" si="19"/>
        <v>0</v>
      </c>
      <c r="L284" s="227">
        <f t="shared" si="19"/>
        <v>0</v>
      </c>
    </row>
    <row r="285" spans="1:13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3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3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emoGdYX1+PJqFATcF8Cnpv33+8SuqQlZ+LbMoktOZW+OPOHPLpNCxPNNADcAfuSNzf7ZJmevgu+g/5+DlxKSyQ==" saltValue="bqQWLbnFZAcyn9iXURqwBQ==" spinCount="100000" sheet="1" objects="1" scenarios="1" selectLockedCells="1" selectUnlockedCells="1"/>
  <autoFilter ref="A18:M296">
    <filterColumn colId="7">
      <filters blank="1">
        <filter val="1 500"/>
        <filter val="124 350"/>
        <filter val="153 610"/>
        <filter val="181 416"/>
        <filter val="188 014"/>
        <filter val="2 248"/>
        <filter val="2 850"/>
        <filter val="24 720"/>
        <filter val="24 806"/>
        <filter val="27 806"/>
        <filter val="29 260"/>
        <filter val="3 000"/>
        <filter val="6 598"/>
        <filter val="86"/>
      </filters>
    </filterColumn>
  </autoFilter>
  <mergeCells count="29">
    <mergeCell ref="A286:B286"/>
    <mergeCell ref="H16:H17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C12:L12"/>
    <mergeCell ref="I16:I17"/>
    <mergeCell ref="J16:J17"/>
    <mergeCell ref="K16:K17"/>
    <mergeCell ref="D16:D17"/>
    <mergeCell ref="E16:E17"/>
    <mergeCell ref="C6:L6"/>
    <mergeCell ref="C7:L7"/>
    <mergeCell ref="C8:L8"/>
    <mergeCell ref="C9:L9"/>
    <mergeCell ref="F16:F17"/>
    <mergeCell ref="G16:G17"/>
    <mergeCell ref="A1:L1"/>
    <mergeCell ref="A2:L2"/>
    <mergeCell ref="C3:L3"/>
    <mergeCell ref="C4:L4"/>
    <mergeCell ref="C5:L5"/>
  </mergeCells>
  <pageMargins left="0.98425196850393704" right="0.39370078740157483" top="0.59055118110236227" bottom="0.39370078740157483" header="0.23622047244094491" footer="0.19685039370078741"/>
  <pageSetup paperSize="9" scale="70" orientation="portrait" verticalDpi="4294967294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>
    <tabColor theme="0"/>
  </sheetPr>
  <dimension ref="A1:M299"/>
  <sheetViews>
    <sheetView showGridLines="0" view="pageLayout" zoomScaleNormal="100" workbookViewId="0">
      <selection activeCell="C10" sqref="C10:L10"/>
    </sheetView>
  </sheetViews>
  <sheetFormatPr defaultColWidth="9.140625"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2.75" customHeight="1" x14ac:dyDescent="0.25">
      <c r="A3" s="2" t="s">
        <v>2</v>
      </c>
      <c r="B3" s="3"/>
      <c r="C3" s="281" t="s">
        <v>394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321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320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327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4" t="s">
        <v>9</v>
      </c>
      <c r="B7" s="5"/>
      <c r="C7" s="281" t="s">
        <v>326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75" t="s">
        <v>317</v>
      </c>
      <c r="D9" s="275"/>
      <c r="E9" s="275"/>
      <c r="F9" s="275"/>
      <c r="G9" s="275"/>
      <c r="H9" s="275"/>
      <c r="I9" s="275"/>
      <c r="J9" s="275"/>
      <c r="K9" s="275"/>
      <c r="L9" s="276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194714</v>
      </c>
      <c r="D20" s="30">
        <f>SUM(D21,D24,D25,D41,D42)</f>
        <v>190444</v>
      </c>
      <c r="E20" s="30">
        <f>SUM(E21,E24,E42)</f>
        <v>4270</v>
      </c>
      <c r="F20" s="30">
        <f>SUM(F21,F26,F42)</f>
        <v>0</v>
      </c>
      <c r="G20" s="31">
        <f>SUM(G21,G44)</f>
        <v>0</v>
      </c>
      <c r="H20" s="29">
        <f t="shared" ref="H20:H46" si="1">SUM(I20:L20)</f>
        <v>798326</v>
      </c>
      <c r="I20" s="30">
        <f>SUM(I21,I24,I25,I41,I42)</f>
        <v>794056</v>
      </c>
      <c r="J20" s="30">
        <f>SUM(J21,J24,J42)</f>
        <v>4270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194714</v>
      </c>
      <c r="D24" s="53">
        <f>D49</f>
        <v>190444</v>
      </c>
      <c r="E24" s="53">
        <f>E49</f>
        <v>4270</v>
      </c>
      <c r="F24" s="54" t="s">
        <v>34</v>
      </c>
      <c r="G24" s="55" t="s">
        <v>34</v>
      </c>
      <c r="H24" s="52">
        <f t="shared" si="1"/>
        <v>798326</v>
      </c>
      <c r="I24" s="53">
        <f>I50</f>
        <v>794056</v>
      </c>
      <c r="J24" s="53">
        <f>J50</f>
        <v>4270</v>
      </c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58</v>
      </c>
      <c r="C49" s="120">
        <f t="shared" ref="C49:C80" si="2">SUM(D49:G49)</f>
        <v>194714</v>
      </c>
      <c r="D49" s="121">
        <f>SUM(D50,D281)</f>
        <v>190444</v>
      </c>
      <c r="E49" s="121">
        <f>SUM(E50,E281)</f>
        <v>4270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798326</v>
      </c>
      <c r="I49" s="121">
        <f>SUM(I50,I281)</f>
        <v>794056</v>
      </c>
      <c r="J49" s="121">
        <f>SUM(J50,J281)</f>
        <v>4270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59</v>
      </c>
      <c r="C50" s="126">
        <f t="shared" si="2"/>
        <v>194714</v>
      </c>
      <c r="D50" s="127">
        <f>SUM(D51,D193)</f>
        <v>190444</v>
      </c>
      <c r="E50" s="127">
        <f>SUM(E51,E193)</f>
        <v>4270</v>
      </c>
      <c r="F50" s="127">
        <f>SUM(F51,F193)</f>
        <v>0</v>
      </c>
      <c r="G50" s="128">
        <f>SUM(G51,G193)</f>
        <v>0</v>
      </c>
      <c r="H50" s="126">
        <f t="shared" si="3"/>
        <v>798326</v>
      </c>
      <c r="I50" s="127">
        <f>SUM(I51,I193)</f>
        <v>794056</v>
      </c>
      <c r="J50" s="127">
        <f>SUM(J51,J193)</f>
        <v>4270</v>
      </c>
      <c r="K50" s="127">
        <f>SUM(K51,K193)</f>
        <v>0</v>
      </c>
      <c r="L50" s="129">
        <f>SUM(L51,L193)</f>
        <v>0</v>
      </c>
    </row>
    <row r="51" spans="1:13" s="26" customFormat="1" ht="24" hidden="1" x14ac:dyDescent="0.25">
      <c r="A51" s="130"/>
      <c r="B51" s="20" t="s">
        <v>60</v>
      </c>
      <c r="C51" s="131">
        <f t="shared" si="2"/>
        <v>0</v>
      </c>
      <c r="D51" s="132">
        <f>SUM(D52,D74,D172,D186)</f>
        <v>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0</v>
      </c>
      <c r="I51" s="132">
        <f>SUM(I52,I74,I172,I186)</f>
        <v>0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61</v>
      </c>
      <c r="C52" s="136">
        <f t="shared" si="2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62</v>
      </c>
      <c r="C53" s="59">
        <f t="shared" si="2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63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>
        <v>0</v>
      </c>
      <c r="J55" s="69">
        <v>0</v>
      </c>
      <c r="K55" s="69"/>
      <c r="L55" s="148"/>
      <c r="M55" s="263"/>
    </row>
    <row r="56" spans="1:13" ht="24" hidden="1" customHeight="1" x14ac:dyDescent="0.25">
      <c r="A56" s="46">
        <v>1119</v>
      </c>
      <c r="B56" s="72" t="s">
        <v>65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>
        <v>0</v>
      </c>
      <c r="J56" s="75">
        <v>0</v>
      </c>
      <c r="K56" s="75"/>
      <c r="L56" s="150"/>
      <c r="M56" s="263"/>
    </row>
    <row r="57" spans="1:13" ht="23.25" hidden="1" customHeight="1" x14ac:dyDescent="0.25">
      <c r="A57" s="151">
        <v>1140</v>
      </c>
      <c r="B57" s="72" t="s">
        <v>66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>
        <v>0</v>
      </c>
      <c r="J58" s="75">
        <v>0</v>
      </c>
      <c r="K58" s="75"/>
      <c r="L58" s="150"/>
      <c r="M58" s="263"/>
    </row>
    <row r="59" spans="1:13" ht="24.75" hidden="1" customHeight="1" x14ac:dyDescent="0.25">
      <c r="A59" s="46">
        <v>1142</v>
      </c>
      <c r="B59" s="72" t="s">
        <v>68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>
        <v>0</v>
      </c>
      <c r="J59" s="75">
        <v>0</v>
      </c>
      <c r="K59" s="75"/>
      <c r="L59" s="150"/>
      <c r="M59" s="263"/>
    </row>
    <row r="60" spans="1:13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>
        <v>0</v>
      </c>
      <c r="J60" s="75">
        <v>0</v>
      </c>
      <c r="K60" s="75"/>
      <c r="L60" s="150"/>
      <c r="M60" s="263"/>
    </row>
    <row r="61" spans="1:13" ht="27.75" hidden="1" customHeight="1" x14ac:dyDescent="0.25">
      <c r="A61" s="46">
        <v>1146</v>
      </c>
      <c r="B61" s="72" t="s">
        <v>70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>
        <v>0</v>
      </c>
      <c r="J61" s="75">
        <v>0</v>
      </c>
      <c r="K61" s="75"/>
      <c r="L61" s="150"/>
      <c r="M61" s="263"/>
    </row>
    <row r="62" spans="1:13" hidden="1" x14ac:dyDescent="0.25">
      <c r="A62" s="46">
        <v>1147</v>
      </c>
      <c r="B62" s="72" t="s">
        <v>71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>
        <v>0</v>
      </c>
      <c r="J62" s="75">
        <v>0</v>
      </c>
      <c r="K62" s="75"/>
      <c r="L62" s="150"/>
      <c r="M62" s="263"/>
    </row>
    <row r="63" spans="1:13" hidden="1" x14ac:dyDescent="0.25">
      <c r="A63" s="46">
        <v>1148</v>
      </c>
      <c r="B63" s="72" t="s">
        <v>72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>
        <v>0</v>
      </c>
      <c r="J63" s="75">
        <v>0</v>
      </c>
      <c r="K63" s="75"/>
      <c r="L63" s="150"/>
      <c r="M63" s="263"/>
    </row>
    <row r="64" spans="1:13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>
        <v>0</v>
      </c>
      <c r="J64" s="75">
        <v>0</v>
      </c>
      <c r="K64" s="75"/>
      <c r="L64" s="150"/>
      <c r="M64" s="263"/>
    </row>
    <row r="65" spans="1:13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>
        <v>0</v>
      </c>
      <c r="J65" s="155">
        <v>0</v>
      </c>
      <c r="K65" s="155"/>
      <c r="L65" s="157"/>
      <c r="M65" s="263"/>
    </row>
    <row r="66" spans="1:13" ht="36" hidden="1" x14ac:dyDescent="0.25">
      <c r="A66" s="58">
        <v>1200</v>
      </c>
      <c r="B66" s="140" t="s">
        <v>75</v>
      </c>
      <c r="C66" s="59">
        <f t="shared" si="2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6" t="s">
        <v>76</v>
      </c>
      <c r="C67" s="67">
        <f t="shared" si="2"/>
        <v>0</v>
      </c>
      <c r="D67" s="69"/>
      <c r="E67" s="69"/>
      <c r="F67" s="69"/>
      <c r="G67" s="147"/>
      <c r="H67" s="67">
        <f t="shared" si="3"/>
        <v>0</v>
      </c>
      <c r="I67" s="69">
        <v>0</v>
      </c>
      <c r="J67" s="69">
        <v>0</v>
      </c>
      <c r="K67" s="69"/>
      <c r="L67" s="148"/>
      <c r="M67" s="263"/>
    </row>
    <row r="68" spans="1:13" ht="24" hidden="1" x14ac:dyDescent="0.25">
      <c r="A68" s="151">
        <v>1220</v>
      </c>
      <c r="B68" s="72" t="s">
        <v>77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60" hidden="1" x14ac:dyDescent="0.25">
      <c r="A69" s="46">
        <v>1221</v>
      </c>
      <c r="B69" s="72" t="s">
        <v>78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>
        <v>0</v>
      </c>
      <c r="J69" s="75">
        <v>0</v>
      </c>
      <c r="K69" s="75"/>
      <c r="L69" s="150"/>
      <c r="M69" s="263"/>
    </row>
    <row r="70" spans="1:13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>
        <v>0</v>
      </c>
      <c r="J70" s="75">
        <v>0</v>
      </c>
      <c r="K70" s="75"/>
      <c r="L70" s="150"/>
      <c r="M70" s="263"/>
    </row>
    <row r="71" spans="1:13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>
        <v>0</v>
      </c>
      <c r="J71" s="75">
        <v>0</v>
      </c>
      <c r="K71" s="75"/>
      <c r="L71" s="150"/>
      <c r="M71" s="263"/>
    </row>
    <row r="72" spans="1:13" ht="36" hidden="1" x14ac:dyDescent="0.25">
      <c r="A72" s="46">
        <v>1227</v>
      </c>
      <c r="B72" s="72" t="s">
        <v>81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>
        <v>0</v>
      </c>
      <c r="J72" s="75">
        <v>0</v>
      </c>
      <c r="K72" s="75"/>
      <c r="L72" s="150"/>
      <c r="M72" s="263"/>
    </row>
    <row r="73" spans="1:13" ht="60" hidden="1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>
        <v>0</v>
      </c>
      <c r="J73" s="75">
        <v>0</v>
      </c>
      <c r="K73" s="75"/>
      <c r="L73" s="150"/>
      <c r="M73" s="263"/>
    </row>
    <row r="74" spans="1:13" hidden="1" x14ac:dyDescent="0.25">
      <c r="A74" s="135">
        <v>2000</v>
      </c>
      <c r="B74" s="135" t="s">
        <v>83</v>
      </c>
      <c r="C74" s="136">
        <f t="shared" si="2"/>
        <v>0</v>
      </c>
      <c r="D74" s="137">
        <f>SUM(D75,D82,D129,D163,D164,D171)</f>
        <v>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0</v>
      </c>
      <c r="I74" s="137">
        <f>SUM(I75,I82,I129,I163,I164,I171)</f>
        <v>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>
        <v>0</v>
      </c>
      <c r="J77" s="75">
        <v>0</v>
      </c>
      <c r="K77" s="75"/>
      <c r="L77" s="150"/>
      <c r="M77" s="263"/>
    </row>
    <row r="78" spans="1:13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>
        <v>0</v>
      </c>
      <c r="J78" s="75">
        <v>0</v>
      </c>
      <c r="K78" s="75"/>
      <c r="L78" s="150"/>
      <c r="M78" s="263"/>
    </row>
    <row r="79" spans="1:13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>
        <v>0</v>
      </c>
      <c r="J80" s="75">
        <v>0</v>
      </c>
      <c r="K80" s="75"/>
      <c r="L80" s="150"/>
      <c r="M80" s="263"/>
    </row>
    <row r="81" spans="1:13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>
        <v>0</v>
      </c>
      <c r="J81" s="75">
        <v>0</v>
      </c>
      <c r="K81" s="75"/>
      <c r="L81" s="150"/>
      <c r="M81" s="263"/>
    </row>
    <row r="82" spans="1:13" hidden="1" x14ac:dyDescent="0.25">
      <c r="A82" s="58">
        <v>2200</v>
      </c>
      <c r="B82" s="140" t="s">
        <v>89</v>
      </c>
      <c r="C82" s="59">
        <f t="shared" si="4"/>
        <v>0</v>
      </c>
      <c r="D82" s="64">
        <f>SUM(D83,D88,D94,D102,D111,D115,D121,D127)</f>
        <v>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0</v>
      </c>
      <c r="I82" s="64">
        <f>SUM(I83,I88,I94,I102,I111,I115,I121,I127)</f>
        <v>0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t="24" hidden="1" x14ac:dyDescent="0.25">
      <c r="A83" s="143">
        <v>2210</v>
      </c>
      <c r="B83" s="102" t="s">
        <v>90</v>
      </c>
      <c r="C83" s="109">
        <f t="shared" si="4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>
        <v>0</v>
      </c>
      <c r="J84" s="69">
        <v>0</v>
      </c>
      <c r="K84" s="69"/>
      <c r="L84" s="148"/>
      <c r="M84" s="263"/>
    </row>
    <row r="85" spans="1:13" ht="36" hidden="1" x14ac:dyDescent="0.25">
      <c r="A85" s="46">
        <v>2212</v>
      </c>
      <c r="B85" s="72" t="s">
        <v>92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>
        <v>0</v>
      </c>
      <c r="J85" s="75">
        <v>0</v>
      </c>
      <c r="K85" s="75"/>
      <c r="L85" s="150"/>
      <c r="M85" s="263"/>
    </row>
    <row r="86" spans="1:13" ht="24" hidden="1" x14ac:dyDescent="0.25">
      <c r="A86" s="46">
        <v>2214</v>
      </c>
      <c r="B86" s="72" t="s">
        <v>93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>
        <v>0</v>
      </c>
      <c r="J86" s="75">
        <v>0</v>
      </c>
      <c r="K86" s="75"/>
      <c r="L86" s="150"/>
      <c r="M86" s="263"/>
    </row>
    <row r="87" spans="1:13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>
        <v>0</v>
      </c>
      <c r="J87" s="75">
        <v>0</v>
      </c>
      <c r="K87" s="75"/>
      <c r="L87" s="150"/>
      <c r="M87" s="263"/>
    </row>
    <row r="88" spans="1:13" ht="24" hidden="1" x14ac:dyDescent="0.25">
      <c r="A88" s="151">
        <v>2220</v>
      </c>
      <c r="B88" s="72" t="s">
        <v>95</v>
      </c>
      <c r="C88" s="73">
        <f t="shared" si="4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96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>
        <v>0</v>
      </c>
      <c r="J89" s="75">
        <v>0</v>
      </c>
      <c r="K89" s="75"/>
      <c r="L89" s="150"/>
      <c r="M89" s="263"/>
    </row>
    <row r="90" spans="1:13" hidden="1" x14ac:dyDescent="0.25">
      <c r="A90" s="46">
        <v>2222</v>
      </c>
      <c r="B90" s="72" t="s">
        <v>97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>
        <v>0</v>
      </c>
      <c r="J90" s="75">
        <v>0</v>
      </c>
      <c r="K90" s="75"/>
      <c r="L90" s="150"/>
      <c r="M90" s="263"/>
    </row>
    <row r="91" spans="1:13" hidden="1" x14ac:dyDescent="0.25">
      <c r="A91" s="46">
        <v>2223</v>
      </c>
      <c r="B91" s="72" t="s">
        <v>98</v>
      </c>
      <c r="C91" s="73">
        <f t="shared" si="4"/>
        <v>0</v>
      </c>
      <c r="D91" s="75"/>
      <c r="E91" s="75"/>
      <c r="F91" s="75"/>
      <c r="G91" s="149"/>
      <c r="H91" s="73">
        <f t="shared" si="5"/>
        <v>0</v>
      </c>
      <c r="I91" s="75">
        <v>0</v>
      </c>
      <c r="J91" s="75">
        <v>0</v>
      </c>
      <c r="K91" s="75"/>
      <c r="L91" s="150"/>
      <c r="M91" s="263"/>
    </row>
    <row r="92" spans="1:13" ht="48" hidden="1" x14ac:dyDescent="0.25">
      <c r="A92" s="46">
        <v>2224</v>
      </c>
      <c r="B92" s="72" t="s">
        <v>99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>
        <v>0</v>
      </c>
      <c r="J92" s="75">
        <v>0</v>
      </c>
      <c r="K92" s="75"/>
      <c r="L92" s="150"/>
      <c r="M92" s="263"/>
    </row>
    <row r="93" spans="1:13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>
        <v>0</v>
      </c>
      <c r="J93" s="75">
        <v>0</v>
      </c>
      <c r="K93" s="75"/>
      <c r="L93" s="150"/>
      <c r="M93" s="263"/>
    </row>
    <row r="94" spans="1:13" ht="36" hidden="1" x14ac:dyDescent="0.25">
      <c r="A94" s="151">
        <v>2230</v>
      </c>
      <c r="B94" s="72" t="s">
        <v>101</v>
      </c>
      <c r="C94" s="73">
        <f t="shared" si="4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>
        <v>0</v>
      </c>
      <c r="J95" s="75">
        <v>0</v>
      </c>
      <c r="K95" s="75"/>
      <c r="L95" s="150"/>
      <c r="M95" s="263"/>
    </row>
    <row r="96" spans="1:13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>
        <v>0</v>
      </c>
      <c r="J96" s="75">
        <v>0</v>
      </c>
      <c r="K96" s="75"/>
      <c r="L96" s="150"/>
      <c r="M96" s="263"/>
    </row>
    <row r="97" spans="1:13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>
        <v>0</v>
      </c>
      <c r="J97" s="69">
        <v>0</v>
      </c>
      <c r="K97" s="69"/>
      <c r="L97" s="148"/>
      <c r="M97" s="263"/>
    </row>
    <row r="98" spans="1:13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>
        <v>0</v>
      </c>
      <c r="J98" s="75">
        <v>0</v>
      </c>
      <c r="K98" s="75"/>
      <c r="L98" s="150"/>
      <c r="M98" s="263"/>
    </row>
    <row r="99" spans="1:13" ht="24" hidden="1" x14ac:dyDescent="0.25">
      <c r="A99" s="46">
        <v>2235</v>
      </c>
      <c r="B99" s="72" t="s">
        <v>106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>
        <v>0</v>
      </c>
      <c r="J99" s="75">
        <v>0</v>
      </c>
      <c r="K99" s="75"/>
      <c r="L99" s="150"/>
      <c r="M99" s="263"/>
    </row>
    <row r="100" spans="1:13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>
        <v>0</v>
      </c>
      <c r="J100" s="75">
        <v>0</v>
      </c>
      <c r="K100" s="75"/>
      <c r="L100" s="150"/>
      <c r="M100" s="263"/>
    </row>
    <row r="101" spans="1:13" ht="24" hidden="1" x14ac:dyDescent="0.25">
      <c r="A101" s="46">
        <v>2239</v>
      </c>
      <c r="B101" s="72" t="s">
        <v>108</v>
      </c>
      <c r="C101" s="73">
        <f t="shared" si="4"/>
        <v>0</v>
      </c>
      <c r="D101" s="75"/>
      <c r="E101" s="75"/>
      <c r="F101" s="75"/>
      <c r="G101" s="149"/>
      <c r="H101" s="73">
        <f t="shared" si="5"/>
        <v>0</v>
      </c>
      <c r="I101" s="75">
        <v>0</v>
      </c>
      <c r="J101" s="75">
        <v>0</v>
      </c>
      <c r="K101" s="75"/>
      <c r="L101" s="150"/>
      <c r="M101" s="263"/>
    </row>
    <row r="102" spans="1:13" ht="36" hidden="1" x14ac:dyDescent="0.25">
      <c r="A102" s="151">
        <v>2240</v>
      </c>
      <c r="B102" s="72" t="s">
        <v>109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>
        <v>0</v>
      </c>
      <c r="J103" s="75">
        <v>0</v>
      </c>
      <c r="K103" s="75"/>
      <c r="L103" s="150"/>
      <c r="M103" s="263"/>
    </row>
    <row r="104" spans="1:13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>
        <v>0</v>
      </c>
      <c r="J104" s="75">
        <v>0</v>
      </c>
      <c r="K104" s="75"/>
      <c r="L104" s="150"/>
      <c r="M104" s="263"/>
    </row>
    <row r="105" spans="1:13" ht="24" hidden="1" x14ac:dyDescent="0.25">
      <c r="A105" s="46">
        <v>2243</v>
      </c>
      <c r="B105" s="72" t="s">
        <v>112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>
        <v>0</v>
      </c>
      <c r="J105" s="75">
        <v>0</v>
      </c>
      <c r="K105" s="75"/>
      <c r="L105" s="150"/>
      <c r="M105" s="263"/>
    </row>
    <row r="106" spans="1:13" hidden="1" x14ac:dyDescent="0.25">
      <c r="A106" s="46">
        <v>2244</v>
      </c>
      <c r="B106" s="72" t="s">
        <v>113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>
        <v>0</v>
      </c>
      <c r="J106" s="75">
        <v>0</v>
      </c>
      <c r="K106" s="75"/>
      <c r="L106" s="150"/>
      <c r="M106" s="263"/>
    </row>
    <row r="107" spans="1:13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>
        <v>0</v>
      </c>
      <c r="J107" s="75">
        <v>0</v>
      </c>
      <c r="K107" s="75"/>
      <c r="L107" s="150"/>
      <c r="M107" s="263"/>
    </row>
    <row r="108" spans="1:13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>
        <v>0</v>
      </c>
      <c r="J108" s="75">
        <v>0</v>
      </c>
      <c r="K108" s="75"/>
      <c r="L108" s="150"/>
      <c r="M108" s="263"/>
    </row>
    <row r="109" spans="1:13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>
        <v>0</v>
      </c>
      <c r="J109" s="75">
        <v>0</v>
      </c>
      <c r="K109" s="75"/>
      <c r="L109" s="150"/>
      <c r="M109" s="263"/>
    </row>
    <row r="110" spans="1:13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>
        <v>0</v>
      </c>
      <c r="J110" s="75">
        <v>0</v>
      </c>
      <c r="K110" s="75"/>
      <c r="L110" s="150"/>
      <c r="M110" s="263"/>
    </row>
    <row r="111" spans="1:13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>
        <v>0</v>
      </c>
      <c r="J112" s="75">
        <v>0</v>
      </c>
      <c r="K112" s="75"/>
      <c r="L112" s="150"/>
      <c r="M112" s="263"/>
    </row>
    <row r="113" spans="1:13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>
        <v>0</v>
      </c>
      <c r="J113" s="75">
        <v>0</v>
      </c>
      <c r="K113" s="75"/>
      <c r="L113" s="150"/>
      <c r="M113" s="263"/>
    </row>
    <row r="114" spans="1:13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>
        <v>0</v>
      </c>
      <c r="J114" s="75">
        <v>0</v>
      </c>
      <c r="K114" s="75"/>
      <c r="L114" s="150"/>
      <c r="M114" s="263"/>
    </row>
    <row r="115" spans="1:13" hidden="1" x14ac:dyDescent="0.25">
      <c r="A115" s="151">
        <v>2260</v>
      </c>
      <c r="B115" s="72" t="s">
        <v>122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>
        <v>0</v>
      </c>
      <c r="J116" s="75">
        <v>0</v>
      </c>
      <c r="K116" s="75"/>
      <c r="L116" s="150"/>
      <c r="M116" s="263"/>
    </row>
    <row r="117" spans="1:13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>
        <v>0</v>
      </c>
      <c r="J117" s="75">
        <v>0</v>
      </c>
      <c r="K117" s="75"/>
      <c r="L117" s="150"/>
      <c r="M117" s="263"/>
    </row>
    <row r="118" spans="1:13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>
        <v>0</v>
      </c>
      <c r="J118" s="75">
        <v>0</v>
      </c>
      <c r="K118" s="75"/>
      <c r="L118" s="150"/>
      <c r="M118" s="263"/>
    </row>
    <row r="119" spans="1:13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>
        <v>0</v>
      </c>
      <c r="J119" s="75">
        <v>0</v>
      </c>
      <c r="K119" s="75"/>
      <c r="L119" s="150"/>
      <c r="M119" s="263"/>
    </row>
    <row r="120" spans="1:13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>
        <v>0</v>
      </c>
      <c r="J120" s="75">
        <v>0</v>
      </c>
      <c r="K120" s="75"/>
      <c r="L120" s="150"/>
      <c r="M120" s="263"/>
    </row>
    <row r="121" spans="1:13" hidden="1" x14ac:dyDescent="0.25">
      <c r="A121" s="151">
        <v>2270</v>
      </c>
      <c r="B121" s="72" t="s">
        <v>128</v>
      </c>
      <c r="C121" s="73">
        <f t="shared" si="6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>
        <v>0</v>
      </c>
      <c r="J122" s="75">
        <v>0</v>
      </c>
      <c r="K122" s="75"/>
      <c r="L122" s="150"/>
      <c r="M122" s="263"/>
    </row>
    <row r="123" spans="1:13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>
        <v>0</v>
      </c>
      <c r="J123" s="75">
        <v>0</v>
      </c>
      <c r="K123" s="75"/>
      <c r="L123" s="150"/>
      <c r="M123" s="263"/>
    </row>
    <row r="124" spans="1:13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>
        <v>0</v>
      </c>
      <c r="J124" s="75">
        <v>0</v>
      </c>
      <c r="K124" s="75"/>
      <c r="L124" s="150"/>
      <c r="M124" s="263"/>
    </row>
    <row r="125" spans="1:13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>
        <v>0</v>
      </c>
      <c r="J125" s="75">
        <v>0</v>
      </c>
      <c r="K125" s="75"/>
      <c r="L125" s="150"/>
      <c r="M125" s="263"/>
    </row>
    <row r="126" spans="1:13" ht="24" hidden="1" x14ac:dyDescent="0.25">
      <c r="A126" s="46">
        <v>2279</v>
      </c>
      <c r="B126" s="72" t="s">
        <v>133</v>
      </c>
      <c r="C126" s="73">
        <f t="shared" si="6"/>
        <v>0</v>
      </c>
      <c r="D126" s="75"/>
      <c r="E126" s="75"/>
      <c r="F126" s="75"/>
      <c r="G126" s="149"/>
      <c r="H126" s="73">
        <f t="shared" si="7"/>
        <v>0</v>
      </c>
      <c r="I126" s="75">
        <v>0</v>
      </c>
      <c r="J126" s="75">
        <v>0</v>
      </c>
      <c r="K126" s="75"/>
      <c r="L126" s="150"/>
      <c r="M126" s="263"/>
    </row>
    <row r="127" spans="1:13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3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>
        <v>0</v>
      </c>
      <c r="J128" s="75">
        <v>0</v>
      </c>
      <c r="K128" s="75"/>
      <c r="L128" s="150"/>
      <c r="M128" s="263"/>
    </row>
    <row r="129" spans="1:13" ht="38.25" hidden="1" customHeight="1" x14ac:dyDescent="0.25">
      <c r="A129" s="58">
        <v>2300</v>
      </c>
      <c r="B129" s="140" t="s">
        <v>136</v>
      </c>
      <c r="C129" s="59">
        <f t="shared" si="9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160">
        <v>2310</v>
      </c>
      <c r="B130" s="66" t="s">
        <v>137</v>
      </c>
      <c r="C130" s="67">
        <f t="shared" si="9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138</v>
      </c>
      <c r="C131" s="73">
        <f t="shared" si="9"/>
        <v>0</v>
      </c>
      <c r="D131" s="75"/>
      <c r="E131" s="75"/>
      <c r="F131" s="75"/>
      <c r="G131" s="149"/>
      <c r="H131" s="73">
        <f t="shared" si="10"/>
        <v>0</v>
      </c>
      <c r="I131" s="75">
        <v>0</v>
      </c>
      <c r="J131" s="75">
        <v>0</v>
      </c>
      <c r="K131" s="75"/>
      <c r="L131" s="150"/>
      <c r="M131" s="263"/>
    </row>
    <row r="132" spans="1:13" hidden="1" x14ac:dyDescent="0.25">
      <c r="A132" s="46">
        <v>2312</v>
      </c>
      <c r="B132" s="72" t="s">
        <v>139</v>
      </c>
      <c r="C132" s="73">
        <f t="shared" si="9"/>
        <v>0</v>
      </c>
      <c r="D132" s="75"/>
      <c r="E132" s="75"/>
      <c r="F132" s="75"/>
      <c r="G132" s="149"/>
      <c r="H132" s="73">
        <f t="shared" si="10"/>
        <v>0</v>
      </c>
      <c r="I132" s="75">
        <v>0</v>
      </c>
      <c r="J132" s="75">
        <v>0</v>
      </c>
      <c r="K132" s="75"/>
      <c r="L132" s="150"/>
      <c r="M132" s="263"/>
    </row>
    <row r="133" spans="1:13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>
        <v>0</v>
      </c>
      <c r="J133" s="75">
        <v>0</v>
      </c>
      <c r="K133" s="75"/>
      <c r="L133" s="150"/>
      <c r="M133" s="263"/>
    </row>
    <row r="134" spans="1:13" ht="47.25" hidden="1" customHeight="1" x14ac:dyDescent="0.25">
      <c r="A134" s="46">
        <v>2314</v>
      </c>
      <c r="B134" s="72" t="s">
        <v>141</v>
      </c>
      <c r="C134" s="73">
        <f t="shared" si="9"/>
        <v>0</v>
      </c>
      <c r="D134" s="75"/>
      <c r="E134" s="75"/>
      <c r="F134" s="75"/>
      <c r="G134" s="149"/>
      <c r="H134" s="73">
        <f t="shared" si="10"/>
        <v>0</v>
      </c>
      <c r="I134" s="75">
        <v>0</v>
      </c>
      <c r="J134" s="75">
        <v>0</v>
      </c>
      <c r="K134" s="75"/>
      <c r="L134" s="150"/>
      <c r="M134" s="263"/>
    </row>
    <row r="135" spans="1:13" hidden="1" x14ac:dyDescent="0.25">
      <c r="A135" s="151">
        <v>2320</v>
      </c>
      <c r="B135" s="72" t="s">
        <v>142</v>
      </c>
      <c r="C135" s="73">
        <f t="shared" si="9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>
        <v>0</v>
      </c>
      <c r="J136" s="75">
        <v>0</v>
      </c>
      <c r="K136" s="75"/>
      <c r="L136" s="150"/>
      <c r="M136" s="263"/>
    </row>
    <row r="137" spans="1:13" hidden="1" x14ac:dyDescent="0.25">
      <c r="A137" s="46">
        <v>2322</v>
      </c>
      <c r="B137" s="72" t="s">
        <v>144</v>
      </c>
      <c r="C137" s="73">
        <f t="shared" si="9"/>
        <v>0</v>
      </c>
      <c r="D137" s="75"/>
      <c r="E137" s="75"/>
      <c r="F137" s="75"/>
      <c r="G137" s="149"/>
      <c r="H137" s="73">
        <f t="shared" si="10"/>
        <v>0</v>
      </c>
      <c r="I137" s="75">
        <v>0</v>
      </c>
      <c r="J137" s="75">
        <v>0</v>
      </c>
      <c r="K137" s="75"/>
      <c r="L137" s="150"/>
      <c r="M137" s="263"/>
    </row>
    <row r="138" spans="1:13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>
        <v>0</v>
      </c>
      <c r="J138" s="75">
        <v>0</v>
      </c>
      <c r="K138" s="75"/>
      <c r="L138" s="150"/>
      <c r="M138" s="263"/>
    </row>
    <row r="139" spans="1:13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>
        <v>0</v>
      </c>
      <c r="J139" s="75">
        <v>0</v>
      </c>
      <c r="K139" s="75"/>
      <c r="L139" s="150"/>
      <c r="M139" s="263"/>
    </row>
    <row r="140" spans="1:13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>
        <v>0</v>
      </c>
      <c r="J141" s="75">
        <v>0</v>
      </c>
      <c r="K141" s="75"/>
      <c r="L141" s="150"/>
      <c r="M141" s="263"/>
    </row>
    <row r="142" spans="1:13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>
        <v>0</v>
      </c>
      <c r="J142" s="75">
        <v>0</v>
      </c>
      <c r="K142" s="75"/>
      <c r="L142" s="150"/>
      <c r="M142" s="263"/>
    </row>
    <row r="143" spans="1:13" ht="24" hidden="1" x14ac:dyDescent="0.25">
      <c r="A143" s="143">
        <v>2350</v>
      </c>
      <c r="B143" s="102" t="s">
        <v>150</v>
      </c>
      <c r="C143" s="109">
        <f t="shared" si="9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>
        <v>0</v>
      </c>
      <c r="J144" s="69">
        <v>0</v>
      </c>
      <c r="K144" s="69"/>
      <c r="L144" s="148"/>
      <c r="M144" s="263"/>
    </row>
    <row r="145" spans="1:13" hidden="1" x14ac:dyDescent="0.25">
      <c r="A145" s="46">
        <v>2352</v>
      </c>
      <c r="B145" s="72" t="s">
        <v>152</v>
      </c>
      <c r="C145" s="73">
        <f t="shared" si="9"/>
        <v>0</v>
      </c>
      <c r="D145" s="75"/>
      <c r="E145" s="75"/>
      <c r="F145" s="75"/>
      <c r="G145" s="149"/>
      <c r="H145" s="73">
        <f t="shared" si="10"/>
        <v>0</v>
      </c>
      <c r="I145" s="75">
        <v>0</v>
      </c>
      <c r="J145" s="75">
        <v>0</v>
      </c>
      <c r="K145" s="75"/>
      <c r="L145" s="150"/>
      <c r="M145" s="263"/>
    </row>
    <row r="146" spans="1:13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>
        <v>0</v>
      </c>
      <c r="J146" s="75">
        <v>0</v>
      </c>
      <c r="K146" s="75"/>
      <c r="L146" s="150"/>
      <c r="M146" s="263"/>
    </row>
    <row r="147" spans="1:13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>
        <v>0</v>
      </c>
      <c r="J147" s="75">
        <v>0</v>
      </c>
      <c r="K147" s="75"/>
      <c r="L147" s="150"/>
      <c r="M147" s="263"/>
    </row>
    <row r="148" spans="1:13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>
        <v>0</v>
      </c>
      <c r="J148" s="75">
        <v>0</v>
      </c>
      <c r="K148" s="75"/>
      <c r="L148" s="150"/>
      <c r="M148" s="263"/>
    </row>
    <row r="149" spans="1:13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>
        <v>0</v>
      </c>
      <c r="J149" s="75">
        <v>0</v>
      </c>
      <c r="K149" s="75"/>
      <c r="L149" s="150"/>
      <c r="M149" s="263"/>
    </row>
    <row r="150" spans="1:13" ht="24.75" hidden="1" customHeight="1" x14ac:dyDescent="0.25">
      <c r="A150" s="151">
        <v>2360</v>
      </c>
      <c r="B150" s="72" t="s">
        <v>157</v>
      </c>
      <c r="C150" s="73">
        <f t="shared" si="9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>
        <v>0</v>
      </c>
      <c r="J151" s="75">
        <v>0</v>
      </c>
      <c r="K151" s="75"/>
      <c r="L151" s="150"/>
      <c r="M151" s="263"/>
    </row>
    <row r="152" spans="1:13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>
        <v>0</v>
      </c>
      <c r="J152" s="75">
        <v>0</v>
      </c>
      <c r="K152" s="75"/>
      <c r="L152" s="150"/>
      <c r="M152" s="263"/>
    </row>
    <row r="153" spans="1:13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>
        <v>0</v>
      </c>
      <c r="J153" s="75">
        <v>0</v>
      </c>
      <c r="K153" s="75"/>
      <c r="L153" s="150"/>
      <c r="M153" s="263"/>
    </row>
    <row r="154" spans="1:13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>
        <v>0</v>
      </c>
      <c r="J154" s="75">
        <v>0</v>
      </c>
      <c r="K154" s="75"/>
      <c r="L154" s="150"/>
      <c r="M154" s="263"/>
    </row>
    <row r="155" spans="1:13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>
        <v>0</v>
      </c>
      <c r="J155" s="75">
        <v>0</v>
      </c>
      <c r="K155" s="75"/>
      <c r="L155" s="150"/>
      <c r="M155" s="263"/>
    </row>
    <row r="156" spans="1:13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>
        <v>0</v>
      </c>
      <c r="J156" s="75">
        <v>0</v>
      </c>
      <c r="K156" s="75"/>
      <c r="L156" s="150"/>
      <c r="M156" s="263"/>
    </row>
    <row r="157" spans="1:13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>
        <v>0</v>
      </c>
      <c r="J157" s="75">
        <v>0</v>
      </c>
      <c r="K157" s="75"/>
      <c r="L157" s="150"/>
      <c r="M157" s="263"/>
    </row>
    <row r="158" spans="1:13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>
        <v>0</v>
      </c>
      <c r="J158" s="155">
        <v>0</v>
      </c>
      <c r="K158" s="155"/>
      <c r="L158" s="157"/>
      <c r="M158" s="263"/>
    </row>
    <row r="159" spans="1:13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>
        <v>0</v>
      </c>
      <c r="J160" s="69">
        <v>0</v>
      </c>
      <c r="K160" s="69"/>
      <c r="L160" s="148"/>
      <c r="M160" s="263"/>
    </row>
    <row r="161" spans="1:13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>
        <v>0</v>
      </c>
      <c r="J161" s="75">
        <v>0</v>
      </c>
      <c r="K161" s="75"/>
      <c r="L161" s="150"/>
      <c r="M161" s="263"/>
    </row>
    <row r="162" spans="1:13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>
        <v>0</v>
      </c>
      <c r="J162" s="155">
        <v>0</v>
      </c>
      <c r="K162" s="155"/>
      <c r="L162" s="157"/>
      <c r="M162" s="263"/>
    </row>
    <row r="163" spans="1:13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>
        <v>0</v>
      </c>
      <c r="J163" s="169">
        <v>0</v>
      </c>
      <c r="K163" s="169"/>
      <c r="L163" s="171"/>
      <c r="M163" s="263"/>
    </row>
    <row r="164" spans="1:13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hidden="1" customHeight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>
        <v>0</v>
      </c>
      <c r="J166" s="75">
        <v>0</v>
      </c>
      <c r="K166" s="75"/>
      <c r="L166" s="150"/>
      <c r="M166" s="263"/>
    </row>
    <row r="167" spans="1:13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>
        <v>0</v>
      </c>
      <c r="J167" s="75">
        <v>0</v>
      </c>
      <c r="K167" s="75"/>
      <c r="L167" s="150"/>
      <c r="M167" s="263"/>
    </row>
    <row r="168" spans="1:13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>
        <v>0</v>
      </c>
      <c r="J168" s="75">
        <v>0</v>
      </c>
      <c r="K168" s="75"/>
      <c r="L168" s="150"/>
      <c r="M168" s="263"/>
    </row>
    <row r="169" spans="1:13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>
        <v>0</v>
      </c>
      <c r="J169" s="75">
        <v>0</v>
      </c>
      <c r="K169" s="75"/>
      <c r="L169" s="150"/>
      <c r="M169" s="263"/>
    </row>
    <row r="170" spans="1:13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>
        <v>0</v>
      </c>
      <c r="J170" s="75">
        <v>0</v>
      </c>
      <c r="K170" s="75"/>
      <c r="L170" s="150"/>
      <c r="M170" s="263"/>
    </row>
    <row r="171" spans="1:13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>
        <v>0</v>
      </c>
      <c r="J171" s="42">
        <v>0</v>
      </c>
      <c r="K171" s="42"/>
      <c r="L171" s="44"/>
      <c r="M171" s="265"/>
    </row>
    <row r="172" spans="1:13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>
        <v>0</v>
      </c>
      <c r="J175" s="75">
        <v>0</v>
      </c>
      <c r="K175" s="75"/>
      <c r="L175" s="150"/>
      <c r="M175" s="263"/>
    </row>
    <row r="176" spans="1:13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>
        <v>0</v>
      </c>
      <c r="J176" s="75">
        <v>0</v>
      </c>
      <c r="K176" s="75"/>
      <c r="L176" s="150"/>
      <c r="M176" s="263"/>
    </row>
    <row r="177" spans="1:13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>
        <v>0</v>
      </c>
      <c r="J177" s="75">
        <v>0</v>
      </c>
      <c r="K177" s="75"/>
      <c r="L177" s="150"/>
      <c r="M177" s="263"/>
    </row>
    <row r="178" spans="1:13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>
        <v>0</v>
      </c>
      <c r="J179" s="75">
        <v>0</v>
      </c>
      <c r="K179" s="75"/>
      <c r="L179" s="150"/>
      <c r="M179" s="263"/>
    </row>
    <row r="180" spans="1:13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>
        <v>0</v>
      </c>
      <c r="J180" s="75">
        <v>0</v>
      </c>
      <c r="K180" s="75"/>
      <c r="L180" s="150"/>
      <c r="M180" s="263"/>
    </row>
    <row r="181" spans="1:13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>
        <v>0</v>
      </c>
      <c r="J181" s="75">
        <v>0</v>
      </c>
      <c r="K181" s="75"/>
      <c r="L181" s="150"/>
      <c r="M181" s="263"/>
    </row>
    <row r="182" spans="1:13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>
        <v>0</v>
      </c>
      <c r="J182" s="180">
        <v>0</v>
      </c>
      <c r="K182" s="180"/>
      <c r="L182" s="182"/>
      <c r="M182" s="263"/>
    </row>
    <row r="183" spans="1:13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>
        <v>0</v>
      </c>
      <c r="J184" s="155">
        <v>0</v>
      </c>
      <c r="K184" s="155"/>
      <c r="L184" s="157"/>
      <c r="M184" s="263"/>
    </row>
    <row r="185" spans="1:13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>
        <v>0</v>
      </c>
      <c r="J185" s="69">
        <v>0</v>
      </c>
      <c r="K185" s="69"/>
      <c r="L185" s="148"/>
      <c r="M185" s="263"/>
    </row>
    <row r="186" spans="1:13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>
        <v>0</v>
      </c>
      <c r="J188" s="69">
        <v>0</v>
      </c>
      <c r="K188" s="69"/>
      <c r="L188" s="148"/>
      <c r="M188" s="263"/>
    </row>
    <row r="189" spans="1:13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>
        <v>0</v>
      </c>
      <c r="J189" s="75">
        <v>0</v>
      </c>
      <c r="K189" s="75"/>
      <c r="L189" s="150"/>
      <c r="M189" s="263"/>
    </row>
    <row r="190" spans="1:13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>
        <v>0</v>
      </c>
      <c r="J192" s="75">
        <v>0</v>
      </c>
      <c r="K192" s="75"/>
      <c r="L192" s="150"/>
      <c r="M192" s="263"/>
    </row>
    <row r="193" spans="1:13" s="26" customFormat="1" ht="24" x14ac:dyDescent="0.25">
      <c r="A193" s="188"/>
      <c r="B193" s="21" t="s">
        <v>200</v>
      </c>
      <c r="C193" s="131">
        <f t="shared" si="13"/>
        <v>194714</v>
      </c>
      <c r="D193" s="132">
        <f>SUM(D194,D229,D268)</f>
        <v>190444</v>
      </c>
      <c r="E193" s="132">
        <f>SUM(E194,E229,E268)</f>
        <v>4270</v>
      </c>
      <c r="F193" s="132">
        <f>SUM(F194,F229,F268)</f>
        <v>0</v>
      </c>
      <c r="G193" s="132">
        <f>SUM(G194,G229,G268)</f>
        <v>0</v>
      </c>
      <c r="H193" s="131">
        <f t="shared" si="14"/>
        <v>798326</v>
      </c>
      <c r="I193" s="132">
        <f>SUM(I194,I229,I268)</f>
        <v>794056</v>
      </c>
      <c r="J193" s="132">
        <f>SUM(J194,J229,J268)</f>
        <v>4270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201</v>
      </c>
      <c r="C194" s="136">
        <f t="shared" si="1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>
        <v>0</v>
      </c>
      <c r="J196" s="69">
        <v>0</v>
      </c>
      <c r="K196" s="69"/>
      <c r="L196" s="148"/>
      <c r="M196" s="263"/>
    </row>
    <row r="197" spans="1:13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>
        <v>0</v>
      </c>
      <c r="J198" s="75">
        <v>0</v>
      </c>
      <c r="K198" s="75"/>
      <c r="L198" s="150"/>
      <c r="M198" s="263"/>
    </row>
    <row r="199" spans="1:13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>
        <v>0</v>
      </c>
      <c r="J199" s="75">
        <v>0</v>
      </c>
      <c r="K199" s="75"/>
      <c r="L199" s="150"/>
      <c r="M199" s="263"/>
    </row>
    <row r="200" spans="1:13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>
        <v>0</v>
      </c>
      <c r="J200" s="75">
        <v>0</v>
      </c>
      <c r="K200" s="75"/>
      <c r="L200" s="150"/>
      <c r="M200" s="263"/>
    </row>
    <row r="201" spans="1:13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>
        <v>0</v>
      </c>
      <c r="J201" s="75">
        <v>0</v>
      </c>
      <c r="K201" s="75"/>
      <c r="L201" s="150"/>
      <c r="M201" s="263"/>
    </row>
    <row r="202" spans="1:13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>
        <v>0</v>
      </c>
      <c r="J202" s="75">
        <v>0</v>
      </c>
      <c r="K202" s="75"/>
      <c r="L202" s="150"/>
      <c r="M202" s="263"/>
    </row>
    <row r="203" spans="1:13" hidden="1" x14ac:dyDescent="0.25">
      <c r="A203" s="58">
        <v>5200</v>
      </c>
      <c r="B203" s="140" t="s">
        <v>210</v>
      </c>
      <c r="C203" s="59">
        <f t="shared" si="1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>
        <v>0</v>
      </c>
      <c r="J205" s="69">
        <v>0</v>
      </c>
      <c r="K205" s="69"/>
      <c r="L205" s="148"/>
      <c r="M205" s="263"/>
    </row>
    <row r="206" spans="1:13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>
        <v>0</v>
      </c>
      <c r="J206" s="75">
        <v>0</v>
      </c>
      <c r="K206" s="75"/>
      <c r="L206" s="150"/>
      <c r="M206" s="263"/>
    </row>
    <row r="207" spans="1:13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>
        <v>0</v>
      </c>
      <c r="J207" s="75">
        <v>0</v>
      </c>
      <c r="K207" s="75"/>
      <c r="L207" s="150"/>
      <c r="M207" s="263"/>
    </row>
    <row r="208" spans="1:13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>
        <v>0</v>
      </c>
      <c r="J208" s="75">
        <v>0</v>
      </c>
      <c r="K208" s="75"/>
      <c r="L208" s="150"/>
      <c r="M208" s="263"/>
    </row>
    <row r="209" spans="1:13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>
        <v>0</v>
      </c>
      <c r="J209" s="75">
        <v>0</v>
      </c>
      <c r="K209" s="75"/>
      <c r="L209" s="150"/>
      <c r="M209" s="263"/>
    </row>
    <row r="210" spans="1:13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>
        <v>0</v>
      </c>
      <c r="J210" s="75">
        <v>0</v>
      </c>
      <c r="K210" s="75"/>
      <c r="L210" s="150"/>
      <c r="M210" s="263"/>
    </row>
    <row r="211" spans="1:13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>
        <v>0</v>
      </c>
      <c r="J211" s="75">
        <v>0</v>
      </c>
      <c r="K211" s="75"/>
      <c r="L211" s="150"/>
      <c r="M211" s="263"/>
    </row>
    <row r="212" spans="1:13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>
        <v>0</v>
      </c>
      <c r="J212" s="75">
        <v>0</v>
      </c>
      <c r="K212" s="75"/>
      <c r="L212" s="150"/>
      <c r="M212" s="263"/>
    </row>
    <row r="213" spans="1:13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>
        <v>0</v>
      </c>
      <c r="J213" s="75">
        <v>0</v>
      </c>
      <c r="K213" s="75"/>
      <c r="L213" s="150"/>
      <c r="M213" s="263"/>
    </row>
    <row r="214" spans="1:13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>
        <v>0</v>
      </c>
      <c r="J214" s="75">
        <v>0</v>
      </c>
      <c r="K214" s="75"/>
      <c r="L214" s="150"/>
      <c r="M214" s="263"/>
    </row>
    <row r="215" spans="1:13" hidden="1" x14ac:dyDescent="0.25">
      <c r="A215" s="151">
        <v>5230</v>
      </c>
      <c r="B215" s="72" t="s">
        <v>222</v>
      </c>
      <c r="C215" s="73">
        <f t="shared" si="1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>
        <v>0</v>
      </c>
      <c r="J216" s="75">
        <v>0</v>
      </c>
      <c r="K216" s="75"/>
      <c r="L216" s="150"/>
      <c r="M216" s="263"/>
    </row>
    <row r="217" spans="1:13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>
        <v>0</v>
      </c>
      <c r="J217" s="75">
        <v>0</v>
      </c>
      <c r="K217" s="75"/>
      <c r="L217" s="150"/>
      <c r="M217" s="263"/>
    </row>
    <row r="218" spans="1:13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>
        <v>0</v>
      </c>
      <c r="J218" s="75">
        <v>0</v>
      </c>
      <c r="K218" s="75"/>
      <c r="L218" s="150"/>
      <c r="M218" s="263"/>
    </row>
    <row r="219" spans="1:13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>
        <v>0</v>
      </c>
      <c r="J219" s="75">
        <v>0</v>
      </c>
      <c r="K219" s="75"/>
      <c r="L219" s="150"/>
      <c r="M219" s="263"/>
    </row>
    <row r="220" spans="1:13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>
        <v>0</v>
      </c>
      <c r="J220" s="75">
        <v>0</v>
      </c>
      <c r="K220" s="75"/>
      <c r="L220" s="150"/>
      <c r="M220" s="263"/>
    </row>
    <row r="221" spans="1:13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>
        <v>0</v>
      </c>
      <c r="J221" s="75">
        <v>0</v>
      </c>
      <c r="K221" s="75"/>
      <c r="L221" s="150"/>
      <c r="M221" s="263"/>
    </row>
    <row r="222" spans="1:13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>
        <v>0</v>
      </c>
      <c r="J222" s="75">
        <v>0</v>
      </c>
      <c r="K222" s="75"/>
      <c r="L222" s="150"/>
      <c r="M222" s="263"/>
    </row>
    <row r="223" spans="1:13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>
        <v>0</v>
      </c>
      <c r="J223" s="75">
        <v>0</v>
      </c>
      <c r="K223" s="75"/>
      <c r="L223" s="150"/>
      <c r="M223" s="263"/>
    </row>
    <row r="224" spans="1:13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>
        <v>0</v>
      </c>
      <c r="J224" s="75">
        <v>0</v>
      </c>
      <c r="K224" s="75"/>
      <c r="L224" s="150"/>
      <c r="M224" s="263"/>
    </row>
    <row r="225" spans="1:13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>
        <v>0</v>
      </c>
      <c r="J225" s="75">
        <v>0</v>
      </c>
      <c r="K225" s="75"/>
      <c r="L225" s="150"/>
      <c r="M225" s="263"/>
    </row>
    <row r="226" spans="1:13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>
        <v>0</v>
      </c>
      <c r="J227" s="75">
        <v>0</v>
      </c>
      <c r="K227" s="75"/>
      <c r="L227" s="150"/>
      <c r="M227" s="263"/>
    </row>
    <row r="228" spans="1:13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>
        <v>0</v>
      </c>
      <c r="J228" s="155">
        <v>0</v>
      </c>
      <c r="K228" s="155"/>
      <c r="L228" s="157"/>
      <c r="M228" s="263"/>
    </row>
    <row r="229" spans="1:13" x14ac:dyDescent="0.25">
      <c r="A229" s="135">
        <v>6000</v>
      </c>
      <c r="B229" s="135" t="s">
        <v>236</v>
      </c>
      <c r="C229" s="193">
        <f t="shared" si="15"/>
        <v>194714</v>
      </c>
      <c r="D229" s="137">
        <f>D230+D250+D258</f>
        <v>190444</v>
      </c>
      <c r="E229" s="137">
        <f>E230+E250+E258</f>
        <v>4270</v>
      </c>
      <c r="F229" s="137">
        <f>F230+F250+F258</f>
        <v>0</v>
      </c>
      <c r="G229" s="138">
        <f>G230+G250+G258</f>
        <v>0</v>
      </c>
      <c r="H229" s="136">
        <f t="shared" si="16"/>
        <v>798326</v>
      </c>
      <c r="I229" s="137">
        <f>I230+I250+I258</f>
        <v>794056</v>
      </c>
      <c r="J229" s="137">
        <f>J230+J250+J258</f>
        <v>4270</v>
      </c>
      <c r="K229" s="137">
        <f>K230+K250+K258</f>
        <v>0</v>
      </c>
      <c r="L229" s="139">
        <f>L230+L250+L258</f>
        <v>0</v>
      </c>
    </row>
    <row r="230" spans="1:13" ht="14.25" customHeight="1" x14ac:dyDescent="0.25">
      <c r="A230" s="87">
        <v>6200</v>
      </c>
      <c r="B230" s="174" t="s">
        <v>237</v>
      </c>
      <c r="C230" s="194">
        <f t="shared" si="15"/>
        <v>23500</v>
      </c>
      <c r="D230" s="184">
        <f>SUM(D231,D232,D234,D237,D243,D244,D245)</f>
        <v>23500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23500</v>
      </c>
      <c r="I230" s="184">
        <f>SUM(I231,I232,I234,I237,I243,I244,I245)</f>
        <v>23500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>
        <v>0</v>
      </c>
      <c r="J231" s="69">
        <v>0</v>
      </c>
      <c r="K231" s="69"/>
      <c r="L231" s="148"/>
      <c r="M231" s="263"/>
    </row>
    <row r="232" spans="1:13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>
        <v>0</v>
      </c>
      <c r="J233" s="69">
        <v>0</v>
      </c>
      <c r="K233" s="69"/>
      <c r="L233" s="148"/>
      <c r="M233" s="263"/>
    </row>
    <row r="234" spans="1:13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>
        <v>0</v>
      </c>
      <c r="J235" s="75">
        <v>0</v>
      </c>
      <c r="K235" s="75"/>
      <c r="L235" s="150"/>
      <c r="M235" s="263"/>
    </row>
    <row r="236" spans="1:13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>
        <v>0</v>
      </c>
      <c r="J236" s="75">
        <v>0</v>
      </c>
      <c r="K236" s="75"/>
      <c r="L236" s="150"/>
      <c r="M236" s="263"/>
    </row>
    <row r="237" spans="1:13" ht="25.5" customHeight="1" x14ac:dyDescent="0.25">
      <c r="A237" s="151">
        <v>6250</v>
      </c>
      <c r="B237" s="72" t="s">
        <v>244</v>
      </c>
      <c r="C237" s="191">
        <f t="shared" si="15"/>
        <v>23500</v>
      </c>
      <c r="D237" s="152">
        <f>SUM(D238:D242)</f>
        <v>23500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23500</v>
      </c>
      <c r="I237" s="152">
        <f>SUM(I238:I242)</f>
        <v>23500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customHeight="1" x14ac:dyDescent="0.25">
      <c r="A238" s="46">
        <v>6252</v>
      </c>
      <c r="B238" s="72" t="s">
        <v>245</v>
      </c>
      <c r="C238" s="191">
        <f t="shared" si="15"/>
        <v>23500</v>
      </c>
      <c r="D238" s="75">
        <v>23500</v>
      </c>
      <c r="E238" s="75"/>
      <c r="F238" s="75"/>
      <c r="G238" s="149"/>
      <c r="H238" s="198">
        <f t="shared" si="16"/>
        <v>23500</v>
      </c>
      <c r="I238" s="75">
        <v>23500</v>
      </c>
      <c r="J238" s="75">
        <v>0</v>
      </c>
      <c r="K238" s="75"/>
      <c r="L238" s="150"/>
      <c r="M238" s="263"/>
    </row>
    <row r="239" spans="1:13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>
        <v>0</v>
      </c>
      <c r="J239" s="75">
        <v>0</v>
      </c>
      <c r="K239" s="75"/>
      <c r="L239" s="150"/>
      <c r="M239" s="263"/>
    </row>
    <row r="240" spans="1:13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>
        <v>0</v>
      </c>
      <c r="J240" s="75">
        <v>0</v>
      </c>
      <c r="K240" s="75"/>
      <c r="L240" s="150"/>
      <c r="M240" s="263"/>
    </row>
    <row r="241" spans="1:13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>
        <v>0</v>
      </c>
      <c r="J241" s="75">
        <v>0</v>
      </c>
      <c r="K241" s="75"/>
      <c r="L241" s="150"/>
      <c r="M241" s="263"/>
    </row>
    <row r="242" spans="1:13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>
        <v>0</v>
      </c>
      <c r="J242" s="75">
        <v>0</v>
      </c>
      <c r="K242" s="75"/>
      <c r="L242" s="150"/>
      <c r="M242" s="263"/>
    </row>
    <row r="243" spans="1:13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>
        <v>0</v>
      </c>
      <c r="J243" s="75">
        <v>0</v>
      </c>
      <c r="K243" s="75"/>
      <c r="L243" s="150"/>
      <c r="M243" s="263"/>
    </row>
    <row r="244" spans="1:13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>
        <v>0</v>
      </c>
      <c r="J244" s="75">
        <v>0</v>
      </c>
      <c r="K244" s="75"/>
      <c r="L244" s="150"/>
      <c r="M244" s="263"/>
    </row>
    <row r="245" spans="1:13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>
        <v>0</v>
      </c>
      <c r="J246" s="75">
        <v>0</v>
      </c>
      <c r="K246" s="75"/>
      <c r="L246" s="150"/>
      <c r="M246" s="263"/>
    </row>
    <row r="247" spans="1:13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>
        <v>0</v>
      </c>
      <c r="J247" s="75">
        <v>0</v>
      </c>
      <c r="K247" s="75"/>
      <c r="L247" s="150"/>
      <c r="M247" s="263"/>
    </row>
    <row r="248" spans="1:13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>
        <v>0</v>
      </c>
      <c r="J248" s="75">
        <v>0</v>
      </c>
      <c r="K248" s="75"/>
      <c r="L248" s="150"/>
      <c r="M248" s="263"/>
    </row>
    <row r="249" spans="1:13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>
        <v>0</v>
      </c>
      <c r="J249" s="75">
        <v>0</v>
      </c>
      <c r="K249" s="75"/>
      <c r="L249" s="150"/>
      <c r="M249" s="263"/>
    </row>
    <row r="250" spans="1:13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>
        <v>0</v>
      </c>
      <c r="J252" s="75">
        <v>0</v>
      </c>
      <c r="K252" s="75"/>
      <c r="L252" s="150"/>
      <c r="M252" s="263"/>
    </row>
    <row r="253" spans="1:13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>
        <v>0</v>
      </c>
      <c r="J253" s="75">
        <v>0</v>
      </c>
      <c r="K253" s="75"/>
      <c r="L253" s="150"/>
      <c r="M253" s="263"/>
    </row>
    <row r="254" spans="1:13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>
        <v>0</v>
      </c>
      <c r="J254" s="75">
        <v>0</v>
      </c>
      <c r="K254" s="75"/>
      <c r="L254" s="150"/>
      <c r="M254" s="263"/>
    </row>
    <row r="255" spans="1:13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>
        <v>0</v>
      </c>
      <c r="J255" s="69">
        <v>0</v>
      </c>
      <c r="K255" s="69"/>
      <c r="L255" s="148"/>
      <c r="M255" s="263"/>
    </row>
    <row r="256" spans="1:13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>
        <v>0</v>
      </c>
      <c r="J256" s="180">
        <v>0</v>
      </c>
      <c r="K256" s="180"/>
      <c r="L256" s="182"/>
      <c r="M256" s="263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>
        <v>0</v>
      </c>
      <c r="J257" s="75">
        <v>0</v>
      </c>
      <c r="K257" s="75"/>
      <c r="L257" s="150"/>
      <c r="M257" s="263"/>
    </row>
    <row r="258" spans="1:13" ht="36" x14ac:dyDescent="0.25">
      <c r="A258" s="58">
        <v>6400</v>
      </c>
      <c r="B258" s="140" t="s">
        <v>265</v>
      </c>
      <c r="C258" s="175">
        <f t="shared" si="17"/>
        <v>171214</v>
      </c>
      <c r="D258" s="64">
        <f>SUM(D259,D263)</f>
        <v>166944</v>
      </c>
      <c r="E258" s="64">
        <f>SUM(E259,E263)</f>
        <v>4270</v>
      </c>
      <c r="F258" s="64">
        <f>SUM(F259,F263)</f>
        <v>0</v>
      </c>
      <c r="G258" s="64">
        <f>SUM(G259,G263)</f>
        <v>0</v>
      </c>
      <c r="H258" s="59">
        <f t="shared" si="18"/>
        <v>774826</v>
      </c>
      <c r="I258" s="64">
        <f>SUM(I259,I263)</f>
        <v>770556</v>
      </c>
      <c r="J258" s="64">
        <f>SUM(J259,J263)</f>
        <v>4270</v>
      </c>
      <c r="K258" s="64">
        <f>SUM(K259,K263)</f>
        <v>0</v>
      </c>
      <c r="L258" s="164">
        <f>SUM(L259,L263)</f>
        <v>0</v>
      </c>
    </row>
    <row r="259" spans="1:13" ht="24" x14ac:dyDescent="0.25">
      <c r="A259" s="160">
        <v>6410</v>
      </c>
      <c r="B259" s="66" t="s">
        <v>266</v>
      </c>
      <c r="C259" s="195">
        <f t="shared" si="17"/>
        <v>160714</v>
      </c>
      <c r="D259" s="161">
        <f>SUM(D260:D262)</f>
        <v>156444</v>
      </c>
      <c r="E259" s="161">
        <f>SUM(E260:E262)</f>
        <v>4270</v>
      </c>
      <c r="F259" s="161">
        <f>SUM(F260:F262)</f>
        <v>0</v>
      </c>
      <c r="G259" s="207">
        <f>SUM(G260:G262)</f>
        <v>0</v>
      </c>
      <c r="H259" s="195">
        <f t="shared" si="18"/>
        <v>154558</v>
      </c>
      <c r="I259" s="161">
        <f>SUM(I260:I262)</f>
        <v>150288</v>
      </c>
      <c r="J259" s="161">
        <f>SUM(J260:J262)</f>
        <v>4270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>
        <v>0</v>
      </c>
      <c r="J260" s="75">
        <v>0</v>
      </c>
      <c r="K260" s="75"/>
      <c r="L260" s="150"/>
      <c r="M260" s="263"/>
    </row>
    <row r="261" spans="1:13" ht="36" x14ac:dyDescent="0.25">
      <c r="A261" s="46">
        <v>6412</v>
      </c>
      <c r="B261" s="72" t="s">
        <v>268</v>
      </c>
      <c r="C261" s="191">
        <f t="shared" si="17"/>
        <v>160714</v>
      </c>
      <c r="D261" s="75">
        <f>156444</f>
        <v>156444</v>
      </c>
      <c r="E261" s="75">
        <f>4270</f>
        <v>4270</v>
      </c>
      <c r="F261" s="75"/>
      <c r="G261" s="149"/>
      <c r="H261" s="198">
        <f t="shared" si="18"/>
        <v>154558</v>
      </c>
      <c r="I261" s="75">
        <v>150288</v>
      </c>
      <c r="J261" s="75">
        <v>4270</v>
      </c>
      <c r="K261" s="75"/>
      <c r="L261" s="150"/>
      <c r="M261" s="263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>
        <v>0</v>
      </c>
      <c r="J262" s="75">
        <v>0</v>
      </c>
      <c r="K262" s="75"/>
      <c r="L262" s="150"/>
      <c r="M262" s="263"/>
    </row>
    <row r="263" spans="1:13" ht="36" x14ac:dyDescent="0.25">
      <c r="A263" s="151">
        <v>6420</v>
      </c>
      <c r="B263" s="72" t="s">
        <v>270</v>
      </c>
      <c r="C263" s="191">
        <f t="shared" si="17"/>
        <v>10500</v>
      </c>
      <c r="D263" s="152">
        <f>SUM(D264:D267)</f>
        <v>10500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620268</v>
      </c>
      <c r="I263" s="152">
        <f>SUM(I264:I267)</f>
        <v>620268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>
        <v>0</v>
      </c>
      <c r="J264" s="75">
        <v>0</v>
      </c>
      <c r="K264" s="75"/>
      <c r="L264" s="150"/>
      <c r="M264" s="263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>
        <v>0</v>
      </c>
      <c r="J265" s="75">
        <v>0</v>
      </c>
      <c r="K265" s="75"/>
      <c r="L265" s="150"/>
      <c r="M265" s="263"/>
    </row>
    <row r="266" spans="1:13" ht="24" x14ac:dyDescent="0.25">
      <c r="A266" s="46">
        <v>6423</v>
      </c>
      <c r="B266" s="72" t="s">
        <v>273</v>
      </c>
      <c r="C266" s="191">
        <f t="shared" si="17"/>
        <v>10500</v>
      </c>
      <c r="D266" s="75">
        <v>10500</v>
      </c>
      <c r="E266" s="75"/>
      <c r="F266" s="75"/>
      <c r="G266" s="149"/>
      <c r="H266" s="198">
        <f t="shared" si="18"/>
        <v>620268</v>
      </c>
      <c r="I266" s="75">
        <v>620268</v>
      </c>
      <c r="J266" s="75">
        <v>0</v>
      </c>
      <c r="K266" s="75"/>
      <c r="L266" s="150"/>
      <c r="M266" s="263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>
        <v>0</v>
      </c>
      <c r="J267" s="75">
        <v>0</v>
      </c>
      <c r="K267" s="75"/>
      <c r="L267" s="150"/>
      <c r="M267" s="264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>
        <v>0</v>
      </c>
      <c r="J270" s="69">
        <v>0</v>
      </c>
      <c r="K270" s="69"/>
      <c r="L270" s="148"/>
      <c r="M270" s="263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>
        <v>0</v>
      </c>
      <c r="J272" s="75">
        <v>0</v>
      </c>
      <c r="K272" s="75"/>
      <c r="L272" s="150"/>
      <c r="M272" s="264"/>
    </row>
    <row r="273" spans="1:13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>
        <v>0</v>
      </c>
      <c r="J273" s="75">
        <v>0</v>
      </c>
      <c r="K273" s="75"/>
      <c r="L273" s="150"/>
      <c r="M273" s="264"/>
    </row>
    <row r="274" spans="1:13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>
        <v>0</v>
      </c>
      <c r="J274" s="75">
        <v>0</v>
      </c>
      <c r="K274" s="75"/>
      <c r="L274" s="150"/>
      <c r="M274" s="263"/>
    </row>
    <row r="275" spans="1:13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>
        <v>0</v>
      </c>
      <c r="J276" s="75">
        <v>0</v>
      </c>
      <c r="K276" s="75"/>
      <c r="L276" s="150"/>
      <c r="M276" s="263"/>
    </row>
    <row r="277" spans="1:13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>
        <v>0</v>
      </c>
      <c r="J277" s="75">
        <v>0</v>
      </c>
      <c r="K277" s="75"/>
      <c r="L277" s="150"/>
      <c r="M277" s="263"/>
    </row>
    <row r="278" spans="1:13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>
        <v>0</v>
      </c>
      <c r="J278" s="69">
        <v>0</v>
      </c>
      <c r="K278" s="69"/>
      <c r="L278" s="148"/>
      <c r="M278" s="263"/>
    </row>
    <row r="279" spans="1:13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>
        <v>0</v>
      </c>
      <c r="J280" s="82">
        <v>0</v>
      </c>
      <c r="K280" s="82"/>
      <c r="L280" s="221"/>
      <c r="M280" s="263"/>
    </row>
    <row r="281" spans="1:13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3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293</v>
      </c>
      <c r="C284" s="224">
        <f t="shared" ref="C284:L284" si="19">SUM(C281,C268,C229,C194,C186,C172,C74,C52)</f>
        <v>194714</v>
      </c>
      <c r="D284" s="224">
        <f t="shared" si="19"/>
        <v>190444</v>
      </c>
      <c r="E284" s="224">
        <f t="shared" si="19"/>
        <v>4270</v>
      </c>
      <c r="F284" s="224">
        <f t="shared" si="19"/>
        <v>0</v>
      </c>
      <c r="G284" s="225">
        <f t="shared" si="19"/>
        <v>0</v>
      </c>
      <c r="H284" s="226">
        <f t="shared" si="19"/>
        <v>798326</v>
      </c>
      <c r="I284" s="224">
        <f t="shared" si="19"/>
        <v>794056</v>
      </c>
      <c r="J284" s="224">
        <f t="shared" si="19"/>
        <v>4270</v>
      </c>
      <c r="K284" s="224">
        <f t="shared" si="19"/>
        <v>0</v>
      </c>
      <c r="L284" s="227">
        <f t="shared" si="19"/>
        <v>0</v>
      </c>
    </row>
    <row r="285" spans="1:13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3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3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v/0rLKBml4o6gUgqnRRDYQNjrXj6uYm5hW+t3PkPPK2Vybzz3sYOymTmn8tXLDuwjkfGBgqoUvqW3sDNX/larg==" saltValue="XT5EtADbNvGbEN9I2OActg==" spinCount="100000" sheet="1" objects="1" scenarios="1" selectLockedCells="1" selectUnlockedCells="1"/>
  <autoFilter ref="A18:M296">
    <filterColumn colId="7">
      <filters blank="1">
        <filter val="160 714"/>
        <filter val="23 500"/>
        <filter val="622 250"/>
        <filter val="782 964"/>
        <filter val="806 464"/>
      </filters>
    </filterColumn>
  </autoFilter>
  <mergeCells count="29">
    <mergeCell ref="A286:B286"/>
    <mergeCell ref="H16:H17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C12:L12"/>
    <mergeCell ref="I16:I17"/>
    <mergeCell ref="J16:J17"/>
    <mergeCell ref="K16:K17"/>
    <mergeCell ref="D16:D17"/>
    <mergeCell ref="E16:E17"/>
    <mergeCell ref="C6:L6"/>
    <mergeCell ref="C7:L7"/>
    <mergeCell ref="C8:L8"/>
    <mergeCell ref="C9:L9"/>
    <mergeCell ref="F16:F17"/>
    <mergeCell ref="G16:G17"/>
    <mergeCell ref="A1:L1"/>
    <mergeCell ref="A2:L2"/>
    <mergeCell ref="C3:L3"/>
    <mergeCell ref="C4:L4"/>
    <mergeCell ref="C5:L5"/>
  </mergeCells>
  <pageMargins left="0.98425196850393704" right="0.39370078740157483" top="0.59055118110236227" bottom="0.39370078740157483" header="0.23622047244094491" footer="0.19685039370078741"/>
  <pageSetup paperSize="9" scale="70" orientation="portrait" verticalDpi="4294967294" r:id="rId1"/>
  <headerFooter>
    <oddHeader xml:space="preserve">&amp;C                              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filterMode="1">
    <tabColor theme="0"/>
  </sheetPr>
  <dimension ref="A1:N299"/>
  <sheetViews>
    <sheetView showGridLines="0" view="pageLayout" zoomScaleNormal="100" workbookViewId="0">
      <selection activeCell="P36" sqref="P36"/>
    </sheetView>
  </sheetViews>
  <sheetFormatPr defaultColWidth="9.140625"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4" x14ac:dyDescent="0.25">
      <c r="A1" s="277" t="s">
        <v>331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4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4" ht="12.75" customHeight="1" x14ac:dyDescent="0.25">
      <c r="A3" s="2" t="s">
        <v>2</v>
      </c>
      <c r="B3" s="3"/>
      <c r="C3" s="281" t="s">
        <v>394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4" ht="12.75" customHeight="1" x14ac:dyDescent="0.25">
      <c r="A4" s="2" t="s">
        <v>3</v>
      </c>
      <c r="B4" s="3"/>
      <c r="C4" s="281" t="s">
        <v>321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4" ht="12.75" customHeight="1" x14ac:dyDescent="0.25">
      <c r="A5" s="4" t="s">
        <v>5</v>
      </c>
      <c r="B5" s="5"/>
      <c r="C5" s="275" t="s">
        <v>320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4" ht="12.75" customHeight="1" x14ac:dyDescent="0.25">
      <c r="A6" s="4" t="s">
        <v>7</v>
      </c>
      <c r="B6" s="5"/>
      <c r="C6" s="275" t="s">
        <v>8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4" x14ac:dyDescent="0.25">
      <c r="A7" s="4" t="s">
        <v>9</v>
      </c>
      <c r="B7" s="5"/>
      <c r="C7" s="281" t="s">
        <v>330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4" ht="12.75" customHeight="1" x14ac:dyDescent="0.25">
      <c r="A8" s="6" t="s">
        <v>11</v>
      </c>
      <c r="B8" s="5"/>
      <c r="C8" s="267"/>
      <c r="D8" s="267"/>
      <c r="E8" s="267"/>
      <c r="F8" s="267"/>
      <c r="G8" s="267"/>
      <c r="H8" s="267"/>
      <c r="I8" s="267"/>
      <c r="J8" s="267"/>
      <c r="K8" s="267"/>
      <c r="L8" s="266"/>
    </row>
    <row r="9" spans="1:14" ht="12.75" customHeight="1" x14ac:dyDescent="0.25">
      <c r="A9" s="4"/>
      <c r="B9" s="5" t="s">
        <v>12</v>
      </c>
      <c r="C9" s="283" t="s">
        <v>317</v>
      </c>
      <c r="D9" s="283"/>
      <c r="E9" s="283"/>
      <c r="F9" s="283"/>
      <c r="G9" s="283"/>
      <c r="H9" s="283"/>
      <c r="I9" s="283"/>
      <c r="J9" s="283"/>
      <c r="K9" s="283"/>
      <c r="L9" s="284"/>
    </row>
    <row r="10" spans="1:14" ht="12.75" customHeight="1" x14ac:dyDescent="0.25">
      <c r="A10" s="4"/>
      <c r="B10" s="5" t="s">
        <v>13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N10" s="274"/>
    </row>
    <row r="11" spans="1:14" ht="12.75" customHeight="1" x14ac:dyDescent="0.25">
      <c r="A11" s="4"/>
      <c r="B11" s="5" t="s">
        <v>14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  <c r="N11" s="274"/>
    </row>
    <row r="12" spans="1:14" ht="12.75" customHeight="1" x14ac:dyDescent="0.25">
      <c r="A12" s="4"/>
      <c r="B12" s="5" t="s">
        <v>16</v>
      </c>
      <c r="C12" s="275" t="s">
        <v>329</v>
      </c>
      <c r="D12" s="275"/>
      <c r="E12" s="275"/>
      <c r="F12" s="275"/>
      <c r="G12" s="275"/>
      <c r="H12" s="275"/>
      <c r="I12" s="275"/>
      <c r="J12" s="275"/>
      <c r="K12" s="275"/>
      <c r="L12" s="276"/>
      <c r="N12" s="274"/>
    </row>
    <row r="13" spans="1:14" ht="12.75" customHeight="1" x14ac:dyDescent="0.25">
      <c r="A13" s="4"/>
      <c r="B13" s="5" t="s">
        <v>17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N13" s="274"/>
    </row>
    <row r="14" spans="1:14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4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4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323489</v>
      </c>
      <c r="D20" s="30">
        <f>SUM(D21,D24,D25,D41,D42)</f>
        <v>321353</v>
      </c>
      <c r="E20" s="30">
        <f>SUM(E21,E24,E42)</f>
        <v>0</v>
      </c>
      <c r="F20" s="30">
        <f>SUM(F21,F26,F42)</f>
        <v>2136</v>
      </c>
      <c r="G20" s="31">
        <f>SUM(G21,G44)</f>
        <v>0</v>
      </c>
      <c r="H20" s="29">
        <f t="shared" ref="H20:H46" si="1">SUM(I20:L20)</f>
        <v>315489</v>
      </c>
      <c r="I20" s="30">
        <f>SUM(I21,I24,I25,I41,I42)</f>
        <v>313353</v>
      </c>
      <c r="J20" s="30">
        <f>SUM(J21,J24,J42)</f>
        <v>0</v>
      </c>
      <c r="K20" s="30">
        <f>SUM(K21,K26,K42)</f>
        <v>2136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321353</v>
      </c>
      <c r="D24" s="53">
        <f>D49</f>
        <v>321353</v>
      </c>
      <c r="E24" s="53"/>
      <c r="F24" s="54" t="s">
        <v>34</v>
      </c>
      <c r="G24" s="55" t="s">
        <v>34</v>
      </c>
      <c r="H24" s="52">
        <f t="shared" si="1"/>
        <v>313353</v>
      </c>
      <c r="I24" s="53">
        <f>I50</f>
        <v>313353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thickTop="1" x14ac:dyDescent="0.25">
      <c r="A26" s="58">
        <v>21300</v>
      </c>
      <c r="B26" s="58" t="s">
        <v>36</v>
      </c>
      <c r="C26" s="59">
        <f t="shared" si="0"/>
        <v>2136</v>
      </c>
      <c r="D26" s="61" t="s">
        <v>34</v>
      </c>
      <c r="E26" s="61" t="s">
        <v>34</v>
      </c>
      <c r="F26" s="64">
        <f>SUM(F27,F31,F33,F36)</f>
        <v>2136</v>
      </c>
      <c r="G26" s="62" t="s">
        <v>34</v>
      </c>
      <c r="H26" s="59">
        <f t="shared" si="1"/>
        <v>2136</v>
      </c>
      <c r="I26" s="61" t="s">
        <v>34</v>
      </c>
      <c r="J26" s="61" t="s">
        <v>34</v>
      </c>
      <c r="K26" s="64">
        <f>SUM(K27,K31,K33,K36)</f>
        <v>2136</v>
      </c>
      <c r="L26" s="63" t="s">
        <v>34</v>
      </c>
    </row>
    <row r="27" spans="1:12" s="26" customFormat="1" ht="24" hidden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idden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idden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" hidden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" hidden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" hidden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idden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idden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" hidden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" x14ac:dyDescent="0.25">
      <c r="A36" s="65">
        <v>21390</v>
      </c>
      <c r="B36" s="58" t="s">
        <v>46</v>
      </c>
      <c r="C36" s="59">
        <f t="shared" si="0"/>
        <v>2136</v>
      </c>
      <c r="D36" s="61" t="s">
        <v>34</v>
      </c>
      <c r="E36" s="61" t="s">
        <v>34</v>
      </c>
      <c r="F36" s="64">
        <f>SUM(F37:F40)</f>
        <v>2136</v>
      </c>
      <c r="G36" s="62" t="s">
        <v>34</v>
      </c>
      <c r="H36" s="59">
        <f t="shared" si="1"/>
        <v>2136</v>
      </c>
      <c r="I36" s="61" t="s">
        <v>34</v>
      </c>
      <c r="J36" s="61" t="s">
        <v>34</v>
      </c>
      <c r="K36" s="64">
        <f>SUM(K37:K40)</f>
        <v>2136</v>
      </c>
      <c r="L36" s="63" t="s">
        <v>34</v>
      </c>
    </row>
    <row r="37" spans="1:12" ht="24" hidden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idden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idden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" x14ac:dyDescent="0.25">
      <c r="A40" s="46">
        <v>21399</v>
      </c>
      <c r="B40" s="72" t="s">
        <v>50</v>
      </c>
      <c r="C40" s="73">
        <f t="shared" si="0"/>
        <v>2136</v>
      </c>
      <c r="D40" s="74" t="s">
        <v>34</v>
      </c>
      <c r="E40" s="74" t="s">
        <v>34</v>
      </c>
      <c r="F40" s="75">
        <v>2136</v>
      </c>
      <c r="G40" s="76" t="s">
        <v>34</v>
      </c>
      <c r="H40" s="73">
        <f t="shared" si="1"/>
        <v>2136</v>
      </c>
      <c r="I40" s="74" t="s">
        <v>34</v>
      </c>
      <c r="J40" s="74" t="s">
        <v>34</v>
      </c>
      <c r="K40" s="75">
        <v>2136</v>
      </c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" hidden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" hidden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" hidden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" hidden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" hidden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58</v>
      </c>
      <c r="C49" s="120">
        <f t="shared" ref="C49:C80" si="2">SUM(D49:G49)</f>
        <v>323489</v>
      </c>
      <c r="D49" s="121">
        <f>SUM(D50,D281)</f>
        <v>321353</v>
      </c>
      <c r="E49" s="121">
        <f>SUM(E50,E281)</f>
        <v>0</v>
      </c>
      <c r="F49" s="121">
        <f>SUM(F50,F281)</f>
        <v>2136</v>
      </c>
      <c r="G49" s="122">
        <f>SUM(G50,G281)</f>
        <v>0</v>
      </c>
      <c r="H49" s="120">
        <f t="shared" ref="H49:H80" si="3">SUM(I49:L49)</f>
        <v>315489</v>
      </c>
      <c r="I49" s="121">
        <f>SUM(I50,I281)</f>
        <v>313353</v>
      </c>
      <c r="J49" s="121">
        <f>SUM(J50,J281)</f>
        <v>0</v>
      </c>
      <c r="K49" s="121">
        <f>SUM(K50,K281)</f>
        <v>2136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59</v>
      </c>
      <c r="C50" s="126">
        <f t="shared" si="2"/>
        <v>323489</v>
      </c>
      <c r="D50" s="127">
        <f>SUM(D51,D193)</f>
        <v>321353</v>
      </c>
      <c r="E50" s="127">
        <f>SUM(E51,E193)</f>
        <v>0</v>
      </c>
      <c r="F50" s="127">
        <f>SUM(F51,F193)</f>
        <v>2136</v>
      </c>
      <c r="G50" s="128">
        <f>SUM(G51,G193)</f>
        <v>0</v>
      </c>
      <c r="H50" s="126">
        <f t="shared" si="3"/>
        <v>315489</v>
      </c>
      <c r="I50" s="127">
        <f>SUM(I51,I193)</f>
        <v>313353</v>
      </c>
      <c r="J50" s="127">
        <f>SUM(J51,J193)</f>
        <v>0</v>
      </c>
      <c r="K50" s="127">
        <f>SUM(K51,K193)</f>
        <v>2136</v>
      </c>
      <c r="L50" s="129">
        <f>SUM(L51,L193)</f>
        <v>0</v>
      </c>
    </row>
    <row r="51" spans="1:13" s="26" customFormat="1" ht="24" x14ac:dyDescent="0.25">
      <c r="A51" s="130"/>
      <c r="B51" s="20" t="s">
        <v>60</v>
      </c>
      <c r="C51" s="131">
        <f t="shared" si="2"/>
        <v>4546</v>
      </c>
      <c r="D51" s="132">
        <f>SUM(D52,D74,D172,D186)</f>
        <v>2410</v>
      </c>
      <c r="E51" s="132">
        <f>SUM(E52,E74,E172,E186)</f>
        <v>0</v>
      </c>
      <c r="F51" s="132">
        <f>SUM(F52,F74,F172,F186)</f>
        <v>2136</v>
      </c>
      <c r="G51" s="133">
        <f>SUM(G52,G74,G172,G186)</f>
        <v>0</v>
      </c>
      <c r="H51" s="131">
        <f t="shared" si="3"/>
        <v>4546</v>
      </c>
      <c r="I51" s="132">
        <f>SUM(I52,I74,I172,I186)</f>
        <v>2410</v>
      </c>
      <c r="J51" s="132">
        <f>SUM(J52,J74,J172,J186)</f>
        <v>0</v>
      </c>
      <c r="K51" s="132">
        <f>SUM(K52,K74,K172,K186)</f>
        <v>2136</v>
      </c>
      <c r="L51" s="134">
        <f>SUM(L52,L74,L172,L186)</f>
        <v>0</v>
      </c>
    </row>
    <row r="52" spans="1:13" s="26" customFormat="1" x14ac:dyDescent="0.25">
      <c r="A52" s="135">
        <v>1000</v>
      </c>
      <c r="B52" s="135" t="s">
        <v>61</v>
      </c>
      <c r="C52" s="136">
        <f t="shared" si="2"/>
        <v>1993</v>
      </c>
      <c r="D52" s="137">
        <f>SUM(D53,D66)</f>
        <v>0</v>
      </c>
      <c r="E52" s="137">
        <f>SUM(E53,E66)</f>
        <v>0</v>
      </c>
      <c r="F52" s="137">
        <f>SUM(F53,F66)</f>
        <v>1993</v>
      </c>
      <c r="G52" s="138">
        <f>SUM(G53,G66)</f>
        <v>0</v>
      </c>
      <c r="H52" s="136">
        <f t="shared" si="3"/>
        <v>1993</v>
      </c>
      <c r="I52" s="137">
        <f>SUM(I53,I66)</f>
        <v>0</v>
      </c>
      <c r="J52" s="137">
        <f>SUM(J53,J66)</f>
        <v>0</v>
      </c>
      <c r="K52" s="137">
        <f>SUM(K53,K66)</f>
        <v>1993</v>
      </c>
      <c r="L52" s="139">
        <f>SUM(L53,L66)</f>
        <v>0</v>
      </c>
    </row>
    <row r="53" spans="1:13" x14ac:dyDescent="0.25">
      <c r="A53" s="58">
        <v>1100</v>
      </c>
      <c r="B53" s="140" t="s">
        <v>62</v>
      </c>
      <c r="C53" s="59">
        <f t="shared" si="2"/>
        <v>1605</v>
      </c>
      <c r="D53" s="64">
        <f>SUM(D54,D57,D65)</f>
        <v>0</v>
      </c>
      <c r="E53" s="64">
        <f>SUM(E54,E57,E65)</f>
        <v>0</v>
      </c>
      <c r="F53" s="64">
        <f>SUM(F54,F57,F65)</f>
        <v>1605</v>
      </c>
      <c r="G53" s="141">
        <f>SUM(G54,G57,G65)</f>
        <v>0</v>
      </c>
      <c r="H53" s="59">
        <f t="shared" si="3"/>
        <v>1605</v>
      </c>
      <c r="I53" s="64">
        <f>SUM(I54,I57,I65)</f>
        <v>0</v>
      </c>
      <c r="J53" s="64">
        <f>SUM(J54,J57,J65)</f>
        <v>0</v>
      </c>
      <c r="K53" s="64">
        <f>SUM(K54,K57,K65)</f>
        <v>1605</v>
      </c>
      <c r="L53" s="142">
        <f>SUM(L54,L57,L65)</f>
        <v>0</v>
      </c>
    </row>
    <row r="54" spans="1:13" hidden="1" x14ac:dyDescent="0.25">
      <c r="A54" s="143">
        <v>1110</v>
      </c>
      <c r="B54" s="102" t="s">
        <v>63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>
        <v>0</v>
      </c>
      <c r="J55" s="69"/>
      <c r="K55" s="69"/>
      <c r="L55" s="148"/>
      <c r="M55" s="263"/>
    </row>
    <row r="56" spans="1:13" ht="24" hidden="1" customHeight="1" x14ac:dyDescent="0.25">
      <c r="A56" s="46">
        <v>1119</v>
      </c>
      <c r="B56" s="72" t="s">
        <v>65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>
        <v>0</v>
      </c>
      <c r="J56" s="75"/>
      <c r="K56" s="75"/>
      <c r="L56" s="150"/>
      <c r="M56" s="263"/>
    </row>
    <row r="57" spans="1:13" ht="23.25" hidden="1" customHeight="1" x14ac:dyDescent="0.25">
      <c r="A57" s="151">
        <v>1140</v>
      </c>
      <c r="B57" s="72" t="s">
        <v>66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>
        <v>0</v>
      </c>
      <c r="J58" s="75"/>
      <c r="K58" s="75"/>
      <c r="L58" s="150"/>
      <c r="M58" s="263"/>
    </row>
    <row r="59" spans="1:13" ht="24.75" hidden="1" customHeight="1" x14ac:dyDescent="0.25">
      <c r="A59" s="46">
        <v>1142</v>
      </c>
      <c r="B59" s="72" t="s">
        <v>68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>
        <v>0</v>
      </c>
      <c r="J59" s="75"/>
      <c r="K59" s="75"/>
      <c r="L59" s="150"/>
      <c r="M59" s="263"/>
    </row>
    <row r="60" spans="1:13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>
        <v>0</v>
      </c>
      <c r="J60" s="75"/>
      <c r="K60" s="75"/>
      <c r="L60" s="150"/>
      <c r="M60" s="263"/>
    </row>
    <row r="61" spans="1:13" ht="27.75" hidden="1" customHeight="1" x14ac:dyDescent="0.25">
      <c r="A61" s="46">
        <v>1146</v>
      </c>
      <c r="B61" s="72" t="s">
        <v>70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>
        <v>0</v>
      </c>
      <c r="J61" s="75"/>
      <c r="K61" s="75"/>
      <c r="L61" s="150"/>
      <c r="M61" s="263"/>
    </row>
    <row r="62" spans="1:13" hidden="1" x14ac:dyDescent="0.25">
      <c r="A62" s="46">
        <v>1147</v>
      </c>
      <c r="B62" s="72" t="s">
        <v>71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>
        <v>0</v>
      </c>
      <c r="J62" s="75"/>
      <c r="K62" s="75"/>
      <c r="L62" s="150"/>
      <c r="M62" s="263"/>
    </row>
    <row r="63" spans="1:13" hidden="1" x14ac:dyDescent="0.25">
      <c r="A63" s="46">
        <v>1148</v>
      </c>
      <c r="B63" s="72" t="s">
        <v>72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>
        <v>0</v>
      </c>
      <c r="J63" s="75"/>
      <c r="K63" s="75"/>
      <c r="L63" s="150"/>
      <c r="M63" s="263"/>
    </row>
    <row r="64" spans="1:13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>
        <v>0</v>
      </c>
      <c r="J64" s="75"/>
      <c r="K64" s="75"/>
      <c r="L64" s="150"/>
      <c r="M64" s="263"/>
    </row>
    <row r="65" spans="1:13" ht="36" x14ac:dyDescent="0.25">
      <c r="A65" s="143">
        <v>1150</v>
      </c>
      <c r="B65" s="102" t="s">
        <v>74</v>
      </c>
      <c r="C65" s="109">
        <f t="shared" si="2"/>
        <v>1605</v>
      </c>
      <c r="D65" s="155"/>
      <c r="E65" s="155"/>
      <c r="F65" s="155">
        <v>1605</v>
      </c>
      <c r="G65" s="156"/>
      <c r="H65" s="109">
        <f t="shared" si="3"/>
        <v>1605</v>
      </c>
      <c r="I65" s="155">
        <v>0</v>
      </c>
      <c r="J65" s="155"/>
      <c r="K65" s="155">
        <v>1605</v>
      </c>
      <c r="L65" s="157"/>
      <c r="M65" s="263"/>
    </row>
    <row r="66" spans="1:13" ht="36" x14ac:dyDescent="0.25">
      <c r="A66" s="58">
        <v>1200</v>
      </c>
      <c r="B66" s="140" t="s">
        <v>75</v>
      </c>
      <c r="C66" s="59">
        <f t="shared" si="2"/>
        <v>388</v>
      </c>
      <c r="D66" s="64">
        <f>SUM(D67:D68)</f>
        <v>0</v>
      </c>
      <c r="E66" s="64">
        <f>SUM(E67:E68)</f>
        <v>0</v>
      </c>
      <c r="F66" s="64">
        <f>SUM(F67:F68)</f>
        <v>388</v>
      </c>
      <c r="G66" s="158">
        <f>SUM(G67:G68)</f>
        <v>0</v>
      </c>
      <c r="H66" s="59">
        <f t="shared" si="3"/>
        <v>388</v>
      </c>
      <c r="I66" s="64">
        <f>SUM(I67:I68)</f>
        <v>0</v>
      </c>
      <c r="J66" s="64">
        <f>SUM(J67:J68)</f>
        <v>0</v>
      </c>
      <c r="K66" s="64">
        <f>SUM(K67:K68)</f>
        <v>388</v>
      </c>
      <c r="L66" s="159">
        <f>SUM(L67:L68)</f>
        <v>0</v>
      </c>
    </row>
    <row r="67" spans="1:13" ht="24" x14ac:dyDescent="0.25">
      <c r="A67" s="160">
        <v>1210</v>
      </c>
      <c r="B67" s="66" t="s">
        <v>76</v>
      </c>
      <c r="C67" s="67">
        <f t="shared" si="2"/>
        <v>388</v>
      </c>
      <c r="D67" s="69"/>
      <c r="E67" s="69"/>
      <c r="F67" s="69">
        <v>388</v>
      </c>
      <c r="G67" s="147"/>
      <c r="H67" s="67">
        <f t="shared" si="3"/>
        <v>388</v>
      </c>
      <c r="I67" s="69">
        <v>0</v>
      </c>
      <c r="J67" s="69"/>
      <c r="K67" s="69">
        <v>388</v>
      </c>
      <c r="L67" s="148"/>
      <c r="M67" s="263"/>
    </row>
    <row r="68" spans="1:13" ht="24" hidden="1" x14ac:dyDescent="0.25">
      <c r="A68" s="151">
        <v>1220</v>
      </c>
      <c r="B68" s="72" t="s">
        <v>77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60" hidden="1" x14ac:dyDescent="0.25">
      <c r="A69" s="46">
        <v>1221</v>
      </c>
      <c r="B69" s="72" t="s">
        <v>78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>
        <v>0</v>
      </c>
      <c r="J69" s="75"/>
      <c r="K69" s="75"/>
      <c r="L69" s="150"/>
      <c r="M69" s="263"/>
    </row>
    <row r="70" spans="1:13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>
        <v>0</v>
      </c>
      <c r="J70" s="75"/>
      <c r="K70" s="75"/>
      <c r="L70" s="150"/>
      <c r="M70" s="263"/>
    </row>
    <row r="71" spans="1:13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>
        <v>0</v>
      </c>
      <c r="J71" s="75"/>
      <c r="K71" s="75"/>
      <c r="L71" s="150"/>
      <c r="M71" s="263"/>
    </row>
    <row r="72" spans="1:13" ht="36" hidden="1" x14ac:dyDescent="0.25">
      <c r="A72" s="46">
        <v>1227</v>
      </c>
      <c r="B72" s="72" t="s">
        <v>81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>
        <v>0</v>
      </c>
      <c r="J72" s="75"/>
      <c r="K72" s="75"/>
      <c r="L72" s="150"/>
      <c r="M72" s="263"/>
    </row>
    <row r="73" spans="1:13" ht="60" hidden="1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>
        <v>0</v>
      </c>
      <c r="J73" s="75"/>
      <c r="K73" s="75"/>
      <c r="L73" s="150"/>
      <c r="M73" s="263"/>
    </row>
    <row r="74" spans="1:13" x14ac:dyDescent="0.25">
      <c r="A74" s="135">
        <v>2000</v>
      </c>
      <c r="B74" s="135" t="s">
        <v>83</v>
      </c>
      <c r="C74" s="136">
        <f t="shared" si="2"/>
        <v>2553</v>
      </c>
      <c r="D74" s="137">
        <f>SUM(D75,D82,D129,D163,D164,D171)</f>
        <v>2410</v>
      </c>
      <c r="E74" s="137">
        <f>SUM(E75,E82,E129,E163,E164,E171)</f>
        <v>0</v>
      </c>
      <c r="F74" s="137">
        <f>SUM(F75,F82,F129,F163,F164,F171)</f>
        <v>143</v>
      </c>
      <c r="G74" s="138">
        <f>SUM(G75,G82,G129,G163,G164,G171)</f>
        <v>0</v>
      </c>
      <c r="H74" s="136">
        <f t="shared" si="3"/>
        <v>2553</v>
      </c>
      <c r="I74" s="137">
        <f>SUM(I75,I82,I129,I163,I164,I171)</f>
        <v>2410</v>
      </c>
      <c r="J74" s="137">
        <f>SUM(J75,J82,J129,J163,J164,J171)</f>
        <v>0</v>
      </c>
      <c r="K74" s="137">
        <f>SUM(K75,K82,K129,K163,K164,K171)</f>
        <v>143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>
        <v>0</v>
      </c>
      <c r="J77" s="75"/>
      <c r="K77" s="75"/>
      <c r="L77" s="150"/>
      <c r="M77" s="263"/>
    </row>
    <row r="78" spans="1:13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>
        <v>0</v>
      </c>
      <c r="J78" s="75"/>
      <c r="K78" s="75"/>
      <c r="L78" s="150"/>
      <c r="M78" s="263"/>
    </row>
    <row r="79" spans="1:13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>
        <v>0</v>
      </c>
      <c r="J80" s="75"/>
      <c r="K80" s="75"/>
      <c r="L80" s="150"/>
      <c r="M80" s="263"/>
    </row>
    <row r="81" spans="1:13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>
        <v>0</v>
      </c>
      <c r="J81" s="75"/>
      <c r="K81" s="75"/>
      <c r="L81" s="150"/>
      <c r="M81" s="263"/>
    </row>
    <row r="82" spans="1:13" x14ac:dyDescent="0.25">
      <c r="A82" s="58">
        <v>2200</v>
      </c>
      <c r="B82" s="140" t="s">
        <v>89</v>
      </c>
      <c r="C82" s="59">
        <f t="shared" si="4"/>
        <v>373</v>
      </c>
      <c r="D82" s="64">
        <f>SUM(D83,D88,D94,D102,D111,D115,D121,D127)</f>
        <v>230</v>
      </c>
      <c r="E82" s="64">
        <f>SUM(E83,E88,E94,E102,E111,E115,E121,E127)</f>
        <v>0</v>
      </c>
      <c r="F82" s="64">
        <f>SUM(F83,F88,F94,F102,F111,F115,F121,F127)</f>
        <v>143</v>
      </c>
      <c r="G82" s="158">
        <f>SUM(G83,G88,G94,G102,G111,G115,G121,G127)</f>
        <v>0</v>
      </c>
      <c r="H82" s="59">
        <f t="shared" si="5"/>
        <v>373</v>
      </c>
      <c r="I82" s="64">
        <f>SUM(I83,I88,I94,I102,I111,I115,I121,I127)</f>
        <v>230</v>
      </c>
      <c r="J82" s="64">
        <f>SUM(J83,J88,J94,J102,J111,J115,J121,J127)</f>
        <v>0</v>
      </c>
      <c r="K82" s="64">
        <f>SUM(K83,K88,K94,K102,K111,K115,K121,K127)</f>
        <v>143</v>
      </c>
      <c r="L82" s="164">
        <f>SUM(L83,L88,L94,L102,L111,L115,L121,L127)</f>
        <v>0</v>
      </c>
    </row>
    <row r="83" spans="1:13" ht="24" hidden="1" x14ac:dyDescent="0.25">
      <c r="A83" s="143">
        <v>2210</v>
      </c>
      <c r="B83" s="102" t="s">
        <v>90</v>
      </c>
      <c r="C83" s="109">
        <f t="shared" si="4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>
        <v>0</v>
      </c>
      <c r="J84" s="69"/>
      <c r="K84" s="69"/>
      <c r="L84" s="148"/>
      <c r="M84" s="263"/>
    </row>
    <row r="85" spans="1:13" ht="36" hidden="1" x14ac:dyDescent="0.25">
      <c r="A85" s="46">
        <v>2212</v>
      </c>
      <c r="B85" s="72" t="s">
        <v>92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>
        <v>0</v>
      </c>
      <c r="J85" s="75"/>
      <c r="K85" s="75"/>
      <c r="L85" s="150"/>
      <c r="M85" s="263"/>
    </row>
    <row r="86" spans="1:13" ht="24" hidden="1" x14ac:dyDescent="0.25">
      <c r="A86" s="46">
        <v>2214</v>
      </c>
      <c r="B86" s="72" t="s">
        <v>93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>
        <v>0</v>
      </c>
      <c r="J86" s="75"/>
      <c r="K86" s="75"/>
      <c r="L86" s="150"/>
      <c r="M86" s="263"/>
    </row>
    <row r="87" spans="1:13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>
        <v>0</v>
      </c>
      <c r="J87" s="75"/>
      <c r="K87" s="75"/>
      <c r="L87" s="150"/>
      <c r="M87" s="263"/>
    </row>
    <row r="88" spans="1:13" ht="24" hidden="1" x14ac:dyDescent="0.25">
      <c r="A88" s="151">
        <v>2220</v>
      </c>
      <c r="B88" s="72" t="s">
        <v>95</v>
      </c>
      <c r="C88" s="73">
        <f t="shared" si="4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96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>
        <v>0</v>
      </c>
      <c r="J89" s="75"/>
      <c r="K89" s="75"/>
      <c r="L89" s="150"/>
      <c r="M89" s="263"/>
    </row>
    <row r="90" spans="1:13" hidden="1" x14ac:dyDescent="0.25">
      <c r="A90" s="46">
        <v>2222</v>
      </c>
      <c r="B90" s="72" t="s">
        <v>97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>
        <v>0</v>
      </c>
      <c r="J90" s="75"/>
      <c r="K90" s="75"/>
      <c r="L90" s="150"/>
      <c r="M90" s="263"/>
    </row>
    <row r="91" spans="1:13" hidden="1" x14ac:dyDescent="0.25">
      <c r="A91" s="46">
        <v>2223</v>
      </c>
      <c r="B91" s="72" t="s">
        <v>98</v>
      </c>
      <c r="C91" s="73">
        <f t="shared" si="4"/>
        <v>0</v>
      </c>
      <c r="D91" s="75"/>
      <c r="E91" s="75"/>
      <c r="F91" s="75"/>
      <c r="G91" s="149"/>
      <c r="H91" s="73">
        <f t="shared" si="5"/>
        <v>0</v>
      </c>
      <c r="I91" s="75">
        <v>0</v>
      </c>
      <c r="J91" s="75"/>
      <c r="K91" s="75"/>
      <c r="L91" s="150"/>
      <c r="M91" s="263"/>
    </row>
    <row r="92" spans="1:13" ht="48" hidden="1" x14ac:dyDescent="0.25">
      <c r="A92" s="46">
        <v>2224</v>
      </c>
      <c r="B92" s="72" t="s">
        <v>99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>
        <v>0</v>
      </c>
      <c r="J92" s="75"/>
      <c r="K92" s="75"/>
      <c r="L92" s="150"/>
      <c r="M92" s="263"/>
    </row>
    <row r="93" spans="1:13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>
        <v>0</v>
      </c>
      <c r="J93" s="75"/>
      <c r="K93" s="75"/>
      <c r="L93" s="150"/>
      <c r="M93" s="263"/>
    </row>
    <row r="94" spans="1:13" ht="36" hidden="1" x14ac:dyDescent="0.25">
      <c r="A94" s="151">
        <v>2230</v>
      </c>
      <c r="B94" s="72" t="s">
        <v>101</v>
      </c>
      <c r="C94" s="73">
        <f t="shared" si="4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>
        <v>0</v>
      </c>
      <c r="J95" s="75"/>
      <c r="K95" s="75"/>
      <c r="L95" s="150"/>
      <c r="M95" s="263"/>
    </row>
    <row r="96" spans="1:13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>
        <v>0</v>
      </c>
      <c r="J96" s="75"/>
      <c r="K96" s="75"/>
      <c r="L96" s="150"/>
      <c r="M96" s="263"/>
    </row>
    <row r="97" spans="1:13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>
        <v>0</v>
      </c>
      <c r="J97" s="69"/>
      <c r="K97" s="69"/>
      <c r="L97" s="148"/>
      <c r="M97" s="263"/>
    </row>
    <row r="98" spans="1:13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>
        <v>0</v>
      </c>
      <c r="J98" s="75"/>
      <c r="K98" s="75"/>
      <c r="L98" s="150"/>
      <c r="M98" s="263"/>
    </row>
    <row r="99" spans="1:13" ht="24" hidden="1" x14ac:dyDescent="0.25">
      <c r="A99" s="46">
        <v>2235</v>
      </c>
      <c r="B99" s="72" t="s">
        <v>106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>
        <v>0</v>
      </c>
      <c r="J99" s="75"/>
      <c r="K99" s="75"/>
      <c r="L99" s="150"/>
      <c r="M99" s="263"/>
    </row>
    <row r="100" spans="1:13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>
        <v>0</v>
      </c>
      <c r="J100" s="75"/>
      <c r="K100" s="75"/>
      <c r="L100" s="150"/>
      <c r="M100" s="263"/>
    </row>
    <row r="101" spans="1:13" ht="24" hidden="1" x14ac:dyDescent="0.25">
      <c r="A101" s="46">
        <v>2239</v>
      </c>
      <c r="B101" s="72" t="s">
        <v>108</v>
      </c>
      <c r="C101" s="73">
        <f t="shared" si="4"/>
        <v>0</v>
      </c>
      <c r="D101" s="75"/>
      <c r="E101" s="75"/>
      <c r="F101" s="75"/>
      <c r="G101" s="149"/>
      <c r="H101" s="73">
        <f t="shared" si="5"/>
        <v>0</v>
      </c>
      <c r="I101" s="75">
        <v>0</v>
      </c>
      <c r="J101" s="75"/>
      <c r="K101" s="75"/>
      <c r="L101" s="150"/>
      <c r="M101" s="263"/>
    </row>
    <row r="102" spans="1:13" ht="36" hidden="1" x14ac:dyDescent="0.25">
      <c r="A102" s="151">
        <v>2240</v>
      </c>
      <c r="B102" s="72" t="s">
        <v>109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>
        <v>0</v>
      </c>
      <c r="J103" s="75"/>
      <c r="K103" s="75"/>
      <c r="L103" s="150"/>
      <c r="M103" s="263"/>
    </row>
    <row r="104" spans="1:13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>
        <v>0</v>
      </c>
      <c r="J104" s="75"/>
      <c r="K104" s="75"/>
      <c r="L104" s="150"/>
      <c r="M104" s="263"/>
    </row>
    <row r="105" spans="1:13" ht="24" hidden="1" x14ac:dyDescent="0.25">
      <c r="A105" s="46">
        <v>2243</v>
      </c>
      <c r="B105" s="72" t="s">
        <v>112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>
        <v>0</v>
      </c>
      <c r="J105" s="75"/>
      <c r="K105" s="75"/>
      <c r="L105" s="150"/>
      <c r="M105" s="263"/>
    </row>
    <row r="106" spans="1:13" hidden="1" x14ac:dyDescent="0.25">
      <c r="A106" s="46">
        <v>2244</v>
      </c>
      <c r="B106" s="72" t="s">
        <v>113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>
        <v>0</v>
      </c>
      <c r="J106" s="75"/>
      <c r="K106" s="75"/>
      <c r="L106" s="150"/>
      <c r="M106" s="263"/>
    </row>
    <row r="107" spans="1:13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>
        <v>0</v>
      </c>
      <c r="J107" s="75"/>
      <c r="K107" s="75"/>
      <c r="L107" s="150"/>
      <c r="M107" s="263"/>
    </row>
    <row r="108" spans="1:13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>
        <v>0</v>
      </c>
      <c r="J108" s="75"/>
      <c r="K108" s="75"/>
      <c r="L108" s="150"/>
      <c r="M108" s="263"/>
    </row>
    <row r="109" spans="1:13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>
        <v>0</v>
      </c>
      <c r="J109" s="75"/>
      <c r="K109" s="75"/>
      <c r="L109" s="150"/>
      <c r="M109" s="263"/>
    </row>
    <row r="110" spans="1:13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>
        <v>0</v>
      </c>
      <c r="J110" s="75"/>
      <c r="K110" s="75"/>
      <c r="L110" s="150"/>
      <c r="M110" s="263"/>
    </row>
    <row r="111" spans="1:13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>
        <v>0</v>
      </c>
      <c r="J112" s="75"/>
      <c r="K112" s="75"/>
      <c r="L112" s="150"/>
      <c r="M112" s="263"/>
    </row>
    <row r="113" spans="1:13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>
        <v>0</v>
      </c>
      <c r="J113" s="75"/>
      <c r="K113" s="75"/>
      <c r="L113" s="150"/>
      <c r="M113" s="263"/>
    </row>
    <row r="114" spans="1:13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>
        <v>0</v>
      </c>
      <c r="J114" s="75"/>
      <c r="K114" s="75"/>
      <c r="L114" s="150"/>
      <c r="M114" s="263"/>
    </row>
    <row r="115" spans="1:13" hidden="1" x14ac:dyDescent="0.25">
      <c r="A115" s="151">
        <v>2260</v>
      </c>
      <c r="B115" s="72" t="s">
        <v>122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>
        <v>0</v>
      </c>
      <c r="J116" s="75"/>
      <c r="K116" s="75"/>
      <c r="L116" s="150"/>
      <c r="M116" s="263"/>
    </row>
    <row r="117" spans="1:13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>
        <v>0</v>
      </c>
      <c r="J117" s="75"/>
      <c r="K117" s="75"/>
      <c r="L117" s="150"/>
      <c r="M117" s="263"/>
    </row>
    <row r="118" spans="1:13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>
        <v>0</v>
      </c>
      <c r="J118" s="75"/>
      <c r="K118" s="75"/>
      <c r="L118" s="150"/>
      <c r="M118" s="263"/>
    </row>
    <row r="119" spans="1:13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>
        <v>0</v>
      </c>
      <c r="J119" s="75"/>
      <c r="K119" s="75"/>
      <c r="L119" s="150"/>
      <c r="M119" s="263"/>
    </row>
    <row r="120" spans="1:13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>
        <v>0</v>
      </c>
      <c r="J120" s="75"/>
      <c r="K120" s="75"/>
      <c r="L120" s="150"/>
      <c r="M120" s="263"/>
    </row>
    <row r="121" spans="1:13" x14ac:dyDescent="0.25">
      <c r="A121" s="151">
        <v>2270</v>
      </c>
      <c r="B121" s="72" t="s">
        <v>128</v>
      </c>
      <c r="C121" s="73">
        <f t="shared" si="6"/>
        <v>373</v>
      </c>
      <c r="D121" s="152">
        <f>SUM(D122:D126)</f>
        <v>230</v>
      </c>
      <c r="E121" s="152">
        <f>SUM(E122:E126)</f>
        <v>0</v>
      </c>
      <c r="F121" s="152">
        <f>SUM(F122:F126)</f>
        <v>143</v>
      </c>
      <c r="G121" s="153">
        <f>SUM(G122:G126)</f>
        <v>0</v>
      </c>
      <c r="H121" s="73">
        <f t="shared" si="7"/>
        <v>373</v>
      </c>
      <c r="I121" s="152">
        <f>SUM(I122:I126)</f>
        <v>230</v>
      </c>
      <c r="J121" s="152">
        <f>SUM(J122:J126)</f>
        <v>0</v>
      </c>
      <c r="K121" s="152">
        <f>SUM(K122:K126)</f>
        <v>143</v>
      </c>
      <c r="L121" s="154">
        <f>SUM(L122:L126)</f>
        <v>0</v>
      </c>
    </row>
    <row r="122" spans="1:13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>
        <v>0</v>
      </c>
      <c r="J122" s="75"/>
      <c r="K122" s="75"/>
      <c r="L122" s="150"/>
      <c r="M122" s="263"/>
    </row>
    <row r="123" spans="1:13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>
        <v>0</v>
      </c>
      <c r="J123" s="75"/>
      <c r="K123" s="75"/>
      <c r="L123" s="150"/>
      <c r="M123" s="263"/>
    </row>
    <row r="124" spans="1:13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>
        <v>0</v>
      </c>
      <c r="J124" s="75"/>
      <c r="K124" s="75"/>
      <c r="L124" s="150"/>
      <c r="M124" s="263"/>
    </row>
    <row r="125" spans="1:13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>
        <v>0</v>
      </c>
      <c r="J125" s="75"/>
      <c r="K125" s="75"/>
      <c r="L125" s="150"/>
      <c r="M125" s="263"/>
    </row>
    <row r="126" spans="1:13" ht="24" x14ac:dyDescent="0.25">
      <c r="A126" s="46">
        <v>2279</v>
      </c>
      <c r="B126" s="72" t="s">
        <v>133</v>
      </c>
      <c r="C126" s="73">
        <f t="shared" si="6"/>
        <v>373</v>
      </c>
      <c r="D126" s="75">
        <v>230</v>
      </c>
      <c r="E126" s="75"/>
      <c r="F126" s="75">
        <v>143</v>
      </c>
      <c r="G126" s="149"/>
      <c r="H126" s="73">
        <f t="shared" si="7"/>
        <v>373</v>
      </c>
      <c r="I126" s="75">
        <v>230</v>
      </c>
      <c r="J126" s="75"/>
      <c r="K126" s="75">
        <v>143</v>
      </c>
      <c r="L126" s="150"/>
      <c r="M126" s="263"/>
    </row>
    <row r="127" spans="1:13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3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>
        <v>0</v>
      </c>
      <c r="J128" s="75"/>
      <c r="K128" s="75"/>
      <c r="L128" s="150"/>
      <c r="M128" s="263"/>
    </row>
    <row r="129" spans="1:13" ht="38.25" customHeight="1" x14ac:dyDescent="0.25">
      <c r="A129" s="58">
        <v>2300</v>
      </c>
      <c r="B129" s="140" t="s">
        <v>136</v>
      </c>
      <c r="C129" s="59">
        <f t="shared" si="9"/>
        <v>2180</v>
      </c>
      <c r="D129" s="64">
        <f>SUM(D130,D135,D139,D140,D143,D150,D158,D159,D162)</f>
        <v>2180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2180</v>
      </c>
      <c r="I129" s="64">
        <f>SUM(I130,I135,I139,I140,I143,I150,I158,I159,I162)</f>
        <v>2180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x14ac:dyDescent="0.25">
      <c r="A130" s="160">
        <v>2310</v>
      </c>
      <c r="B130" s="66" t="s">
        <v>137</v>
      </c>
      <c r="C130" s="67">
        <f t="shared" si="9"/>
        <v>2180</v>
      </c>
      <c r="D130" s="161">
        <f>SUM(D131:D134)</f>
        <v>2180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2180</v>
      </c>
      <c r="I130" s="161">
        <f>SUM(I131:I134)</f>
        <v>2180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138</v>
      </c>
      <c r="C131" s="73">
        <f t="shared" si="9"/>
        <v>0</v>
      </c>
      <c r="D131" s="75"/>
      <c r="E131" s="75"/>
      <c r="F131" s="75"/>
      <c r="G131" s="149"/>
      <c r="H131" s="73">
        <f t="shared" si="10"/>
        <v>0</v>
      </c>
      <c r="I131" s="75">
        <v>0</v>
      </c>
      <c r="J131" s="75"/>
      <c r="K131" s="75"/>
      <c r="L131" s="150"/>
      <c r="M131" s="263"/>
    </row>
    <row r="132" spans="1:13" hidden="1" x14ac:dyDescent="0.25">
      <c r="A132" s="46">
        <v>2312</v>
      </c>
      <c r="B132" s="72" t="s">
        <v>139</v>
      </c>
      <c r="C132" s="73">
        <f t="shared" si="9"/>
        <v>0</v>
      </c>
      <c r="D132" s="75"/>
      <c r="E132" s="75"/>
      <c r="F132" s="75"/>
      <c r="G132" s="149"/>
      <c r="H132" s="73">
        <f t="shared" si="10"/>
        <v>0</v>
      </c>
      <c r="I132" s="75">
        <v>0</v>
      </c>
      <c r="J132" s="75"/>
      <c r="K132" s="75"/>
      <c r="L132" s="150"/>
      <c r="M132" s="263"/>
    </row>
    <row r="133" spans="1:13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>
        <v>0</v>
      </c>
      <c r="J133" s="75"/>
      <c r="K133" s="75"/>
      <c r="L133" s="150"/>
      <c r="M133" s="263"/>
    </row>
    <row r="134" spans="1:13" ht="47.25" customHeight="1" x14ac:dyDescent="0.25">
      <c r="A134" s="46">
        <v>2314</v>
      </c>
      <c r="B134" s="72" t="s">
        <v>141</v>
      </c>
      <c r="C134" s="73">
        <f t="shared" si="9"/>
        <v>2180</v>
      </c>
      <c r="D134" s="75">
        <f>430+1750</f>
        <v>2180</v>
      </c>
      <c r="E134" s="75"/>
      <c r="F134" s="75"/>
      <c r="G134" s="149"/>
      <c r="H134" s="73">
        <f t="shared" si="10"/>
        <v>2180</v>
      </c>
      <c r="I134" s="75">
        <v>2180</v>
      </c>
      <c r="J134" s="75"/>
      <c r="K134" s="75"/>
      <c r="L134" s="150"/>
      <c r="M134" s="263"/>
    </row>
    <row r="135" spans="1:13" hidden="1" x14ac:dyDescent="0.25">
      <c r="A135" s="151">
        <v>2320</v>
      </c>
      <c r="B135" s="72" t="s">
        <v>142</v>
      </c>
      <c r="C135" s="73">
        <f t="shared" si="9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>
        <v>0</v>
      </c>
      <c r="J136" s="75"/>
      <c r="K136" s="75"/>
      <c r="L136" s="150"/>
      <c r="M136" s="263"/>
    </row>
    <row r="137" spans="1:13" hidden="1" x14ac:dyDescent="0.25">
      <c r="A137" s="46">
        <v>2322</v>
      </c>
      <c r="B137" s="72" t="s">
        <v>144</v>
      </c>
      <c r="C137" s="73">
        <f t="shared" si="9"/>
        <v>0</v>
      </c>
      <c r="D137" s="75"/>
      <c r="E137" s="75"/>
      <c r="F137" s="75"/>
      <c r="G137" s="149"/>
      <c r="H137" s="73">
        <f t="shared" si="10"/>
        <v>0</v>
      </c>
      <c r="I137" s="75">
        <v>0</v>
      </c>
      <c r="J137" s="75"/>
      <c r="K137" s="75"/>
      <c r="L137" s="150"/>
      <c r="M137" s="263"/>
    </row>
    <row r="138" spans="1:13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>
        <v>0</v>
      </c>
      <c r="J138" s="75"/>
      <c r="K138" s="75"/>
      <c r="L138" s="150"/>
      <c r="M138" s="263"/>
    </row>
    <row r="139" spans="1:13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>
        <v>0</v>
      </c>
      <c r="J139" s="75"/>
      <c r="K139" s="75"/>
      <c r="L139" s="150"/>
      <c r="M139" s="263"/>
    </row>
    <row r="140" spans="1:13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>
        <v>0</v>
      </c>
      <c r="J141" s="75"/>
      <c r="K141" s="75"/>
      <c r="L141" s="150"/>
      <c r="M141" s="263"/>
    </row>
    <row r="142" spans="1:13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>
        <v>0</v>
      </c>
      <c r="J142" s="75"/>
      <c r="K142" s="75"/>
      <c r="L142" s="150"/>
      <c r="M142" s="263"/>
    </row>
    <row r="143" spans="1:13" ht="24" hidden="1" x14ac:dyDescent="0.25">
      <c r="A143" s="143">
        <v>2350</v>
      </c>
      <c r="B143" s="102" t="s">
        <v>150</v>
      </c>
      <c r="C143" s="109">
        <f t="shared" si="9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>
        <v>0</v>
      </c>
      <c r="J144" s="69"/>
      <c r="K144" s="69"/>
      <c r="L144" s="148"/>
      <c r="M144" s="263"/>
    </row>
    <row r="145" spans="1:13" hidden="1" x14ac:dyDescent="0.25">
      <c r="A145" s="46">
        <v>2352</v>
      </c>
      <c r="B145" s="72" t="s">
        <v>152</v>
      </c>
      <c r="C145" s="73">
        <f t="shared" si="9"/>
        <v>0</v>
      </c>
      <c r="D145" s="75"/>
      <c r="E145" s="75"/>
      <c r="F145" s="75"/>
      <c r="G145" s="149"/>
      <c r="H145" s="73">
        <f t="shared" si="10"/>
        <v>0</v>
      </c>
      <c r="I145" s="75">
        <v>0</v>
      </c>
      <c r="J145" s="75"/>
      <c r="K145" s="75"/>
      <c r="L145" s="150"/>
      <c r="M145" s="263"/>
    </row>
    <row r="146" spans="1:13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>
        <v>0</v>
      </c>
      <c r="J146" s="75"/>
      <c r="K146" s="75"/>
      <c r="L146" s="150"/>
      <c r="M146" s="263"/>
    </row>
    <row r="147" spans="1:13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>
        <v>0</v>
      </c>
      <c r="J147" s="75"/>
      <c r="K147" s="75"/>
      <c r="L147" s="150"/>
      <c r="M147" s="263"/>
    </row>
    <row r="148" spans="1:13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>
        <v>0</v>
      </c>
      <c r="J148" s="75"/>
      <c r="K148" s="75"/>
      <c r="L148" s="150"/>
      <c r="M148" s="263"/>
    </row>
    <row r="149" spans="1:13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>
        <v>0</v>
      </c>
      <c r="J149" s="75"/>
      <c r="K149" s="75"/>
      <c r="L149" s="150"/>
      <c r="M149" s="263"/>
    </row>
    <row r="150" spans="1:13" ht="24.75" hidden="1" customHeight="1" x14ac:dyDescent="0.25">
      <c r="A150" s="151">
        <v>2360</v>
      </c>
      <c r="B150" s="72" t="s">
        <v>157</v>
      </c>
      <c r="C150" s="73">
        <f t="shared" si="9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>
        <v>0</v>
      </c>
      <c r="J151" s="75"/>
      <c r="K151" s="75"/>
      <c r="L151" s="150"/>
      <c r="M151" s="263"/>
    </row>
    <row r="152" spans="1:13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>
        <v>0</v>
      </c>
      <c r="J152" s="75"/>
      <c r="K152" s="75"/>
      <c r="L152" s="150"/>
      <c r="M152" s="263"/>
    </row>
    <row r="153" spans="1:13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>
        <v>0</v>
      </c>
      <c r="J153" s="75"/>
      <c r="K153" s="75"/>
      <c r="L153" s="150"/>
      <c r="M153" s="263"/>
    </row>
    <row r="154" spans="1:13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>
        <v>0</v>
      </c>
      <c r="J154" s="75"/>
      <c r="K154" s="75"/>
      <c r="L154" s="150"/>
      <c r="M154" s="263"/>
    </row>
    <row r="155" spans="1:13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>
        <v>0</v>
      </c>
      <c r="J155" s="75"/>
      <c r="K155" s="75"/>
      <c r="L155" s="150"/>
      <c r="M155" s="263"/>
    </row>
    <row r="156" spans="1:13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>
        <v>0</v>
      </c>
      <c r="J156" s="75"/>
      <c r="K156" s="75"/>
      <c r="L156" s="150"/>
      <c r="M156" s="263"/>
    </row>
    <row r="157" spans="1:13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>
        <v>0</v>
      </c>
      <c r="J157" s="75"/>
      <c r="K157" s="75"/>
      <c r="L157" s="150"/>
      <c r="M157" s="263"/>
    </row>
    <row r="158" spans="1:13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>
        <v>0</v>
      </c>
      <c r="J158" s="155"/>
      <c r="K158" s="155"/>
      <c r="L158" s="157"/>
      <c r="M158" s="263"/>
    </row>
    <row r="159" spans="1:13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>
        <v>0</v>
      </c>
      <c r="J160" s="69"/>
      <c r="K160" s="69"/>
      <c r="L160" s="148"/>
      <c r="M160" s="263"/>
    </row>
    <row r="161" spans="1:13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>
        <v>0</v>
      </c>
      <c r="J161" s="75"/>
      <c r="K161" s="75"/>
      <c r="L161" s="150"/>
      <c r="M161" s="263"/>
    </row>
    <row r="162" spans="1:13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>
        <v>0</v>
      </c>
      <c r="J162" s="155"/>
      <c r="K162" s="155"/>
      <c r="L162" s="157"/>
      <c r="M162" s="263"/>
    </row>
    <row r="163" spans="1:13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>
        <v>0</v>
      </c>
      <c r="J163" s="169"/>
      <c r="K163" s="169"/>
      <c r="L163" s="171"/>
      <c r="M163" s="263"/>
    </row>
    <row r="164" spans="1:13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hidden="1" customHeight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>
        <v>0</v>
      </c>
      <c r="J166" s="75"/>
      <c r="K166" s="75"/>
      <c r="L166" s="150"/>
      <c r="M166" s="263"/>
    </row>
    <row r="167" spans="1:13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>
        <v>0</v>
      </c>
      <c r="J167" s="75"/>
      <c r="K167" s="75"/>
      <c r="L167" s="150"/>
      <c r="M167" s="263"/>
    </row>
    <row r="168" spans="1:13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>
        <v>0</v>
      </c>
      <c r="J168" s="75"/>
      <c r="K168" s="75"/>
      <c r="L168" s="150"/>
      <c r="M168" s="263"/>
    </row>
    <row r="169" spans="1:13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>
        <v>0</v>
      </c>
      <c r="J169" s="75"/>
      <c r="K169" s="75"/>
      <c r="L169" s="150"/>
      <c r="M169" s="263"/>
    </row>
    <row r="170" spans="1:13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>
        <v>0</v>
      </c>
      <c r="J170" s="75"/>
      <c r="K170" s="75"/>
      <c r="L170" s="150"/>
      <c r="M170" s="263"/>
    </row>
    <row r="171" spans="1:13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>
        <v>0</v>
      </c>
      <c r="J171" s="42"/>
      <c r="K171" s="42"/>
      <c r="L171" s="44"/>
      <c r="M171" s="265"/>
    </row>
    <row r="172" spans="1:13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>
        <v>0</v>
      </c>
      <c r="J175" s="75"/>
      <c r="K175" s="75"/>
      <c r="L175" s="150"/>
      <c r="M175" s="263"/>
    </row>
    <row r="176" spans="1:13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>
        <v>0</v>
      </c>
      <c r="J176" s="75"/>
      <c r="K176" s="75"/>
      <c r="L176" s="150"/>
      <c r="M176" s="263"/>
    </row>
    <row r="177" spans="1:13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>
        <v>0</v>
      </c>
      <c r="J177" s="75"/>
      <c r="K177" s="75"/>
      <c r="L177" s="150"/>
      <c r="M177" s="263"/>
    </row>
    <row r="178" spans="1:13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>
        <v>0</v>
      </c>
      <c r="J179" s="75"/>
      <c r="K179" s="75"/>
      <c r="L179" s="150"/>
      <c r="M179" s="263"/>
    </row>
    <row r="180" spans="1:13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>
        <v>0</v>
      </c>
      <c r="J180" s="75"/>
      <c r="K180" s="75"/>
      <c r="L180" s="150"/>
      <c r="M180" s="263"/>
    </row>
    <row r="181" spans="1:13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>
        <v>0</v>
      </c>
      <c r="J181" s="75"/>
      <c r="K181" s="75"/>
      <c r="L181" s="150"/>
      <c r="M181" s="263"/>
    </row>
    <row r="182" spans="1:13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>
        <v>0</v>
      </c>
      <c r="J182" s="180"/>
      <c r="K182" s="180"/>
      <c r="L182" s="182"/>
      <c r="M182" s="263"/>
    </row>
    <row r="183" spans="1:13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>
        <v>0</v>
      </c>
      <c r="J184" s="155"/>
      <c r="K184" s="155"/>
      <c r="L184" s="157"/>
      <c r="M184" s="263"/>
    </row>
    <row r="185" spans="1:13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>
        <v>0</v>
      </c>
      <c r="J185" s="69"/>
      <c r="K185" s="69"/>
      <c r="L185" s="148"/>
      <c r="M185" s="263"/>
    </row>
    <row r="186" spans="1:13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>
        <v>0</v>
      </c>
      <c r="J188" s="69"/>
      <c r="K188" s="69"/>
      <c r="L188" s="148"/>
      <c r="M188" s="263"/>
    </row>
    <row r="189" spans="1:13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>
        <v>0</v>
      </c>
      <c r="J189" s="75"/>
      <c r="K189" s="75"/>
      <c r="L189" s="150"/>
      <c r="M189" s="263"/>
    </row>
    <row r="190" spans="1:13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>
        <v>0</v>
      </c>
      <c r="J192" s="75"/>
      <c r="K192" s="75"/>
      <c r="L192" s="150"/>
      <c r="M192" s="263"/>
    </row>
    <row r="193" spans="1:13" s="26" customFormat="1" ht="24" x14ac:dyDescent="0.25">
      <c r="A193" s="188"/>
      <c r="B193" s="21" t="s">
        <v>200</v>
      </c>
      <c r="C193" s="131">
        <f t="shared" si="13"/>
        <v>318943</v>
      </c>
      <c r="D193" s="132">
        <f>SUM(D194,D229,D268)</f>
        <v>318943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310943</v>
      </c>
      <c r="I193" s="132">
        <f>SUM(I194,I229,I268)</f>
        <v>310943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201</v>
      </c>
      <c r="C194" s="136">
        <f t="shared" si="1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>
        <v>0</v>
      </c>
      <c r="J196" s="69"/>
      <c r="K196" s="69"/>
      <c r="L196" s="148"/>
      <c r="M196" s="263"/>
    </row>
    <row r="197" spans="1:13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>
        <v>0</v>
      </c>
      <c r="J198" s="75"/>
      <c r="K198" s="75"/>
      <c r="L198" s="150"/>
      <c r="M198" s="263"/>
    </row>
    <row r="199" spans="1:13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>
        <v>0</v>
      </c>
      <c r="J199" s="75"/>
      <c r="K199" s="75"/>
      <c r="L199" s="150"/>
      <c r="M199" s="263"/>
    </row>
    <row r="200" spans="1:13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>
        <v>0</v>
      </c>
      <c r="J200" s="75"/>
      <c r="K200" s="75"/>
      <c r="L200" s="150"/>
      <c r="M200" s="263"/>
    </row>
    <row r="201" spans="1:13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>
        <v>0</v>
      </c>
      <c r="J201" s="75"/>
      <c r="K201" s="75"/>
      <c r="L201" s="150"/>
      <c r="M201" s="263"/>
    </row>
    <row r="202" spans="1:13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>
        <v>0</v>
      </c>
      <c r="J202" s="75"/>
      <c r="K202" s="75"/>
      <c r="L202" s="150"/>
      <c r="M202" s="263"/>
    </row>
    <row r="203" spans="1:13" hidden="1" x14ac:dyDescent="0.25">
      <c r="A203" s="58">
        <v>5200</v>
      </c>
      <c r="B203" s="140" t="s">
        <v>210</v>
      </c>
      <c r="C203" s="59">
        <f t="shared" si="1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>
        <v>0</v>
      </c>
      <c r="J205" s="69"/>
      <c r="K205" s="69"/>
      <c r="L205" s="148"/>
      <c r="M205" s="263"/>
    </row>
    <row r="206" spans="1:13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>
        <v>0</v>
      </c>
      <c r="J206" s="75"/>
      <c r="K206" s="75"/>
      <c r="L206" s="150"/>
      <c r="M206" s="263"/>
    </row>
    <row r="207" spans="1:13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>
        <v>0</v>
      </c>
      <c r="J207" s="75"/>
      <c r="K207" s="75"/>
      <c r="L207" s="150"/>
      <c r="M207" s="263"/>
    </row>
    <row r="208" spans="1:13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>
        <v>0</v>
      </c>
      <c r="J208" s="75"/>
      <c r="K208" s="75"/>
      <c r="L208" s="150"/>
      <c r="M208" s="263"/>
    </row>
    <row r="209" spans="1:13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>
        <v>0</v>
      </c>
      <c r="J209" s="75"/>
      <c r="K209" s="75"/>
      <c r="L209" s="150"/>
      <c r="M209" s="263"/>
    </row>
    <row r="210" spans="1:13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>
        <v>0</v>
      </c>
      <c r="J210" s="75"/>
      <c r="K210" s="75"/>
      <c r="L210" s="150"/>
      <c r="M210" s="263"/>
    </row>
    <row r="211" spans="1:13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>
        <v>0</v>
      </c>
      <c r="J211" s="75"/>
      <c r="K211" s="75"/>
      <c r="L211" s="150"/>
      <c r="M211" s="263"/>
    </row>
    <row r="212" spans="1:13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>
        <v>0</v>
      </c>
      <c r="J212" s="75"/>
      <c r="K212" s="75"/>
      <c r="L212" s="150"/>
      <c r="M212" s="263"/>
    </row>
    <row r="213" spans="1:13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>
        <v>0</v>
      </c>
      <c r="J213" s="75"/>
      <c r="K213" s="75"/>
      <c r="L213" s="150"/>
      <c r="M213" s="263"/>
    </row>
    <row r="214" spans="1:13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>
        <v>0</v>
      </c>
      <c r="J214" s="75"/>
      <c r="K214" s="75"/>
      <c r="L214" s="150"/>
      <c r="M214" s="263"/>
    </row>
    <row r="215" spans="1:13" hidden="1" x14ac:dyDescent="0.25">
      <c r="A215" s="151">
        <v>5230</v>
      </c>
      <c r="B215" s="72" t="s">
        <v>222</v>
      </c>
      <c r="C215" s="73">
        <f t="shared" si="1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>
        <v>0</v>
      </c>
      <c r="J216" s="75"/>
      <c r="K216" s="75"/>
      <c r="L216" s="150"/>
      <c r="M216" s="263"/>
    </row>
    <row r="217" spans="1:13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>
        <v>0</v>
      </c>
      <c r="J217" s="75"/>
      <c r="K217" s="75"/>
      <c r="L217" s="150"/>
      <c r="M217" s="263"/>
    </row>
    <row r="218" spans="1:13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>
        <v>0</v>
      </c>
      <c r="J218" s="75"/>
      <c r="K218" s="75"/>
      <c r="L218" s="150"/>
      <c r="M218" s="263"/>
    </row>
    <row r="219" spans="1:13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>
        <v>0</v>
      </c>
      <c r="J219" s="75"/>
      <c r="K219" s="75"/>
      <c r="L219" s="150"/>
      <c r="M219" s="263"/>
    </row>
    <row r="220" spans="1:13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>
        <v>0</v>
      </c>
      <c r="J220" s="75"/>
      <c r="K220" s="75"/>
      <c r="L220" s="150"/>
      <c r="M220" s="263"/>
    </row>
    <row r="221" spans="1:13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>
        <v>0</v>
      </c>
      <c r="J221" s="75"/>
      <c r="K221" s="75"/>
      <c r="L221" s="150"/>
      <c r="M221" s="263"/>
    </row>
    <row r="222" spans="1:13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>
        <v>0</v>
      </c>
      <c r="J222" s="75"/>
      <c r="K222" s="75"/>
      <c r="L222" s="150"/>
      <c r="M222" s="263"/>
    </row>
    <row r="223" spans="1:13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>
        <v>0</v>
      </c>
      <c r="J223" s="75"/>
      <c r="K223" s="75"/>
      <c r="L223" s="150"/>
      <c r="M223" s="263"/>
    </row>
    <row r="224" spans="1:13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>
        <v>0</v>
      </c>
      <c r="J224" s="75"/>
      <c r="K224" s="75"/>
      <c r="L224" s="150"/>
      <c r="M224" s="263"/>
    </row>
    <row r="225" spans="1:13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>
        <v>0</v>
      </c>
      <c r="J225" s="75"/>
      <c r="K225" s="75"/>
      <c r="L225" s="150"/>
      <c r="M225" s="263"/>
    </row>
    <row r="226" spans="1:13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>
        <v>0</v>
      </c>
      <c r="J227" s="75"/>
      <c r="K227" s="75"/>
      <c r="L227" s="150"/>
      <c r="M227" s="263"/>
    </row>
    <row r="228" spans="1:13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>
        <v>0</v>
      </c>
      <c r="J228" s="155"/>
      <c r="K228" s="155"/>
      <c r="L228" s="157"/>
      <c r="M228" s="263"/>
    </row>
    <row r="229" spans="1:13" x14ac:dyDescent="0.25">
      <c r="A229" s="135">
        <v>6000</v>
      </c>
      <c r="B229" s="135" t="s">
        <v>236</v>
      </c>
      <c r="C229" s="193">
        <f t="shared" si="15"/>
        <v>318943</v>
      </c>
      <c r="D229" s="137">
        <f>D230+D250+D258</f>
        <v>318943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310943</v>
      </c>
      <c r="I229" s="137">
        <f>I230+I250+I258</f>
        <v>310943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customHeight="1" x14ac:dyDescent="0.25">
      <c r="A230" s="87">
        <v>6200</v>
      </c>
      <c r="B230" s="174" t="s">
        <v>237</v>
      </c>
      <c r="C230" s="194">
        <f t="shared" si="15"/>
        <v>78300</v>
      </c>
      <c r="D230" s="184">
        <f>SUM(D231,D232,D234,D237,D243,D244,D245)</f>
        <v>78300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78300</v>
      </c>
      <c r="I230" s="184">
        <f>SUM(I231,I232,I234,I237,I243,I244,I245)</f>
        <v>78300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>
        <v>0</v>
      </c>
      <c r="J231" s="69"/>
      <c r="K231" s="69"/>
      <c r="L231" s="148"/>
      <c r="M231" s="263"/>
    </row>
    <row r="232" spans="1:13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>
        <v>0</v>
      </c>
      <c r="J233" s="69"/>
      <c r="K233" s="69"/>
      <c r="L233" s="148"/>
      <c r="M233" s="263"/>
    </row>
    <row r="234" spans="1:13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>
        <v>0</v>
      </c>
      <c r="J235" s="75"/>
      <c r="K235" s="75"/>
      <c r="L235" s="150"/>
      <c r="M235" s="263"/>
    </row>
    <row r="236" spans="1:13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>
        <v>0</v>
      </c>
      <c r="J236" s="75"/>
      <c r="K236" s="75"/>
      <c r="L236" s="150"/>
      <c r="M236" s="263"/>
    </row>
    <row r="237" spans="1:13" ht="25.5" customHeight="1" x14ac:dyDescent="0.25">
      <c r="A237" s="151">
        <v>6250</v>
      </c>
      <c r="B237" s="72" t="s">
        <v>244</v>
      </c>
      <c r="C237" s="191">
        <f t="shared" si="15"/>
        <v>32760</v>
      </c>
      <c r="D237" s="152">
        <f>SUM(D238:D242)</f>
        <v>32760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32760</v>
      </c>
      <c r="I237" s="152">
        <f>SUM(I238:I242)</f>
        <v>32760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customHeight="1" x14ac:dyDescent="0.25">
      <c r="A238" s="46">
        <v>6252</v>
      </c>
      <c r="B238" s="72" t="s">
        <v>245</v>
      </c>
      <c r="C238" s="191">
        <f t="shared" si="15"/>
        <v>14500</v>
      </c>
      <c r="D238" s="75">
        <v>14500</v>
      </c>
      <c r="E238" s="75"/>
      <c r="F238" s="75"/>
      <c r="G238" s="149"/>
      <c r="H238" s="198">
        <f t="shared" si="16"/>
        <v>14500</v>
      </c>
      <c r="I238" s="75">
        <v>14500</v>
      </c>
      <c r="J238" s="75"/>
      <c r="K238" s="75"/>
      <c r="L238" s="150"/>
      <c r="M238" s="263"/>
    </row>
    <row r="239" spans="1:13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>
        <v>0</v>
      </c>
      <c r="J239" s="75"/>
      <c r="K239" s="75"/>
      <c r="L239" s="150"/>
      <c r="M239" s="263"/>
    </row>
    <row r="240" spans="1:13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>
        <v>0</v>
      </c>
      <c r="J240" s="75"/>
      <c r="K240" s="75"/>
      <c r="L240" s="150"/>
      <c r="M240" s="263"/>
    </row>
    <row r="241" spans="1:13" ht="24" x14ac:dyDescent="0.25">
      <c r="A241" s="46">
        <v>6255</v>
      </c>
      <c r="B241" s="72" t="s">
        <v>248</v>
      </c>
      <c r="C241" s="191">
        <f t="shared" si="15"/>
        <v>10260</v>
      </c>
      <c r="D241" s="75">
        <f>10260</f>
        <v>10260</v>
      </c>
      <c r="E241" s="75"/>
      <c r="F241" s="75"/>
      <c r="G241" s="149"/>
      <c r="H241" s="198">
        <f t="shared" si="16"/>
        <v>10260</v>
      </c>
      <c r="I241" s="75">
        <v>10260</v>
      </c>
      <c r="J241" s="75"/>
      <c r="K241" s="75"/>
      <c r="L241" s="150"/>
      <c r="M241" s="263"/>
    </row>
    <row r="242" spans="1:13" x14ac:dyDescent="0.25">
      <c r="A242" s="46">
        <v>6259</v>
      </c>
      <c r="B242" s="72" t="s">
        <v>249</v>
      </c>
      <c r="C242" s="191">
        <f t="shared" si="15"/>
        <v>8000</v>
      </c>
      <c r="D242" s="75">
        <f>8000</f>
        <v>8000</v>
      </c>
      <c r="E242" s="75"/>
      <c r="F242" s="75"/>
      <c r="G242" s="149"/>
      <c r="H242" s="198">
        <f t="shared" si="16"/>
        <v>8000</v>
      </c>
      <c r="I242" s="75">
        <v>8000</v>
      </c>
      <c r="J242" s="75"/>
      <c r="K242" s="75"/>
      <c r="L242" s="150"/>
      <c r="M242" s="263"/>
    </row>
    <row r="243" spans="1:13" ht="24" x14ac:dyDescent="0.25">
      <c r="A243" s="151">
        <v>6260</v>
      </c>
      <c r="B243" s="72" t="s">
        <v>250</v>
      </c>
      <c r="C243" s="191">
        <f t="shared" si="15"/>
        <v>45540</v>
      </c>
      <c r="D243" s="75">
        <v>45540</v>
      </c>
      <c r="E243" s="75"/>
      <c r="F243" s="75"/>
      <c r="G243" s="149"/>
      <c r="H243" s="198">
        <f t="shared" si="16"/>
        <v>45540</v>
      </c>
      <c r="I243" s="75">
        <v>45540</v>
      </c>
      <c r="J243" s="75"/>
      <c r="K243" s="75"/>
      <c r="L243" s="150"/>
      <c r="M243" s="263"/>
    </row>
    <row r="244" spans="1:13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>
        <v>0</v>
      </c>
      <c r="J244" s="75"/>
      <c r="K244" s="75"/>
      <c r="L244" s="150"/>
      <c r="M244" s="263"/>
    </row>
    <row r="245" spans="1:13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>
        <v>0</v>
      </c>
      <c r="J246" s="75"/>
      <c r="K246" s="75"/>
      <c r="L246" s="150"/>
      <c r="M246" s="263"/>
    </row>
    <row r="247" spans="1:13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>
        <v>0</v>
      </c>
      <c r="J247" s="75"/>
      <c r="K247" s="75"/>
      <c r="L247" s="150"/>
      <c r="M247" s="263"/>
    </row>
    <row r="248" spans="1:13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>
        <v>0</v>
      </c>
      <c r="J248" s="75"/>
      <c r="K248" s="75"/>
      <c r="L248" s="150"/>
      <c r="M248" s="263"/>
    </row>
    <row r="249" spans="1:13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>
        <v>0</v>
      </c>
      <c r="J249" s="75"/>
      <c r="K249" s="75"/>
      <c r="L249" s="150"/>
      <c r="M249" s="263"/>
    </row>
    <row r="250" spans="1:13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>
        <v>0</v>
      </c>
      <c r="J252" s="75"/>
      <c r="K252" s="75"/>
      <c r="L252" s="150"/>
      <c r="M252" s="263"/>
    </row>
    <row r="253" spans="1:13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>
        <v>0</v>
      </c>
      <c r="J253" s="75"/>
      <c r="K253" s="75"/>
      <c r="L253" s="150"/>
      <c r="M253" s="263"/>
    </row>
    <row r="254" spans="1:13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>
        <v>0</v>
      </c>
      <c r="J254" s="75"/>
      <c r="K254" s="75"/>
      <c r="L254" s="150"/>
      <c r="M254" s="263"/>
    </row>
    <row r="255" spans="1:13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>
        <v>0</v>
      </c>
      <c r="J255" s="69"/>
      <c r="K255" s="69"/>
      <c r="L255" s="148"/>
      <c r="M255" s="263"/>
    </row>
    <row r="256" spans="1:13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>
        <v>0</v>
      </c>
      <c r="J256" s="180"/>
      <c r="K256" s="180"/>
      <c r="L256" s="182"/>
      <c r="M256" s="263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>
        <v>0</v>
      </c>
      <c r="J257" s="75"/>
      <c r="K257" s="75"/>
      <c r="L257" s="150"/>
      <c r="M257" s="263"/>
    </row>
    <row r="258" spans="1:13" ht="36" x14ac:dyDescent="0.25">
      <c r="A258" s="58">
        <v>6400</v>
      </c>
      <c r="B258" s="140" t="s">
        <v>265</v>
      </c>
      <c r="C258" s="175">
        <f t="shared" si="17"/>
        <v>240643</v>
      </c>
      <c r="D258" s="64">
        <f>SUM(D259,D263)</f>
        <v>240643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232643</v>
      </c>
      <c r="I258" s="64">
        <f>SUM(I259,I263)</f>
        <v>232643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x14ac:dyDescent="0.25">
      <c r="A259" s="160">
        <v>6410</v>
      </c>
      <c r="B259" s="66" t="s">
        <v>266</v>
      </c>
      <c r="C259" s="195">
        <f t="shared" si="17"/>
        <v>7115</v>
      </c>
      <c r="D259" s="161">
        <f>SUM(D260:D262)</f>
        <v>7115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7115</v>
      </c>
      <c r="I259" s="161">
        <f>SUM(I260:I262)</f>
        <v>7115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>
        <v>0</v>
      </c>
      <c r="J260" s="75"/>
      <c r="K260" s="75"/>
      <c r="L260" s="150"/>
      <c r="M260" s="263"/>
    </row>
    <row r="261" spans="1:13" ht="36" x14ac:dyDescent="0.25">
      <c r="A261" s="46">
        <v>6412</v>
      </c>
      <c r="B261" s="72" t="s">
        <v>268</v>
      </c>
      <c r="C261" s="191">
        <f t="shared" si="17"/>
        <v>7115</v>
      </c>
      <c r="D261" s="75">
        <v>7115</v>
      </c>
      <c r="E261" s="75"/>
      <c r="F261" s="75"/>
      <c r="G261" s="149"/>
      <c r="H261" s="198">
        <f t="shared" si="18"/>
        <v>7115</v>
      </c>
      <c r="I261" s="75">
        <v>7115</v>
      </c>
      <c r="J261" s="75"/>
      <c r="K261" s="75"/>
      <c r="L261" s="150"/>
      <c r="M261" s="263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>
        <v>0</v>
      </c>
      <c r="J262" s="75"/>
      <c r="K262" s="75"/>
      <c r="L262" s="150"/>
      <c r="M262" s="263"/>
    </row>
    <row r="263" spans="1:13" ht="36" x14ac:dyDescent="0.25">
      <c r="A263" s="151">
        <v>6420</v>
      </c>
      <c r="B263" s="72" t="s">
        <v>270</v>
      </c>
      <c r="C263" s="191">
        <f t="shared" si="17"/>
        <v>233528</v>
      </c>
      <c r="D263" s="152">
        <f>SUM(D264:D267)</f>
        <v>233528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225528</v>
      </c>
      <c r="I263" s="152">
        <f>SUM(I264:I267)</f>
        <v>225528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>
        <v>0</v>
      </c>
      <c r="J264" s="75"/>
      <c r="K264" s="75"/>
      <c r="L264" s="150"/>
      <c r="M264" s="263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>
        <v>0</v>
      </c>
      <c r="J265" s="75"/>
      <c r="K265" s="75"/>
      <c r="L265" s="150"/>
      <c r="M265" s="263"/>
    </row>
    <row r="266" spans="1:13" ht="24" x14ac:dyDescent="0.25">
      <c r="A266" s="46">
        <v>6423</v>
      </c>
      <c r="B266" s="72" t="s">
        <v>273</v>
      </c>
      <c r="C266" s="191">
        <f t="shared" si="17"/>
        <v>233528</v>
      </c>
      <c r="D266" s="75">
        <f>23500+6000+500+1368+188000+10560+3600</f>
        <v>233528</v>
      </c>
      <c r="E266" s="75"/>
      <c r="F266" s="75"/>
      <c r="G266" s="149"/>
      <c r="H266" s="198">
        <f t="shared" si="18"/>
        <v>225528</v>
      </c>
      <c r="I266" s="75">
        <v>225528</v>
      </c>
      <c r="J266" s="75"/>
      <c r="K266" s="75"/>
      <c r="L266" s="150"/>
      <c r="M266" s="263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>
        <v>0</v>
      </c>
      <c r="J267" s="75"/>
      <c r="K267" s="75"/>
      <c r="L267" s="150"/>
      <c r="M267" s="264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>
        <v>0</v>
      </c>
      <c r="J270" s="69"/>
      <c r="K270" s="69"/>
      <c r="L270" s="148"/>
      <c r="M270" s="263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>
        <v>0</v>
      </c>
      <c r="J272" s="75"/>
      <c r="K272" s="75"/>
      <c r="L272" s="150"/>
      <c r="M272" s="264"/>
    </row>
    <row r="273" spans="1:13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>
        <v>0</v>
      </c>
      <c r="J273" s="75"/>
      <c r="K273" s="75"/>
      <c r="L273" s="150"/>
      <c r="M273" s="264"/>
    </row>
    <row r="274" spans="1:13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>
        <v>0</v>
      </c>
      <c r="J274" s="75"/>
      <c r="K274" s="75"/>
      <c r="L274" s="150"/>
      <c r="M274" s="263"/>
    </row>
    <row r="275" spans="1:13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>
        <v>0</v>
      </c>
      <c r="J276" s="75"/>
      <c r="K276" s="75"/>
      <c r="L276" s="150"/>
      <c r="M276" s="263"/>
    </row>
    <row r="277" spans="1:13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>
        <v>0</v>
      </c>
      <c r="J277" s="75"/>
      <c r="K277" s="75"/>
      <c r="L277" s="150"/>
      <c r="M277" s="263"/>
    </row>
    <row r="278" spans="1:13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>
        <v>0</v>
      </c>
      <c r="J278" s="69"/>
      <c r="K278" s="69"/>
      <c r="L278" s="148"/>
      <c r="M278" s="263"/>
    </row>
    <row r="279" spans="1:13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>
        <v>0</v>
      </c>
      <c r="J280" s="82"/>
      <c r="K280" s="82"/>
      <c r="L280" s="221"/>
      <c r="M280" s="263"/>
    </row>
    <row r="281" spans="1:13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3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293</v>
      </c>
      <c r="C284" s="224">
        <f t="shared" ref="C284:L284" si="19">SUM(C281,C268,C229,C194,C186,C172,C74,C52)</f>
        <v>323489</v>
      </c>
      <c r="D284" s="224">
        <f t="shared" si="19"/>
        <v>321353</v>
      </c>
      <c r="E284" s="224">
        <f t="shared" si="19"/>
        <v>0</v>
      </c>
      <c r="F284" s="224">
        <f t="shared" si="19"/>
        <v>2136</v>
      </c>
      <c r="G284" s="225">
        <f t="shared" si="19"/>
        <v>0</v>
      </c>
      <c r="H284" s="226">
        <f t="shared" si="19"/>
        <v>315489</v>
      </c>
      <c r="I284" s="224">
        <f t="shared" si="19"/>
        <v>313353</v>
      </c>
      <c r="J284" s="224">
        <f t="shared" si="19"/>
        <v>0</v>
      </c>
      <c r="K284" s="224">
        <f t="shared" si="19"/>
        <v>2136</v>
      </c>
      <c r="L284" s="227">
        <f t="shared" si="19"/>
        <v>0</v>
      </c>
    </row>
    <row r="285" spans="1:13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3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3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XzmvL8hcoubdM1QtvNpZHM+RhqXCu88Gf6E19SPfEv7Y4JGKQVGtNgRyxqT3b9l1ZtN4uEKo7RFNPUjeHZUYaA==" saltValue="S+k5zK0g8oTdvzBVLu8H0g==" spinCount="100000" sheet="1" objects="1" scenarios="1" selectLockedCells="1" selectUnlockedCells="1"/>
  <autoFilter ref="A18:M296">
    <filterColumn colId="7">
      <filters blank="1">
        <filter val="1 605"/>
        <filter val="1 993"/>
        <filter val="10 260"/>
        <filter val="14 500"/>
        <filter val="2 136"/>
        <filter val="2 180"/>
        <filter val="2 553"/>
        <filter val="225 528"/>
        <filter val="232 643"/>
        <filter val="310 943"/>
        <filter val="313 353"/>
        <filter val="315 489"/>
        <filter val="32 760"/>
        <filter val="373"/>
        <filter val="388"/>
        <filter val="4 546"/>
        <filter val="45 540"/>
        <filter val="7 115"/>
        <filter val="78 300"/>
        <filter val="8 000"/>
      </filters>
    </filterColumn>
  </autoFilter>
  <mergeCells count="26">
    <mergeCell ref="A285:B285"/>
    <mergeCell ref="A286:B286"/>
    <mergeCell ref="E16:E17"/>
    <mergeCell ref="F16:F17"/>
    <mergeCell ref="G16:G17"/>
    <mergeCell ref="C7:L7"/>
    <mergeCell ref="C9:L9"/>
    <mergeCell ref="C11:L11"/>
    <mergeCell ref="C12:L12"/>
    <mergeCell ref="A15:A17"/>
    <mergeCell ref="B15:B17"/>
    <mergeCell ref="C15:G15"/>
    <mergeCell ref="H15:L15"/>
    <mergeCell ref="C16:C17"/>
    <mergeCell ref="D16:D17"/>
    <mergeCell ref="L16:L17"/>
    <mergeCell ref="H16:H17"/>
    <mergeCell ref="I16:I17"/>
    <mergeCell ref="J16:J17"/>
    <mergeCell ref="K16:K17"/>
    <mergeCell ref="C6:L6"/>
    <mergeCell ref="A1:L1"/>
    <mergeCell ref="A2:L2"/>
    <mergeCell ref="C3:L3"/>
    <mergeCell ref="C4:L4"/>
    <mergeCell ref="C5:L5"/>
  </mergeCells>
  <pageMargins left="0.98425196850393704" right="0.39370078740157483" top="0.59055118110236227" bottom="0.39370078740157483" header="0.23622047244094491" footer="0.19685039370078741"/>
  <pageSetup paperSize="9" scale="70" orientation="portrait" verticalDpi="4294967294" r:id="rId1"/>
  <headerFooter>
    <oddHeader xml:space="preserve">&amp;C                               </oddHeader>
    <oddFooter>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>
    <tabColor theme="0"/>
  </sheetPr>
  <dimension ref="A1:M299"/>
  <sheetViews>
    <sheetView showGridLines="0" view="pageLayout" zoomScaleNormal="100" workbookViewId="0">
      <selection activeCell="O19" sqref="O19"/>
    </sheetView>
  </sheetViews>
  <sheetFormatPr defaultColWidth="9.140625"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2.75" customHeight="1" x14ac:dyDescent="0.25">
      <c r="A3" s="2" t="s">
        <v>2</v>
      </c>
      <c r="B3" s="3"/>
      <c r="C3" s="281" t="s">
        <v>394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321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320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333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4" t="s">
        <v>9</v>
      </c>
      <c r="B7" s="5"/>
      <c r="C7" s="281" t="s">
        <v>332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75" t="s">
        <v>317</v>
      </c>
      <c r="D9" s="275"/>
      <c r="E9" s="275"/>
      <c r="F9" s="275"/>
      <c r="G9" s="275"/>
      <c r="H9" s="275"/>
      <c r="I9" s="275"/>
      <c r="J9" s="275"/>
      <c r="K9" s="275"/>
      <c r="L9" s="276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266800</v>
      </c>
      <c r="D20" s="30">
        <f>SUM(D21,D24,D25,D41,D42)</f>
        <v>266800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265800</v>
      </c>
      <c r="I20" s="30">
        <f>SUM(I21,I24,I25,I41,I42)</f>
        <v>265800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266800</v>
      </c>
      <c r="D24" s="53">
        <f>D49</f>
        <v>266800</v>
      </c>
      <c r="E24" s="53"/>
      <c r="F24" s="54" t="s">
        <v>34</v>
      </c>
      <c r="G24" s="55" t="s">
        <v>34</v>
      </c>
      <c r="H24" s="52">
        <f t="shared" si="1"/>
        <v>265800</v>
      </c>
      <c r="I24" s="53">
        <f>I50</f>
        <v>265800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58</v>
      </c>
      <c r="C49" s="120">
        <f t="shared" ref="C49:C80" si="2">SUM(D49:G49)</f>
        <v>266800</v>
      </c>
      <c r="D49" s="121">
        <f>SUM(D50,D281)</f>
        <v>266800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265800</v>
      </c>
      <c r="I49" s="121">
        <f>SUM(I50,I281)</f>
        <v>265800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59</v>
      </c>
      <c r="C50" s="126">
        <f t="shared" si="2"/>
        <v>266800</v>
      </c>
      <c r="D50" s="127">
        <f>SUM(D51,D193)</f>
        <v>266800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265800</v>
      </c>
      <c r="I50" s="127">
        <f>SUM(I51,I193)</f>
        <v>265800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hidden="1" x14ac:dyDescent="0.25">
      <c r="A51" s="130"/>
      <c r="B51" s="20" t="s">
        <v>60</v>
      </c>
      <c r="C51" s="131">
        <f t="shared" si="2"/>
        <v>0</v>
      </c>
      <c r="D51" s="132">
        <f>SUM(D52,D74,D172,D186)</f>
        <v>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0</v>
      </c>
      <c r="I51" s="132">
        <f>SUM(I52,I74,I172,I186)</f>
        <v>0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61</v>
      </c>
      <c r="C52" s="136">
        <f t="shared" si="2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62</v>
      </c>
      <c r="C53" s="59">
        <f t="shared" si="2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63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>
        <v>0</v>
      </c>
      <c r="J55" s="69"/>
      <c r="K55" s="69"/>
      <c r="L55" s="148"/>
      <c r="M55" s="263"/>
    </row>
    <row r="56" spans="1:13" ht="24" hidden="1" customHeight="1" x14ac:dyDescent="0.25">
      <c r="A56" s="46">
        <v>1119</v>
      </c>
      <c r="B56" s="72" t="s">
        <v>65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>
        <v>0</v>
      </c>
      <c r="J56" s="75"/>
      <c r="K56" s="75"/>
      <c r="L56" s="150"/>
      <c r="M56" s="263"/>
    </row>
    <row r="57" spans="1:13" ht="23.25" hidden="1" customHeight="1" x14ac:dyDescent="0.25">
      <c r="A57" s="151">
        <v>1140</v>
      </c>
      <c r="B57" s="72" t="s">
        <v>66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>
        <v>0</v>
      </c>
      <c r="J58" s="75"/>
      <c r="K58" s="75"/>
      <c r="L58" s="150"/>
      <c r="M58" s="263"/>
    </row>
    <row r="59" spans="1:13" ht="24.75" hidden="1" customHeight="1" x14ac:dyDescent="0.25">
      <c r="A59" s="46">
        <v>1142</v>
      </c>
      <c r="B59" s="72" t="s">
        <v>68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>
        <v>0</v>
      </c>
      <c r="J59" s="75"/>
      <c r="K59" s="75"/>
      <c r="L59" s="150"/>
      <c r="M59" s="263"/>
    </row>
    <row r="60" spans="1:13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>
        <v>0</v>
      </c>
      <c r="J60" s="75"/>
      <c r="K60" s="75"/>
      <c r="L60" s="150"/>
      <c r="M60" s="263"/>
    </row>
    <row r="61" spans="1:13" ht="27.75" hidden="1" customHeight="1" x14ac:dyDescent="0.25">
      <c r="A61" s="46">
        <v>1146</v>
      </c>
      <c r="B61" s="72" t="s">
        <v>70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>
        <v>0</v>
      </c>
      <c r="J61" s="75"/>
      <c r="K61" s="75"/>
      <c r="L61" s="150"/>
      <c r="M61" s="263"/>
    </row>
    <row r="62" spans="1:13" hidden="1" x14ac:dyDescent="0.25">
      <c r="A62" s="46">
        <v>1147</v>
      </c>
      <c r="B62" s="72" t="s">
        <v>71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>
        <v>0</v>
      </c>
      <c r="J62" s="75"/>
      <c r="K62" s="75"/>
      <c r="L62" s="150"/>
      <c r="M62" s="263"/>
    </row>
    <row r="63" spans="1:13" hidden="1" x14ac:dyDescent="0.25">
      <c r="A63" s="46">
        <v>1148</v>
      </c>
      <c r="B63" s="72" t="s">
        <v>72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>
        <v>0</v>
      </c>
      <c r="J63" s="75"/>
      <c r="K63" s="75"/>
      <c r="L63" s="150"/>
      <c r="M63" s="263"/>
    </row>
    <row r="64" spans="1:13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>
        <v>0</v>
      </c>
      <c r="J64" s="75"/>
      <c r="K64" s="75"/>
      <c r="L64" s="150"/>
      <c r="M64" s="263"/>
    </row>
    <row r="65" spans="1:13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>
        <v>0</v>
      </c>
      <c r="J65" s="155"/>
      <c r="K65" s="155"/>
      <c r="L65" s="157"/>
      <c r="M65" s="263"/>
    </row>
    <row r="66" spans="1:13" ht="36" hidden="1" x14ac:dyDescent="0.25">
      <c r="A66" s="58">
        <v>1200</v>
      </c>
      <c r="B66" s="140" t="s">
        <v>75</v>
      </c>
      <c r="C66" s="59">
        <f t="shared" si="2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6" t="s">
        <v>76</v>
      </c>
      <c r="C67" s="67">
        <f t="shared" si="2"/>
        <v>0</v>
      </c>
      <c r="D67" s="69"/>
      <c r="E67" s="69"/>
      <c r="F67" s="69"/>
      <c r="G67" s="147"/>
      <c r="H67" s="67">
        <f t="shared" si="3"/>
        <v>0</v>
      </c>
      <c r="I67" s="69">
        <v>0</v>
      </c>
      <c r="J67" s="69"/>
      <c r="K67" s="69"/>
      <c r="L67" s="148"/>
      <c r="M67" s="263"/>
    </row>
    <row r="68" spans="1:13" ht="24" hidden="1" x14ac:dyDescent="0.25">
      <c r="A68" s="151">
        <v>1220</v>
      </c>
      <c r="B68" s="72" t="s">
        <v>77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60" hidden="1" x14ac:dyDescent="0.25">
      <c r="A69" s="46">
        <v>1221</v>
      </c>
      <c r="B69" s="72" t="s">
        <v>78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>
        <v>0</v>
      </c>
      <c r="J69" s="75"/>
      <c r="K69" s="75"/>
      <c r="L69" s="150"/>
      <c r="M69" s="263"/>
    </row>
    <row r="70" spans="1:13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>
        <v>0</v>
      </c>
      <c r="J70" s="75"/>
      <c r="K70" s="75"/>
      <c r="L70" s="150"/>
      <c r="M70" s="263"/>
    </row>
    <row r="71" spans="1:13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>
        <v>0</v>
      </c>
      <c r="J71" s="75"/>
      <c r="K71" s="75"/>
      <c r="L71" s="150"/>
      <c r="M71" s="263"/>
    </row>
    <row r="72" spans="1:13" ht="36" hidden="1" x14ac:dyDescent="0.25">
      <c r="A72" s="46">
        <v>1227</v>
      </c>
      <c r="B72" s="72" t="s">
        <v>81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>
        <v>0</v>
      </c>
      <c r="J72" s="75"/>
      <c r="K72" s="75"/>
      <c r="L72" s="150"/>
      <c r="M72" s="263"/>
    </row>
    <row r="73" spans="1:13" ht="60" hidden="1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>
        <v>0</v>
      </c>
      <c r="J73" s="75"/>
      <c r="K73" s="75"/>
      <c r="L73" s="150"/>
      <c r="M73" s="263"/>
    </row>
    <row r="74" spans="1:13" hidden="1" x14ac:dyDescent="0.25">
      <c r="A74" s="135">
        <v>2000</v>
      </c>
      <c r="B74" s="135" t="s">
        <v>83</v>
      </c>
      <c r="C74" s="136">
        <f t="shared" si="2"/>
        <v>0</v>
      </c>
      <c r="D74" s="137">
        <f>SUM(D75,D82,D129,D163,D164,D171)</f>
        <v>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0</v>
      </c>
      <c r="I74" s="137">
        <f>SUM(I75,I82,I129,I163,I164,I171)</f>
        <v>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>
        <v>0</v>
      </c>
      <c r="J77" s="75"/>
      <c r="K77" s="75"/>
      <c r="L77" s="150"/>
      <c r="M77" s="263"/>
    </row>
    <row r="78" spans="1:13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>
        <v>0</v>
      </c>
      <c r="J78" s="75"/>
      <c r="K78" s="75"/>
      <c r="L78" s="150"/>
      <c r="M78" s="263"/>
    </row>
    <row r="79" spans="1:13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>
        <v>0</v>
      </c>
      <c r="J80" s="75"/>
      <c r="K80" s="75"/>
      <c r="L80" s="150"/>
      <c r="M80" s="263"/>
    </row>
    <row r="81" spans="1:13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>
        <v>0</v>
      </c>
      <c r="J81" s="75"/>
      <c r="K81" s="75"/>
      <c r="L81" s="150"/>
      <c r="M81" s="263"/>
    </row>
    <row r="82" spans="1:13" hidden="1" x14ac:dyDescent="0.25">
      <c r="A82" s="58">
        <v>2200</v>
      </c>
      <c r="B82" s="140" t="s">
        <v>89</v>
      </c>
      <c r="C82" s="59">
        <f t="shared" si="4"/>
        <v>0</v>
      </c>
      <c r="D82" s="64">
        <f>SUM(D83,D88,D94,D102,D111,D115,D121,D127)</f>
        <v>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0</v>
      </c>
      <c r="I82" s="64">
        <f>SUM(I83,I88,I94,I102,I111,I115,I121,I127)</f>
        <v>0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t="24" hidden="1" x14ac:dyDescent="0.25">
      <c r="A83" s="143">
        <v>2210</v>
      </c>
      <c r="B83" s="102" t="s">
        <v>90</v>
      </c>
      <c r="C83" s="109">
        <f t="shared" si="4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>
        <v>0</v>
      </c>
      <c r="J84" s="69"/>
      <c r="K84" s="69"/>
      <c r="L84" s="148"/>
      <c r="M84" s="263"/>
    </row>
    <row r="85" spans="1:13" ht="36" hidden="1" x14ac:dyDescent="0.25">
      <c r="A85" s="46">
        <v>2212</v>
      </c>
      <c r="B85" s="72" t="s">
        <v>92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>
        <v>0</v>
      </c>
      <c r="J85" s="75"/>
      <c r="K85" s="75"/>
      <c r="L85" s="150"/>
      <c r="M85" s="263"/>
    </row>
    <row r="86" spans="1:13" ht="24" hidden="1" x14ac:dyDescent="0.25">
      <c r="A86" s="46">
        <v>2214</v>
      </c>
      <c r="B86" s="72" t="s">
        <v>93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>
        <v>0</v>
      </c>
      <c r="J86" s="75"/>
      <c r="K86" s="75"/>
      <c r="L86" s="150"/>
      <c r="M86" s="263"/>
    </row>
    <row r="87" spans="1:13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>
        <v>0</v>
      </c>
      <c r="J87" s="75"/>
      <c r="K87" s="75"/>
      <c r="L87" s="150"/>
      <c r="M87" s="263"/>
    </row>
    <row r="88" spans="1:13" ht="24" hidden="1" x14ac:dyDescent="0.25">
      <c r="A88" s="151">
        <v>2220</v>
      </c>
      <c r="B88" s="72" t="s">
        <v>95</v>
      </c>
      <c r="C88" s="73">
        <f t="shared" si="4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96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>
        <v>0</v>
      </c>
      <c r="J89" s="75"/>
      <c r="K89" s="75"/>
      <c r="L89" s="150"/>
      <c r="M89" s="263"/>
    </row>
    <row r="90" spans="1:13" hidden="1" x14ac:dyDescent="0.25">
      <c r="A90" s="46">
        <v>2222</v>
      </c>
      <c r="B90" s="72" t="s">
        <v>97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>
        <v>0</v>
      </c>
      <c r="J90" s="75"/>
      <c r="K90" s="75"/>
      <c r="L90" s="150"/>
      <c r="M90" s="263"/>
    </row>
    <row r="91" spans="1:13" hidden="1" x14ac:dyDescent="0.25">
      <c r="A91" s="46">
        <v>2223</v>
      </c>
      <c r="B91" s="72" t="s">
        <v>98</v>
      </c>
      <c r="C91" s="73">
        <f t="shared" si="4"/>
        <v>0</v>
      </c>
      <c r="D91" s="75"/>
      <c r="E91" s="75"/>
      <c r="F91" s="75"/>
      <c r="G91" s="149"/>
      <c r="H91" s="73">
        <f t="shared" si="5"/>
        <v>0</v>
      </c>
      <c r="I91" s="75">
        <v>0</v>
      </c>
      <c r="J91" s="75"/>
      <c r="K91" s="75"/>
      <c r="L91" s="150"/>
      <c r="M91" s="263"/>
    </row>
    <row r="92" spans="1:13" ht="48" hidden="1" x14ac:dyDescent="0.25">
      <c r="A92" s="46">
        <v>2224</v>
      </c>
      <c r="B92" s="72" t="s">
        <v>99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>
        <v>0</v>
      </c>
      <c r="J92" s="75"/>
      <c r="K92" s="75"/>
      <c r="L92" s="150"/>
      <c r="M92" s="263"/>
    </row>
    <row r="93" spans="1:13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>
        <v>0</v>
      </c>
      <c r="J93" s="75"/>
      <c r="K93" s="75"/>
      <c r="L93" s="150"/>
      <c r="M93" s="263"/>
    </row>
    <row r="94" spans="1:13" ht="36" hidden="1" x14ac:dyDescent="0.25">
      <c r="A94" s="151">
        <v>2230</v>
      </c>
      <c r="B94" s="72" t="s">
        <v>101</v>
      </c>
      <c r="C94" s="73">
        <f t="shared" si="4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>
        <v>0</v>
      </c>
      <c r="J95" s="75"/>
      <c r="K95" s="75"/>
      <c r="L95" s="150"/>
      <c r="M95" s="263"/>
    </row>
    <row r="96" spans="1:13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>
        <v>0</v>
      </c>
      <c r="J96" s="75"/>
      <c r="K96" s="75"/>
      <c r="L96" s="150"/>
      <c r="M96" s="263"/>
    </row>
    <row r="97" spans="1:13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>
        <v>0</v>
      </c>
      <c r="J97" s="69"/>
      <c r="K97" s="69"/>
      <c r="L97" s="148"/>
      <c r="M97" s="263"/>
    </row>
    <row r="98" spans="1:13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>
        <v>0</v>
      </c>
      <c r="J98" s="75"/>
      <c r="K98" s="75"/>
      <c r="L98" s="150"/>
      <c r="M98" s="263"/>
    </row>
    <row r="99" spans="1:13" ht="24" hidden="1" x14ac:dyDescent="0.25">
      <c r="A99" s="46">
        <v>2235</v>
      </c>
      <c r="B99" s="72" t="s">
        <v>106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>
        <v>0</v>
      </c>
      <c r="J99" s="75"/>
      <c r="K99" s="75"/>
      <c r="L99" s="150"/>
      <c r="M99" s="263"/>
    </row>
    <row r="100" spans="1:13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>
        <v>0</v>
      </c>
      <c r="J100" s="75"/>
      <c r="K100" s="75"/>
      <c r="L100" s="150"/>
      <c r="M100" s="263"/>
    </row>
    <row r="101" spans="1:13" ht="24" hidden="1" x14ac:dyDescent="0.25">
      <c r="A101" s="46">
        <v>2239</v>
      </c>
      <c r="B101" s="72" t="s">
        <v>108</v>
      </c>
      <c r="C101" s="73">
        <f t="shared" si="4"/>
        <v>0</v>
      </c>
      <c r="D101" s="75"/>
      <c r="E101" s="75"/>
      <c r="F101" s="75"/>
      <c r="G101" s="149"/>
      <c r="H101" s="73">
        <f t="shared" si="5"/>
        <v>0</v>
      </c>
      <c r="I101" s="75">
        <v>0</v>
      </c>
      <c r="J101" s="75"/>
      <c r="K101" s="75"/>
      <c r="L101" s="150"/>
      <c r="M101" s="263"/>
    </row>
    <row r="102" spans="1:13" ht="36" hidden="1" x14ac:dyDescent="0.25">
      <c r="A102" s="151">
        <v>2240</v>
      </c>
      <c r="B102" s="72" t="s">
        <v>109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>
        <v>0</v>
      </c>
      <c r="J103" s="75"/>
      <c r="K103" s="75"/>
      <c r="L103" s="150"/>
      <c r="M103" s="263"/>
    </row>
    <row r="104" spans="1:13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>
        <v>0</v>
      </c>
      <c r="J104" s="75"/>
      <c r="K104" s="75"/>
      <c r="L104" s="150"/>
      <c r="M104" s="263"/>
    </row>
    <row r="105" spans="1:13" ht="24" hidden="1" x14ac:dyDescent="0.25">
      <c r="A105" s="46">
        <v>2243</v>
      </c>
      <c r="B105" s="72" t="s">
        <v>112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>
        <v>0</v>
      </c>
      <c r="J105" s="75"/>
      <c r="K105" s="75"/>
      <c r="L105" s="150"/>
      <c r="M105" s="263"/>
    </row>
    <row r="106" spans="1:13" hidden="1" x14ac:dyDescent="0.25">
      <c r="A106" s="46">
        <v>2244</v>
      </c>
      <c r="B106" s="72" t="s">
        <v>113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>
        <v>0</v>
      </c>
      <c r="J106" s="75"/>
      <c r="K106" s="75"/>
      <c r="L106" s="150"/>
      <c r="M106" s="263"/>
    </row>
    <row r="107" spans="1:13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>
        <v>0</v>
      </c>
      <c r="J107" s="75"/>
      <c r="K107" s="75"/>
      <c r="L107" s="150"/>
      <c r="M107" s="263"/>
    </row>
    <row r="108" spans="1:13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>
        <v>0</v>
      </c>
      <c r="J108" s="75"/>
      <c r="K108" s="75"/>
      <c r="L108" s="150"/>
      <c r="M108" s="263"/>
    </row>
    <row r="109" spans="1:13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>
        <v>0</v>
      </c>
      <c r="J109" s="75"/>
      <c r="K109" s="75"/>
      <c r="L109" s="150"/>
      <c r="M109" s="263"/>
    </row>
    <row r="110" spans="1:13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>
        <v>0</v>
      </c>
      <c r="J110" s="75"/>
      <c r="K110" s="75"/>
      <c r="L110" s="150"/>
      <c r="M110" s="263"/>
    </row>
    <row r="111" spans="1:13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>
        <v>0</v>
      </c>
      <c r="J112" s="75"/>
      <c r="K112" s="75"/>
      <c r="L112" s="150"/>
      <c r="M112" s="263"/>
    </row>
    <row r="113" spans="1:13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>
        <v>0</v>
      </c>
      <c r="J113" s="75"/>
      <c r="K113" s="75"/>
      <c r="L113" s="150"/>
      <c r="M113" s="263"/>
    </row>
    <row r="114" spans="1:13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>
        <v>0</v>
      </c>
      <c r="J114" s="75"/>
      <c r="K114" s="75"/>
      <c r="L114" s="150"/>
      <c r="M114" s="263"/>
    </row>
    <row r="115" spans="1:13" hidden="1" x14ac:dyDescent="0.25">
      <c r="A115" s="151">
        <v>2260</v>
      </c>
      <c r="B115" s="72" t="s">
        <v>122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>
        <v>0</v>
      </c>
      <c r="J116" s="75"/>
      <c r="K116" s="75"/>
      <c r="L116" s="150"/>
      <c r="M116" s="263"/>
    </row>
    <row r="117" spans="1:13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>
        <v>0</v>
      </c>
      <c r="J117" s="75"/>
      <c r="K117" s="75"/>
      <c r="L117" s="150"/>
      <c r="M117" s="263"/>
    </row>
    <row r="118" spans="1:13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>
        <v>0</v>
      </c>
      <c r="J118" s="75"/>
      <c r="K118" s="75"/>
      <c r="L118" s="150"/>
      <c r="M118" s="263"/>
    </row>
    <row r="119" spans="1:13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>
        <v>0</v>
      </c>
      <c r="J119" s="75"/>
      <c r="K119" s="75"/>
      <c r="L119" s="150"/>
      <c r="M119" s="263"/>
    </row>
    <row r="120" spans="1:13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>
        <v>0</v>
      </c>
      <c r="J120" s="75"/>
      <c r="K120" s="75"/>
      <c r="L120" s="150"/>
      <c r="M120" s="263"/>
    </row>
    <row r="121" spans="1:13" hidden="1" x14ac:dyDescent="0.25">
      <c r="A121" s="151">
        <v>2270</v>
      </c>
      <c r="B121" s="72" t="s">
        <v>128</v>
      </c>
      <c r="C121" s="73">
        <f t="shared" si="6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>
        <v>0</v>
      </c>
      <c r="J122" s="75"/>
      <c r="K122" s="75"/>
      <c r="L122" s="150"/>
      <c r="M122" s="263"/>
    </row>
    <row r="123" spans="1:13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>
        <v>0</v>
      </c>
      <c r="J123" s="75"/>
      <c r="K123" s="75"/>
      <c r="L123" s="150"/>
      <c r="M123" s="263"/>
    </row>
    <row r="124" spans="1:13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>
        <v>0</v>
      </c>
      <c r="J124" s="75"/>
      <c r="K124" s="75"/>
      <c r="L124" s="150"/>
      <c r="M124" s="263"/>
    </row>
    <row r="125" spans="1:13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>
        <v>0</v>
      </c>
      <c r="J125" s="75"/>
      <c r="K125" s="75"/>
      <c r="L125" s="150"/>
      <c r="M125" s="263"/>
    </row>
    <row r="126" spans="1:13" ht="24" hidden="1" x14ac:dyDescent="0.25">
      <c r="A126" s="46">
        <v>2279</v>
      </c>
      <c r="B126" s="72" t="s">
        <v>133</v>
      </c>
      <c r="C126" s="73">
        <f t="shared" si="6"/>
        <v>0</v>
      </c>
      <c r="D126" s="75"/>
      <c r="E126" s="75"/>
      <c r="F126" s="75"/>
      <c r="G126" s="149"/>
      <c r="H126" s="73">
        <f t="shared" si="7"/>
        <v>0</v>
      </c>
      <c r="I126" s="75">
        <v>0</v>
      </c>
      <c r="J126" s="75"/>
      <c r="K126" s="75"/>
      <c r="L126" s="150"/>
      <c r="M126" s="263"/>
    </row>
    <row r="127" spans="1:13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3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>
        <v>0</v>
      </c>
      <c r="J128" s="75"/>
      <c r="K128" s="75"/>
      <c r="L128" s="150"/>
      <c r="M128" s="263"/>
    </row>
    <row r="129" spans="1:13" ht="38.25" hidden="1" customHeight="1" x14ac:dyDescent="0.25">
      <c r="A129" s="58">
        <v>2300</v>
      </c>
      <c r="B129" s="140" t="s">
        <v>136</v>
      </c>
      <c r="C129" s="59">
        <f t="shared" si="9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160">
        <v>2310</v>
      </c>
      <c r="B130" s="66" t="s">
        <v>137</v>
      </c>
      <c r="C130" s="67">
        <f t="shared" si="9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138</v>
      </c>
      <c r="C131" s="73">
        <f t="shared" si="9"/>
        <v>0</v>
      </c>
      <c r="D131" s="75"/>
      <c r="E131" s="75"/>
      <c r="F131" s="75"/>
      <c r="G131" s="149"/>
      <c r="H131" s="73">
        <f t="shared" si="10"/>
        <v>0</v>
      </c>
      <c r="I131" s="75">
        <v>0</v>
      </c>
      <c r="J131" s="75"/>
      <c r="K131" s="75"/>
      <c r="L131" s="150"/>
      <c r="M131" s="263"/>
    </row>
    <row r="132" spans="1:13" hidden="1" x14ac:dyDescent="0.25">
      <c r="A132" s="46">
        <v>2312</v>
      </c>
      <c r="B132" s="72" t="s">
        <v>139</v>
      </c>
      <c r="C132" s="73">
        <f t="shared" si="9"/>
        <v>0</v>
      </c>
      <c r="D132" s="75"/>
      <c r="E132" s="75"/>
      <c r="F132" s="75"/>
      <c r="G132" s="149"/>
      <c r="H132" s="73">
        <f t="shared" si="10"/>
        <v>0</v>
      </c>
      <c r="I132" s="75">
        <v>0</v>
      </c>
      <c r="J132" s="75"/>
      <c r="K132" s="75"/>
      <c r="L132" s="150"/>
      <c r="M132" s="263"/>
    </row>
    <row r="133" spans="1:13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>
        <v>0</v>
      </c>
      <c r="J133" s="75"/>
      <c r="K133" s="75"/>
      <c r="L133" s="150"/>
      <c r="M133" s="263"/>
    </row>
    <row r="134" spans="1:13" ht="47.25" hidden="1" customHeight="1" x14ac:dyDescent="0.25">
      <c r="A134" s="46">
        <v>2314</v>
      </c>
      <c r="B134" s="72" t="s">
        <v>141</v>
      </c>
      <c r="C134" s="73">
        <f t="shared" si="9"/>
        <v>0</v>
      </c>
      <c r="D134" s="75"/>
      <c r="E134" s="75"/>
      <c r="F134" s="75"/>
      <c r="G134" s="149"/>
      <c r="H134" s="73">
        <f t="shared" si="10"/>
        <v>0</v>
      </c>
      <c r="I134" s="75">
        <v>0</v>
      </c>
      <c r="J134" s="75"/>
      <c r="K134" s="75"/>
      <c r="L134" s="150"/>
      <c r="M134" s="263"/>
    </row>
    <row r="135" spans="1:13" hidden="1" x14ac:dyDescent="0.25">
      <c r="A135" s="151">
        <v>2320</v>
      </c>
      <c r="B135" s="72" t="s">
        <v>142</v>
      </c>
      <c r="C135" s="73">
        <f t="shared" si="9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>
        <v>0</v>
      </c>
      <c r="J136" s="75"/>
      <c r="K136" s="75"/>
      <c r="L136" s="150"/>
      <c r="M136" s="263"/>
    </row>
    <row r="137" spans="1:13" hidden="1" x14ac:dyDescent="0.25">
      <c r="A137" s="46">
        <v>2322</v>
      </c>
      <c r="B137" s="72" t="s">
        <v>144</v>
      </c>
      <c r="C137" s="73">
        <f t="shared" si="9"/>
        <v>0</v>
      </c>
      <c r="D137" s="75"/>
      <c r="E137" s="75"/>
      <c r="F137" s="75"/>
      <c r="G137" s="149"/>
      <c r="H137" s="73">
        <f t="shared" si="10"/>
        <v>0</v>
      </c>
      <c r="I137" s="75">
        <v>0</v>
      </c>
      <c r="J137" s="75"/>
      <c r="K137" s="75"/>
      <c r="L137" s="150"/>
      <c r="M137" s="263"/>
    </row>
    <row r="138" spans="1:13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>
        <v>0</v>
      </c>
      <c r="J138" s="75"/>
      <c r="K138" s="75"/>
      <c r="L138" s="150"/>
      <c r="M138" s="263"/>
    </row>
    <row r="139" spans="1:13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>
        <v>0</v>
      </c>
      <c r="J139" s="75"/>
      <c r="K139" s="75"/>
      <c r="L139" s="150"/>
      <c r="M139" s="263"/>
    </row>
    <row r="140" spans="1:13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>
        <v>0</v>
      </c>
      <c r="J141" s="75"/>
      <c r="K141" s="75"/>
      <c r="L141" s="150"/>
      <c r="M141" s="263"/>
    </row>
    <row r="142" spans="1:13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>
        <v>0</v>
      </c>
      <c r="J142" s="75"/>
      <c r="K142" s="75"/>
      <c r="L142" s="150"/>
      <c r="M142" s="263"/>
    </row>
    <row r="143" spans="1:13" ht="24" hidden="1" x14ac:dyDescent="0.25">
      <c r="A143" s="143">
        <v>2350</v>
      </c>
      <c r="B143" s="102" t="s">
        <v>150</v>
      </c>
      <c r="C143" s="109">
        <f t="shared" si="9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>
        <v>0</v>
      </c>
      <c r="J144" s="69"/>
      <c r="K144" s="69"/>
      <c r="L144" s="148"/>
      <c r="M144" s="263"/>
    </row>
    <row r="145" spans="1:13" hidden="1" x14ac:dyDescent="0.25">
      <c r="A145" s="46">
        <v>2352</v>
      </c>
      <c r="B145" s="72" t="s">
        <v>152</v>
      </c>
      <c r="C145" s="73">
        <f t="shared" si="9"/>
        <v>0</v>
      </c>
      <c r="D145" s="75"/>
      <c r="E145" s="75"/>
      <c r="F145" s="75"/>
      <c r="G145" s="149"/>
      <c r="H145" s="73">
        <f t="shared" si="10"/>
        <v>0</v>
      </c>
      <c r="I145" s="75">
        <v>0</v>
      </c>
      <c r="J145" s="75"/>
      <c r="K145" s="75"/>
      <c r="L145" s="150"/>
      <c r="M145" s="263"/>
    </row>
    <row r="146" spans="1:13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>
        <v>0</v>
      </c>
      <c r="J146" s="75"/>
      <c r="K146" s="75"/>
      <c r="L146" s="150"/>
      <c r="M146" s="263"/>
    </row>
    <row r="147" spans="1:13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>
        <v>0</v>
      </c>
      <c r="J147" s="75"/>
      <c r="K147" s="75"/>
      <c r="L147" s="150"/>
      <c r="M147" s="263"/>
    </row>
    <row r="148" spans="1:13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>
        <v>0</v>
      </c>
      <c r="J148" s="75"/>
      <c r="K148" s="75"/>
      <c r="L148" s="150"/>
      <c r="M148" s="263"/>
    </row>
    <row r="149" spans="1:13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>
        <v>0</v>
      </c>
      <c r="J149" s="75"/>
      <c r="K149" s="75"/>
      <c r="L149" s="150"/>
      <c r="M149" s="263"/>
    </row>
    <row r="150" spans="1:13" ht="24.75" hidden="1" customHeight="1" x14ac:dyDescent="0.25">
      <c r="A150" s="151">
        <v>2360</v>
      </c>
      <c r="B150" s="72" t="s">
        <v>157</v>
      </c>
      <c r="C150" s="73">
        <f t="shared" si="9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>
        <v>0</v>
      </c>
      <c r="J151" s="75"/>
      <c r="K151" s="75"/>
      <c r="L151" s="150"/>
      <c r="M151" s="263"/>
    </row>
    <row r="152" spans="1:13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>
        <v>0</v>
      </c>
      <c r="J152" s="75"/>
      <c r="K152" s="75"/>
      <c r="L152" s="150"/>
      <c r="M152" s="263"/>
    </row>
    <row r="153" spans="1:13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>
        <v>0</v>
      </c>
      <c r="J153" s="75"/>
      <c r="K153" s="75"/>
      <c r="L153" s="150"/>
      <c r="M153" s="263"/>
    </row>
    <row r="154" spans="1:13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>
        <v>0</v>
      </c>
      <c r="J154" s="75"/>
      <c r="K154" s="75"/>
      <c r="L154" s="150"/>
      <c r="M154" s="263"/>
    </row>
    <row r="155" spans="1:13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>
        <v>0</v>
      </c>
      <c r="J155" s="75"/>
      <c r="K155" s="75"/>
      <c r="L155" s="150"/>
      <c r="M155" s="263"/>
    </row>
    <row r="156" spans="1:13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>
        <v>0</v>
      </c>
      <c r="J156" s="75"/>
      <c r="K156" s="75"/>
      <c r="L156" s="150"/>
      <c r="M156" s="263"/>
    </row>
    <row r="157" spans="1:13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>
        <v>0</v>
      </c>
      <c r="J157" s="75"/>
      <c r="K157" s="75"/>
      <c r="L157" s="150"/>
      <c r="M157" s="263"/>
    </row>
    <row r="158" spans="1:13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>
        <v>0</v>
      </c>
      <c r="J158" s="155"/>
      <c r="K158" s="155"/>
      <c r="L158" s="157"/>
      <c r="M158" s="263"/>
    </row>
    <row r="159" spans="1:13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>
        <v>0</v>
      </c>
      <c r="J160" s="69"/>
      <c r="K160" s="69"/>
      <c r="L160" s="148"/>
      <c r="M160" s="263"/>
    </row>
    <row r="161" spans="1:13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>
        <v>0</v>
      </c>
      <c r="J161" s="75"/>
      <c r="K161" s="75"/>
      <c r="L161" s="150"/>
      <c r="M161" s="263"/>
    </row>
    <row r="162" spans="1:13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>
        <v>0</v>
      </c>
      <c r="J162" s="155"/>
      <c r="K162" s="155"/>
      <c r="L162" s="157"/>
      <c r="M162" s="263"/>
    </row>
    <row r="163" spans="1:13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>
        <v>0</v>
      </c>
      <c r="J163" s="169"/>
      <c r="K163" s="169"/>
      <c r="L163" s="171"/>
      <c r="M163" s="263"/>
    </row>
    <row r="164" spans="1:13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hidden="1" customHeight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>
        <v>0</v>
      </c>
      <c r="J166" s="75"/>
      <c r="K166" s="75"/>
      <c r="L166" s="150"/>
      <c r="M166" s="263"/>
    </row>
    <row r="167" spans="1:13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>
        <v>0</v>
      </c>
      <c r="J167" s="75"/>
      <c r="K167" s="75"/>
      <c r="L167" s="150"/>
      <c r="M167" s="263"/>
    </row>
    <row r="168" spans="1:13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>
        <v>0</v>
      </c>
      <c r="J168" s="75"/>
      <c r="K168" s="75"/>
      <c r="L168" s="150"/>
      <c r="M168" s="263"/>
    </row>
    <row r="169" spans="1:13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>
        <v>0</v>
      </c>
      <c r="J169" s="75"/>
      <c r="K169" s="75"/>
      <c r="L169" s="150"/>
      <c r="M169" s="263"/>
    </row>
    <row r="170" spans="1:13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>
        <v>0</v>
      </c>
      <c r="J170" s="75"/>
      <c r="K170" s="75"/>
      <c r="L170" s="150"/>
      <c r="M170" s="263"/>
    </row>
    <row r="171" spans="1:13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>
        <v>0</v>
      </c>
      <c r="J171" s="42"/>
      <c r="K171" s="42"/>
      <c r="L171" s="44"/>
      <c r="M171" s="265"/>
    </row>
    <row r="172" spans="1:13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>
        <v>0</v>
      </c>
      <c r="J175" s="75"/>
      <c r="K175" s="75"/>
      <c r="L175" s="150"/>
      <c r="M175" s="263"/>
    </row>
    <row r="176" spans="1:13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>
        <v>0</v>
      </c>
      <c r="J176" s="75"/>
      <c r="K176" s="75"/>
      <c r="L176" s="150"/>
      <c r="M176" s="263"/>
    </row>
    <row r="177" spans="1:13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>
        <v>0</v>
      </c>
      <c r="J177" s="75"/>
      <c r="K177" s="75"/>
      <c r="L177" s="150"/>
      <c r="M177" s="263"/>
    </row>
    <row r="178" spans="1:13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>
        <v>0</v>
      </c>
      <c r="J179" s="75"/>
      <c r="K179" s="75"/>
      <c r="L179" s="150"/>
      <c r="M179" s="263"/>
    </row>
    <row r="180" spans="1:13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>
        <v>0</v>
      </c>
      <c r="J180" s="75"/>
      <c r="K180" s="75"/>
      <c r="L180" s="150"/>
      <c r="M180" s="263"/>
    </row>
    <row r="181" spans="1:13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>
        <v>0</v>
      </c>
      <c r="J181" s="75"/>
      <c r="K181" s="75"/>
      <c r="L181" s="150"/>
      <c r="M181" s="263"/>
    </row>
    <row r="182" spans="1:13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>
        <v>0</v>
      </c>
      <c r="J182" s="180"/>
      <c r="K182" s="180"/>
      <c r="L182" s="182"/>
      <c r="M182" s="263"/>
    </row>
    <row r="183" spans="1:13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>
        <v>0</v>
      </c>
      <c r="J184" s="155"/>
      <c r="K184" s="155"/>
      <c r="L184" s="157"/>
      <c r="M184" s="263"/>
    </row>
    <row r="185" spans="1:13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>
        <v>0</v>
      </c>
      <c r="J185" s="69"/>
      <c r="K185" s="69"/>
      <c r="L185" s="148"/>
      <c r="M185" s="263"/>
    </row>
    <row r="186" spans="1:13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>
        <v>0</v>
      </c>
      <c r="J188" s="69"/>
      <c r="K188" s="69"/>
      <c r="L188" s="148"/>
      <c r="M188" s="263"/>
    </row>
    <row r="189" spans="1:13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>
        <v>0</v>
      </c>
      <c r="J189" s="75"/>
      <c r="K189" s="75"/>
      <c r="L189" s="150"/>
      <c r="M189" s="263"/>
    </row>
    <row r="190" spans="1:13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>
        <v>0</v>
      </c>
      <c r="J192" s="75"/>
      <c r="K192" s="75"/>
      <c r="L192" s="150"/>
      <c r="M192" s="263"/>
    </row>
    <row r="193" spans="1:13" s="26" customFormat="1" ht="24" x14ac:dyDescent="0.25">
      <c r="A193" s="188"/>
      <c r="B193" s="21" t="s">
        <v>200</v>
      </c>
      <c r="C193" s="131">
        <f t="shared" si="13"/>
        <v>266800</v>
      </c>
      <c r="D193" s="132">
        <f>SUM(D194,D229,D268)</f>
        <v>266800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265800</v>
      </c>
      <c r="I193" s="132">
        <f>SUM(I194,I229,I268)</f>
        <v>265800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201</v>
      </c>
      <c r="C194" s="136">
        <f t="shared" si="1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>
        <v>0</v>
      </c>
      <c r="J196" s="69"/>
      <c r="K196" s="69"/>
      <c r="L196" s="148"/>
      <c r="M196" s="263"/>
    </row>
    <row r="197" spans="1:13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>
        <v>0</v>
      </c>
      <c r="J198" s="75"/>
      <c r="K198" s="75"/>
      <c r="L198" s="150"/>
      <c r="M198" s="263"/>
    </row>
    <row r="199" spans="1:13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>
        <v>0</v>
      </c>
      <c r="J199" s="75"/>
      <c r="K199" s="75"/>
      <c r="L199" s="150"/>
      <c r="M199" s="263"/>
    </row>
    <row r="200" spans="1:13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>
        <v>0</v>
      </c>
      <c r="J200" s="75"/>
      <c r="K200" s="75"/>
      <c r="L200" s="150"/>
      <c r="M200" s="263"/>
    </row>
    <row r="201" spans="1:13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>
        <v>0</v>
      </c>
      <c r="J201" s="75"/>
      <c r="K201" s="75"/>
      <c r="L201" s="150"/>
      <c r="M201" s="263"/>
    </row>
    <row r="202" spans="1:13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>
        <v>0</v>
      </c>
      <c r="J202" s="75"/>
      <c r="K202" s="75"/>
      <c r="L202" s="150"/>
      <c r="M202" s="263"/>
    </row>
    <row r="203" spans="1:13" hidden="1" x14ac:dyDescent="0.25">
      <c r="A203" s="58">
        <v>5200</v>
      </c>
      <c r="B203" s="140" t="s">
        <v>210</v>
      </c>
      <c r="C203" s="59">
        <f t="shared" si="1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>
        <v>0</v>
      </c>
      <c r="J205" s="69"/>
      <c r="K205" s="69"/>
      <c r="L205" s="148"/>
      <c r="M205" s="263"/>
    </row>
    <row r="206" spans="1:13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>
        <v>0</v>
      </c>
      <c r="J206" s="75"/>
      <c r="K206" s="75"/>
      <c r="L206" s="150"/>
      <c r="M206" s="263"/>
    </row>
    <row r="207" spans="1:13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>
        <v>0</v>
      </c>
      <c r="J207" s="75"/>
      <c r="K207" s="75"/>
      <c r="L207" s="150"/>
      <c r="M207" s="263"/>
    </row>
    <row r="208" spans="1:13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>
        <v>0</v>
      </c>
      <c r="J208" s="75"/>
      <c r="K208" s="75"/>
      <c r="L208" s="150"/>
      <c r="M208" s="263"/>
    </row>
    <row r="209" spans="1:13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>
        <v>0</v>
      </c>
      <c r="J209" s="75"/>
      <c r="K209" s="75"/>
      <c r="L209" s="150"/>
      <c r="M209" s="263"/>
    </row>
    <row r="210" spans="1:13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>
        <v>0</v>
      </c>
      <c r="J210" s="75"/>
      <c r="K210" s="75"/>
      <c r="L210" s="150"/>
      <c r="M210" s="263"/>
    </row>
    <row r="211" spans="1:13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>
        <v>0</v>
      </c>
      <c r="J211" s="75"/>
      <c r="K211" s="75"/>
      <c r="L211" s="150"/>
      <c r="M211" s="263"/>
    </row>
    <row r="212" spans="1:13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>
        <v>0</v>
      </c>
      <c r="J212" s="75"/>
      <c r="K212" s="75"/>
      <c r="L212" s="150"/>
      <c r="M212" s="263"/>
    </row>
    <row r="213" spans="1:13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>
        <v>0</v>
      </c>
      <c r="J213" s="75"/>
      <c r="K213" s="75"/>
      <c r="L213" s="150"/>
      <c r="M213" s="263"/>
    </row>
    <row r="214" spans="1:13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>
        <v>0</v>
      </c>
      <c r="J214" s="75"/>
      <c r="K214" s="75"/>
      <c r="L214" s="150"/>
      <c r="M214" s="263"/>
    </row>
    <row r="215" spans="1:13" hidden="1" x14ac:dyDescent="0.25">
      <c r="A215" s="151">
        <v>5230</v>
      </c>
      <c r="B215" s="72" t="s">
        <v>222</v>
      </c>
      <c r="C215" s="73">
        <f t="shared" si="1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>
        <v>0</v>
      </c>
      <c r="J216" s="75"/>
      <c r="K216" s="75"/>
      <c r="L216" s="150"/>
      <c r="M216" s="263"/>
    </row>
    <row r="217" spans="1:13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>
        <v>0</v>
      </c>
      <c r="J217" s="75"/>
      <c r="K217" s="75"/>
      <c r="L217" s="150"/>
      <c r="M217" s="263"/>
    </row>
    <row r="218" spans="1:13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>
        <v>0</v>
      </c>
      <c r="J218" s="75"/>
      <c r="K218" s="75"/>
      <c r="L218" s="150"/>
      <c r="M218" s="263"/>
    </row>
    <row r="219" spans="1:13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>
        <v>0</v>
      </c>
      <c r="J219" s="75"/>
      <c r="K219" s="75"/>
      <c r="L219" s="150"/>
      <c r="M219" s="263"/>
    </row>
    <row r="220" spans="1:13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>
        <v>0</v>
      </c>
      <c r="J220" s="75"/>
      <c r="K220" s="75"/>
      <c r="L220" s="150"/>
      <c r="M220" s="263"/>
    </row>
    <row r="221" spans="1:13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>
        <v>0</v>
      </c>
      <c r="J221" s="75"/>
      <c r="K221" s="75"/>
      <c r="L221" s="150"/>
      <c r="M221" s="263"/>
    </row>
    <row r="222" spans="1:13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>
        <v>0</v>
      </c>
      <c r="J222" s="75"/>
      <c r="K222" s="75"/>
      <c r="L222" s="150"/>
      <c r="M222" s="263"/>
    </row>
    <row r="223" spans="1:13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>
        <v>0</v>
      </c>
      <c r="J223" s="75"/>
      <c r="K223" s="75"/>
      <c r="L223" s="150"/>
      <c r="M223" s="263"/>
    </row>
    <row r="224" spans="1:13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>
        <v>0</v>
      </c>
      <c r="J224" s="75"/>
      <c r="K224" s="75"/>
      <c r="L224" s="150"/>
      <c r="M224" s="263"/>
    </row>
    <row r="225" spans="1:13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>
        <v>0</v>
      </c>
      <c r="J225" s="75"/>
      <c r="K225" s="75"/>
      <c r="L225" s="150"/>
      <c r="M225" s="263"/>
    </row>
    <row r="226" spans="1:13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>
        <v>0</v>
      </c>
      <c r="J227" s="75"/>
      <c r="K227" s="75"/>
      <c r="L227" s="150"/>
      <c r="M227" s="263"/>
    </row>
    <row r="228" spans="1:13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>
        <v>0</v>
      </c>
      <c r="J228" s="155"/>
      <c r="K228" s="155"/>
      <c r="L228" s="157"/>
      <c r="M228" s="263"/>
    </row>
    <row r="229" spans="1:13" x14ac:dyDescent="0.25">
      <c r="A229" s="135">
        <v>6000</v>
      </c>
      <c r="B229" s="135" t="s">
        <v>236</v>
      </c>
      <c r="C229" s="193">
        <f t="shared" si="15"/>
        <v>266800</v>
      </c>
      <c r="D229" s="137">
        <f>D230+D250+D258</f>
        <v>266800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265800</v>
      </c>
      <c r="I229" s="137">
        <f>I230+I250+I258</f>
        <v>265800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customHeight="1" x14ac:dyDescent="0.25">
      <c r="A230" s="87">
        <v>6200</v>
      </c>
      <c r="B230" s="174" t="s">
        <v>237</v>
      </c>
      <c r="C230" s="194">
        <f t="shared" si="15"/>
        <v>25600</v>
      </c>
      <c r="D230" s="184">
        <f>SUM(D231,D232,D234,D237,D243,D244,D245)</f>
        <v>25600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25600</v>
      </c>
      <c r="I230" s="184">
        <f>SUM(I231,I232,I234,I237,I243,I244,I245)</f>
        <v>25600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>
        <v>0</v>
      </c>
      <c r="J231" s="69"/>
      <c r="K231" s="69"/>
      <c r="L231" s="148"/>
      <c r="M231" s="263"/>
    </row>
    <row r="232" spans="1:13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>
        <v>0</v>
      </c>
      <c r="J233" s="69"/>
      <c r="K233" s="69"/>
      <c r="L233" s="148"/>
      <c r="M233" s="263"/>
    </row>
    <row r="234" spans="1:13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>
        <v>0</v>
      </c>
      <c r="J235" s="75"/>
      <c r="K235" s="75"/>
      <c r="L235" s="150"/>
      <c r="M235" s="263"/>
    </row>
    <row r="236" spans="1:13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>
        <v>0</v>
      </c>
      <c r="J236" s="75"/>
      <c r="K236" s="75"/>
      <c r="L236" s="150"/>
      <c r="M236" s="263"/>
    </row>
    <row r="237" spans="1:13" ht="25.5" customHeight="1" x14ac:dyDescent="0.25">
      <c r="A237" s="151">
        <v>6250</v>
      </c>
      <c r="B237" s="72" t="s">
        <v>244</v>
      </c>
      <c r="C237" s="191">
        <f t="shared" si="15"/>
        <v>22600</v>
      </c>
      <c r="D237" s="152">
        <f>SUM(D238:D242)</f>
        <v>22600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22600</v>
      </c>
      <c r="I237" s="152">
        <f>SUM(I238:I242)</f>
        <v>22600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>
        <v>0</v>
      </c>
      <c r="J238" s="75"/>
      <c r="K238" s="75"/>
      <c r="L238" s="150"/>
      <c r="M238" s="263"/>
    </row>
    <row r="239" spans="1:13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>
        <v>0</v>
      </c>
      <c r="J239" s="75"/>
      <c r="K239" s="75"/>
      <c r="L239" s="150"/>
      <c r="M239" s="263"/>
    </row>
    <row r="240" spans="1:13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>
        <v>0</v>
      </c>
      <c r="J240" s="75"/>
      <c r="K240" s="75"/>
      <c r="L240" s="150"/>
      <c r="M240" s="263"/>
    </row>
    <row r="241" spans="1:13" ht="24" x14ac:dyDescent="0.25">
      <c r="A241" s="46">
        <v>6255</v>
      </c>
      <c r="B241" s="72" t="s">
        <v>248</v>
      </c>
      <c r="C241" s="191">
        <f t="shared" si="15"/>
        <v>22600</v>
      </c>
      <c r="D241" s="75">
        <f>1000+21600</f>
        <v>22600</v>
      </c>
      <c r="E241" s="75"/>
      <c r="F241" s="75"/>
      <c r="G241" s="149"/>
      <c r="H241" s="198">
        <f t="shared" si="16"/>
        <v>22600</v>
      </c>
      <c r="I241" s="75">
        <v>22600</v>
      </c>
      <c r="J241" s="75"/>
      <c r="K241" s="75"/>
      <c r="L241" s="150"/>
      <c r="M241" s="263"/>
    </row>
    <row r="242" spans="1:13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>
        <v>0</v>
      </c>
      <c r="J242" s="75"/>
      <c r="K242" s="75"/>
      <c r="L242" s="150"/>
      <c r="M242" s="263"/>
    </row>
    <row r="243" spans="1:13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>
        <v>0</v>
      </c>
      <c r="J243" s="75"/>
      <c r="K243" s="75"/>
      <c r="L243" s="150"/>
      <c r="M243" s="263"/>
    </row>
    <row r="244" spans="1:13" x14ac:dyDescent="0.25">
      <c r="A244" s="151">
        <v>6270</v>
      </c>
      <c r="B244" s="72" t="s">
        <v>251</v>
      </c>
      <c r="C244" s="191">
        <f t="shared" si="15"/>
        <v>3000</v>
      </c>
      <c r="D244" s="75">
        <v>3000</v>
      </c>
      <c r="E244" s="75"/>
      <c r="F244" s="75"/>
      <c r="G244" s="149"/>
      <c r="H244" s="198">
        <f t="shared" si="16"/>
        <v>3000</v>
      </c>
      <c r="I244" s="75">
        <v>3000</v>
      </c>
      <c r="J244" s="75"/>
      <c r="K244" s="75"/>
      <c r="L244" s="150"/>
      <c r="M244" s="263"/>
    </row>
    <row r="245" spans="1:13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>
        <v>0</v>
      </c>
      <c r="J246" s="75"/>
      <c r="K246" s="75"/>
      <c r="L246" s="150"/>
      <c r="M246" s="263"/>
    </row>
    <row r="247" spans="1:13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>
        <v>0</v>
      </c>
      <c r="J247" s="75"/>
      <c r="K247" s="75"/>
      <c r="L247" s="150"/>
      <c r="M247" s="263"/>
    </row>
    <row r="248" spans="1:13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>
        <v>0</v>
      </c>
      <c r="J248" s="75"/>
      <c r="K248" s="75"/>
      <c r="L248" s="150"/>
      <c r="M248" s="263"/>
    </row>
    <row r="249" spans="1:13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>
        <v>0</v>
      </c>
      <c r="J249" s="75"/>
      <c r="K249" s="75"/>
      <c r="L249" s="150"/>
      <c r="M249" s="263"/>
    </row>
    <row r="250" spans="1:13" x14ac:dyDescent="0.25">
      <c r="A250" s="58">
        <v>6300</v>
      </c>
      <c r="B250" s="140" t="s">
        <v>257</v>
      </c>
      <c r="C250" s="175">
        <f t="shared" si="15"/>
        <v>211200</v>
      </c>
      <c r="D250" s="64">
        <f>SUM(D251,D256,D257)</f>
        <v>211200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210200</v>
      </c>
      <c r="I250" s="64">
        <f>SUM(I251,I256,I257)</f>
        <v>210200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x14ac:dyDescent="0.25">
      <c r="A251" s="160">
        <v>6320</v>
      </c>
      <c r="B251" s="66" t="s">
        <v>258</v>
      </c>
      <c r="C251" s="199">
        <f t="shared" si="15"/>
        <v>1000</v>
      </c>
      <c r="D251" s="161">
        <f>SUM(D252:D255)</f>
        <v>1000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1000</v>
      </c>
      <c r="I251" s="161">
        <f>SUM(I252:I255)</f>
        <v>1000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>
        <v>0</v>
      </c>
      <c r="J252" s="75"/>
      <c r="K252" s="75"/>
      <c r="L252" s="150"/>
      <c r="M252" s="263"/>
    </row>
    <row r="253" spans="1:13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>
        <v>0</v>
      </c>
      <c r="J253" s="75"/>
      <c r="K253" s="75"/>
      <c r="L253" s="150"/>
      <c r="M253" s="263"/>
    </row>
    <row r="254" spans="1:13" ht="24" x14ac:dyDescent="0.25">
      <c r="A254" s="46">
        <v>6324</v>
      </c>
      <c r="B254" s="72" t="s">
        <v>261</v>
      </c>
      <c r="C254" s="191">
        <f t="shared" si="15"/>
        <v>1000</v>
      </c>
      <c r="D254" s="75">
        <v>1000</v>
      </c>
      <c r="E254" s="75"/>
      <c r="F254" s="75"/>
      <c r="G254" s="201"/>
      <c r="H254" s="191">
        <f t="shared" si="16"/>
        <v>1000</v>
      </c>
      <c r="I254" s="75">
        <v>1000</v>
      </c>
      <c r="J254" s="75"/>
      <c r="K254" s="75"/>
      <c r="L254" s="150"/>
      <c r="M254" s="263"/>
    </row>
    <row r="255" spans="1:13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>
        <v>0</v>
      </c>
      <c r="J255" s="69"/>
      <c r="K255" s="69"/>
      <c r="L255" s="148"/>
      <c r="M255" s="263"/>
    </row>
    <row r="256" spans="1:13" ht="24" x14ac:dyDescent="0.25">
      <c r="A256" s="205">
        <v>6330</v>
      </c>
      <c r="B256" s="206" t="s">
        <v>263</v>
      </c>
      <c r="C256" s="199">
        <f t="shared" ref="C256:C283" si="17">SUM(D256:G256)</f>
        <v>30200</v>
      </c>
      <c r="D256" s="180">
        <v>30200</v>
      </c>
      <c r="E256" s="180"/>
      <c r="F256" s="180"/>
      <c r="G256" s="201"/>
      <c r="H256" s="199">
        <f t="shared" ref="H256:H283" si="18">SUM(I256:L256)</f>
        <v>30200</v>
      </c>
      <c r="I256" s="180">
        <v>30200</v>
      </c>
      <c r="J256" s="180"/>
      <c r="K256" s="180"/>
      <c r="L256" s="182"/>
      <c r="M256" s="263"/>
    </row>
    <row r="257" spans="1:13" x14ac:dyDescent="0.25">
      <c r="A257" s="151">
        <v>6360</v>
      </c>
      <c r="B257" s="72" t="s">
        <v>264</v>
      </c>
      <c r="C257" s="191">
        <f t="shared" si="17"/>
        <v>180000</v>
      </c>
      <c r="D257" s="75">
        <v>180000</v>
      </c>
      <c r="E257" s="75"/>
      <c r="F257" s="75"/>
      <c r="G257" s="149"/>
      <c r="H257" s="198">
        <f t="shared" si="18"/>
        <v>179000</v>
      </c>
      <c r="I257" s="75">
        <v>179000</v>
      </c>
      <c r="J257" s="75"/>
      <c r="K257" s="75"/>
      <c r="L257" s="150"/>
      <c r="M257" s="263"/>
    </row>
    <row r="258" spans="1:13" ht="36" x14ac:dyDescent="0.25">
      <c r="A258" s="58">
        <v>6400</v>
      </c>
      <c r="B258" s="140" t="s">
        <v>265</v>
      </c>
      <c r="C258" s="175">
        <f t="shared" si="17"/>
        <v>30000</v>
      </c>
      <c r="D258" s="64">
        <f>SUM(D259,D263)</f>
        <v>30000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30000</v>
      </c>
      <c r="I258" s="64">
        <f>SUM(I259,I263)</f>
        <v>30000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>
        <v>0</v>
      </c>
      <c r="J260" s="75"/>
      <c r="K260" s="75"/>
      <c r="L260" s="150"/>
      <c r="M260" s="263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>
        <v>0</v>
      </c>
      <c r="J261" s="75"/>
      <c r="K261" s="75"/>
      <c r="L261" s="150"/>
      <c r="M261" s="263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>
        <v>0</v>
      </c>
      <c r="J262" s="75"/>
      <c r="K262" s="75"/>
      <c r="L262" s="150"/>
      <c r="M262" s="263"/>
    </row>
    <row r="263" spans="1:13" ht="36" x14ac:dyDescent="0.25">
      <c r="A263" s="151">
        <v>6420</v>
      </c>
      <c r="B263" s="72" t="s">
        <v>270</v>
      </c>
      <c r="C263" s="191">
        <f t="shared" si="17"/>
        <v>30000</v>
      </c>
      <c r="D263" s="152">
        <f>SUM(D264:D267)</f>
        <v>30000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30000</v>
      </c>
      <c r="I263" s="152">
        <f>SUM(I264:I267)</f>
        <v>30000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>
        <v>0</v>
      </c>
      <c r="J264" s="75"/>
      <c r="K264" s="75"/>
      <c r="L264" s="150"/>
      <c r="M264" s="263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>
        <v>0</v>
      </c>
      <c r="J265" s="75"/>
      <c r="K265" s="75"/>
      <c r="L265" s="150"/>
      <c r="M265" s="263"/>
    </row>
    <row r="266" spans="1:13" ht="24" x14ac:dyDescent="0.25">
      <c r="A266" s="46">
        <v>6423</v>
      </c>
      <c r="B266" s="72" t="s">
        <v>273</v>
      </c>
      <c r="C266" s="191">
        <f t="shared" si="17"/>
        <v>30000</v>
      </c>
      <c r="D266" s="75">
        <v>30000</v>
      </c>
      <c r="E266" s="75"/>
      <c r="F266" s="75"/>
      <c r="G266" s="149"/>
      <c r="H266" s="198">
        <f t="shared" si="18"/>
        <v>30000</v>
      </c>
      <c r="I266" s="75">
        <v>30000</v>
      </c>
      <c r="J266" s="75"/>
      <c r="K266" s="75"/>
      <c r="L266" s="150"/>
      <c r="M266" s="263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>
        <v>0</v>
      </c>
      <c r="J267" s="75"/>
      <c r="K267" s="75"/>
      <c r="L267" s="150"/>
      <c r="M267" s="264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>
        <v>0</v>
      </c>
      <c r="J270" s="69"/>
      <c r="K270" s="69"/>
      <c r="L270" s="148"/>
      <c r="M270" s="263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>
        <v>0</v>
      </c>
      <c r="J272" s="75"/>
      <c r="K272" s="75"/>
      <c r="L272" s="150"/>
      <c r="M272" s="264"/>
    </row>
    <row r="273" spans="1:13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>
        <v>0</v>
      </c>
      <c r="J273" s="75"/>
      <c r="K273" s="75"/>
      <c r="L273" s="150"/>
      <c r="M273" s="264"/>
    </row>
    <row r="274" spans="1:13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>
        <v>0</v>
      </c>
      <c r="J274" s="75"/>
      <c r="K274" s="75"/>
      <c r="L274" s="150"/>
      <c r="M274" s="263"/>
    </row>
    <row r="275" spans="1:13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>
        <v>0</v>
      </c>
      <c r="J276" s="75"/>
      <c r="K276" s="75"/>
      <c r="L276" s="150"/>
      <c r="M276" s="263"/>
    </row>
    <row r="277" spans="1:13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>
        <v>0</v>
      </c>
      <c r="J277" s="75"/>
      <c r="K277" s="75"/>
      <c r="L277" s="150"/>
      <c r="M277" s="263"/>
    </row>
    <row r="278" spans="1:13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>
        <v>0</v>
      </c>
      <c r="J278" s="69"/>
      <c r="K278" s="69"/>
      <c r="L278" s="148"/>
      <c r="M278" s="263"/>
    </row>
    <row r="279" spans="1:13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>
        <v>0</v>
      </c>
      <c r="J280" s="82"/>
      <c r="K280" s="82"/>
      <c r="L280" s="221"/>
      <c r="M280" s="263"/>
    </row>
    <row r="281" spans="1:13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3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293</v>
      </c>
      <c r="C284" s="224">
        <f t="shared" ref="C284:L284" si="19">SUM(C281,C268,C229,C194,C186,C172,C74,C52)</f>
        <v>266800</v>
      </c>
      <c r="D284" s="224">
        <f t="shared" si="19"/>
        <v>266800</v>
      </c>
      <c r="E284" s="224">
        <f t="shared" si="19"/>
        <v>0</v>
      </c>
      <c r="F284" s="224">
        <f t="shared" si="19"/>
        <v>0</v>
      </c>
      <c r="G284" s="225">
        <f t="shared" si="19"/>
        <v>0</v>
      </c>
      <c r="H284" s="226">
        <f t="shared" si="19"/>
        <v>265800</v>
      </c>
      <c r="I284" s="224">
        <f t="shared" si="19"/>
        <v>265800</v>
      </c>
      <c r="J284" s="224">
        <f t="shared" si="19"/>
        <v>0</v>
      </c>
      <c r="K284" s="224">
        <f t="shared" si="19"/>
        <v>0</v>
      </c>
      <c r="L284" s="227">
        <f t="shared" si="19"/>
        <v>0</v>
      </c>
    </row>
    <row r="285" spans="1:13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3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3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ZvG6th3hSISrOwiTFYLsiyY1vy1MGHLEg3eLBTNCryJURGfMEF5djWDqB+U0uXM9Wt8Huu8wOLFhIpSdDLU3VQ==" saltValue="iZTFkoljFNWZoYvGNdsoCg==" spinCount="100000" sheet="1" objects="1" scenarios="1" selectLockedCells="1" selectUnlockedCells="1"/>
  <autoFilter ref="A18:M296">
    <filterColumn colId="7">
      <filters blank="1">
        <filter val="1 000"/>
        <filter val="179 000"/>
        <filter val="210 200"/>
        <filter val="22 600"/>
        <filter val="25 600"/>
        <filter val="265 800"/>
        <filter val="3 000"/>
        <filter val="30 000"/>
        <filter val="30 200"/>
      </filters>
    </filterColumn>
  </autoFilter>
  <mergeCells count="29">
    <mergeCell ref="A286:B286"/>
    <mergeCell ref="H16:H17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C12:L12"/>
    <mergeCell ref="I16:I17"/>
    <mergeCell ref="J16:J17"/>
    <mergeCell ref="K16:K17"/>
    <mergeCell ref="D16:D17"/>
    <mergeCell ref="E16:E17"/>
    <mergeCell ref="C6:L6"/>
    <mergeCell ref="C7:L7"/>
    <mergeCell ref="C8:L8"/>
    <mergeCell ref="C9:L9"/>
    <mergeCell ref="F16:F17"/>
    <mergeCell ref="G16:G17"/>
    <mergeCell ref="A1:L1"/>
    <mergeCell ref="A2:L2"/>
    <mergeCell ref="C3:L3"/>
    <mergeCell ref="C4:L4"/>
    <mergeCell ref="C5:L5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>
    <tabColor theme="0"/>
  </sheetPr>
  <dimension ref="A1:M299"/>
  <sheetViews>
    <sheetView showGridLines="0" view="pageLayout" zoomScaleNormal="100" workbookViewId="0">
      <selection activeCell="C7" sqref="C7:L7"/>
    </sheetView>
  </sheetViews>
  <sheetFormatPr defaultColWidth="9.140625"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2.75" customHeight="1" x14ac:dyDescent="0.25">
      <c r="A3" s="2" t="s">
        <v>2</v>
      </c>
      <c r="B3" s="3"/>
      <c r="C3" s="281" t="s">
        <v>394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321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320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336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24" customHeight="1" x14ac:dyDescent="0.25">
      <c r="A7" s="4" t="s">
        <v>9</v>
      </c>
      <c r="B7" s="5"/>
      <c r="C7" s="281" t="s">
        <v>335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75" t="s">
        <v>317</v>
      </c>
      <c r="D9" s="275"/>
      <c r="E9" s="275"/>
      <c r="F9" s="275"/>
      <c r="G9" s="275"/>
      <c r="H9" s="275"/>
      <c r="I9" s="275"/>
      <c r="J9" s="275"/>
      <c r="K9" s="275"/>
      <c r="L9" s="276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375240</v>
      </c>
      <c r="D20" s="30">
        <f>SUM(D21,D24,D25,D41,D42)</f>
        <v>375240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375240</v>
      </c>
      <c r="I20" s="30">
        <f>SUM(I21,I24,I25,I41,I42)</f>
        <v>375240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3.5" hidden="1" customHeight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375240</v>
      </c>
      <c r="D24" s="53">
        <f>D49</f>
        <v>375240</v>
      </c>
      <c r="E24" s="53"/>
      <c r="F24" s="54" t="s">
        <v>34</v>
      </c>
      <c r="G24" s="55" t="s">
        <v>34</v>
      </c>
      <c r="H24" s="52">
        <f t="shared" si="1"/>
        <v>375240</v>
      </c>
      <c r="I24" s="53">
        <f>I50</f>
        <v>375240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58</v>
      </c>
      <c r="C49" s="120">
        <f t="shared" ref="C49:C80" si="2">SUM(D49:G49)</f>
        <v>375240</v>
      </c>
      <c r="D49" s="121">
        <f>SUM(D50,D281)</f>
        <v>375240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375240</v>
      </c>
      <c r="I49" s="121">
        <f>SUM(I50,I281)</f>
        <v>375240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59</v>
      </c>
      <c r="C50" s="126">
        <f t="shared" si="2"/>
        <v>375240</v>
      </c>
      <c r="D50" s="127">
        <f>SUM(D51,D193)</f>
        <v>375240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375240</v>
      </c>
      <c r="I50" s="127">
        <f>SUM(I51,I193)</f>
        <v>375240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hidden="1" x14ac:dyDescent="0.25">
      <c r="A51" s="130"/>
      <c r="B51" s="20" t="s">
        <v>60</v>
      </c>
      <c r="C51" s="131">
        <f t="shared" si="2"/>
        <v>0</v>
      </c>
      <c r="D51" s="132">
        <f>SUM(D52,D74,D172,D186)</f>
        <v>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0</v>
      </c>
      <c r="I51" s="132">
        <f>SUM(I52,I74,I172,I186)</f>
        <v>0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61</v>
      </c>
      <c r="C52" s="136">
        <f t="shared" si="2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62</v>
      </c>
      <c r="C53" s="59">
        <f t="shared" si="2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63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>
        <v>0</v>
      </c>
      <c r="J55" s="69"/>
      <c r="K55" s="69"/>
      <c r="L55" s="148"/>
      <c r="M55" s="263"/>
    </row>
    <row r="56" spans="1:13" ht="24" hidden="1" customHeight="1" x14ac:dyDescent="0.25">
      <c r="A56" s="46">
        <v>1119</v>
      </c>
      <c r="B56" s="72" t="s">
        <v>65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>
        <v>0</v>
      </c>
      <c r="J56" s="75"/>
      <c r="K56" s="75"/>
      <c r="L56" s="150"/>
      <c r="M56" s="263"/>
    </row>
    <row r="57" spans="1:13" ht="23.25" hidden="1" customHeight="1" x14ac:dyDescent="0.25">
      <c r="A57" s="151">
        <v>1140</v>
      </c>
      <c r="B57" s="72" t="s">
        <v>66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>
        <v>0</v>
      </c>
      <c r="J58" s="75"/>
      <c r="K58" s="75"/>
      <c r="L58" s="150"/>
      <c r="M58" s="263"/>
    </row>
    <row r="59" spans="1:13" ht="24.75" hidden="1" customHeight="1" x14ac:dyDescent="0.25">
      <c r="A59" s="46">
        <v>1142</v>
      </c>
      <c r="B59" s="72" t="s">
        <v>68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>
        <v>0</v>
      </c>
      <c r="J59" s="75"/>
      <c r="K59" s="75"/>
      <c r="L59" s="150"/>
      <c r="M59" s="263"/>
    </row>
    <row r="60" spans="1:13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>
        <v>0</v>
      </c>
      <c r="J60" s="75"/>
      <c r="K60" s="75"/>
      <c r="L60" s="150"/>
      <c r="M60" s="263"/>
    </row>
    <row r="61" spans="1:13" ht="27.75" hidden="1" customHeight="1" x14ac:dyDescent="0.25">
      <c r="A61" s="46">
        <v>1146</v>
      </c>
      <c r="B61" s="72" t="s">
        <v>70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>
        <v>0</v>
      </c>
      <c r="J61" s="75"/>
      <c r="K61" s="75"/>
      <c r="L61" s="150"/>
      <c r="M61" s="263"/>
    </row>
    <row r="62" spans="1:13" hidden="1" x14ac:dyDescent="0.25">
      <c r="A62" s="46">
        <v>1147</v>
      </c>
      <c r="B62" s="72" t="s">
        <v>71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>
        <v>0</v>
      </c>
      <c r="J62" s="75"/>
      <c r="K62" s="75"/>
      <c r="L62" s="150"/>
      <c r="M62" s="263"/>
    </row>
    <row r="63" spans="1:13" hidden="1" x14ac:dyDescent="0.25">
      <c r="A63" s="46">
        <v>1148</v>
      </c>
      <c r="B63" s="72" t="s">
        <v>72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>
        <v>0</v>
      </c>
      <c r="J63" s="75"/>
      <c r="K63" s="75"/>
      <c r="L63" s="150"/>
      <c r="M63" s="263"/>
    </row>
    <row r="64" spans="1:13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>
        <v>0</v>
      </c>
      <c r="J64" s="75"/>
      <c r="K64" s="75"/>
      <c r="L64" s="150"/>
      <c r="M64" s="263"/>
    </row>
    <row r="65" spans="1:13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>
        <v>0</v>
      </c>
      <c r="J65" s="155"/>
      <c r="K65" s="155"/>
      <c r="L65" s="157"/>
      <c r="M65" s="263"/>
    </row>
    <row r="66" spans="1:13" ht="36" hidden="1" x14ac:dyDescent="0.25">
      <c r="A66" s="58">
        <v>1200</v>
      </c>
      <c r="B66" s="140" t="s">
        <v>75</v>
      </c>
      <c r="C66" s="59">
        <f t="shared" si="2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6" t="s">
        <v>76</v>
      </c>
      <c r="C67" s="67">
        <f t="shared" si="2"/>
        <v>0</v>
      </c>
      <c r="D67" s="69"/>
      <c r="E67" s="69"/>
      <c r="F67" s="69"/>
      <c r="G67" s="147"/>
      <c r="H67" s="67">
        <f t="shared" si="3"/>
        <v>0</v>
      </c>
      <c r="I67" s="69">
        <v>0</v>
      </c>
      <c r="J67" s="69"/>
      <c r="K67" s="69"/>
      <c r="L67" s="148"/>
      <c r="M67" s="263"/>
    </row>
    <row r="68" spans="1:13" ht="24" hidden="1" x14ac:dyDescent="0.25">
      <c r="A68" s="151">
        <v>1220</v>
      </c>
      <c r="B68" s="72" t="s">
        <v>77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60" hidden="1" x14ac:dyDescent="0.25">
      <c r="A69" s="46">
        <v>1221</v>
      </c>
      <c r="B69" s="72" t="s">
        <v>78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>
        <v>0</v>
      </c>
      <c r="J69" s="75"/>
      <c r="K69" s="75"/>
      <c r="L69" s="150"/>
      <c r="M69" s="263"/>
    </row>
    <row r="70" spans="1:13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>
        <v>0</v>
      </c>
      <c r="J70" s="75"/>
      <c r="K70" s="75"/>
      <c r="L70" s="150"/>
      <c r="M70" s="263"/>
    </row>
    <row r="71" spans="1:13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>
        <v>0</v>
      </c>
      <c r="J71" s="75"/>
      <c r="K71" s="75"/>
      <c r="L71" s="150"/>
      <c r="M71" s="263"/>
    </row>
    <row r="72" spans="1:13" ht="36" hidden="1" x14ac:dyDescent="0.25">
      <c r="A72" s="46">
        <v>1227</v>
      </c>
      <c r="B72" s="72" t="s">
        <v>81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>
        <v>0</v>
      </c>
      <c r="J72" s="75"/>
      <c r="K72" s="75"/>
      <c r="L72" s="150"/>
      <c r="M72" s="263"/>
    </row>
    <row r="73" spans="1:13" ht="60" hidden="1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>
        <v>0</v>
      </c>
      <c r="J73" s="75"/>
      <c r="K73" s="75"/>
      <c r="L73" s="150"/>
      <c r="M73" s="263"/>
    </row>
    <row r="74" spans="1:13" hidden="1" x14ac:dyDescent="0.25">
      <c r="A74" s="135">
        <v>2000</v>
      </c>
      <c r="B74" s="135" t="s">
        <v>83</v>
      </c>
      <c r="C74" s="136">
        <f t="shared" si="2"/>
        <v>0</v>
      </c>
      <c r="D74" s="137">
        <f>SUM(D75,D82,D129,D163,D164,D171)</f>
        <v>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0</v>
      </c>
      <c r="I74" s="137">
        <f>SUM(I75,I82,I129,I163,I164,I171)</f>
        <v>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>
        <v>0</v>
      </c>
      <c r="J77" s="75"/>
      <c r="K77" s="75"/>
      <c r="L77" s="150"/>
      <c r="M77" s="263"/>
    </row>
    <row r="78" spans="1:13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>
        <v>0</v>
      </c>
      <c r="J78" s="75"/>
      <c r="K78" s="75"/>
      <c r="L78" s="150"/>
      <c r="M78" s="263"/>
    </row>
    <row r="79" spans="1:13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>
        <v>0</v>
      </c>
      <c r="J80" s="75"/>
      <c r="K80" s="75"/>
      <c r="L80" s="150"/>
      <c r="M80" s="263"/>
    </row>
    <row r="81" spans="1:13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>
        <v>0</v>
      </c>
      <c r="J81" s="75"/>
      <c r="K81" s="75"/>
      <c r="L81" s="150"/>
      <c r="M81" s="263"/>
    </row>
    <row r="82" spans="1:13" hidden="1" x14ac:dyDescent="0.25">
      <c r="A82" s="58">
        <v>2200</v>
      </c>
      <c r="B82" s="140" t="s">
        <v>89</v>
      </c>
      <c r="C82" s="59">
        <f t="shared" si="4"/>
        <v>0</v>
      </c>
      <c r="D82" s="64">
        <f>SUM(D83,D88,D94,D102,D111,D115,D121,D127)</f>
        <v>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0</v>
      </c>
      <c r="I82" s="64">
        <f>SUM(I83,I88,I94,I102,I111,I115,I121,I127)</f>
        <v>0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t="24" hidden="1" x14ac:dyDescent="0.25">
      <c r="A83" s="143">
        <v>2210</v>
      </c>
      <c r="B83" s="102" t="s">
        <v>90</v>
      </c>
      <c r="C83" s="109">
        <f t="shared" si="4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>
        <v>0</v>
      </c>
      <c r="J84" s="69"/>
      <c r="K84" s="69"/>
      <c r="L84" s="148"/>
      <c r="M84" s="263"/>
    </row>
    <row r="85" spans="1:13" ht="36" hidden="1" x14ac:dyDescent="0.25">
      <c r="A85" s="46">
        <v>2212</v>
      </c>
      <c r="B85" s="72" t="s">
        <v>92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>
        <v>0</v>
      </c>
      <c r="J85" s="75"/>
      <c r="K85" s="75"/>
      <c r="L85" s="150"/>
      <c r="M85" s="263"/>
    </row>
    <row r="86" spans="1:13" ht="24" hidden="1" x14ac:dyDescent="0.25">
      <c r="A86" s="46">
        <v>2214</v>
      </c>
      <c r="B86" s="72" t="s">
        <v>93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>
        <v>0</v>
      </c>
      <c r="J86" s="75"/>
      <c r="K86" s="75"/>
      <c r="L86" s="150"/>
      <c r="M86" s="263"/>
    </row>
    <row r="87" spans="1:13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>
        <v>0</v>
      </c>
      <c r="J87" s="75"/>
      <c r="K87" s="75"/>
      <c r="L87" s="150"/>
      <c r="M87" s="263"/>
    </row>
    <row r="88" spans="1:13" ht="24" hidden="1" x14ac:dyDescent="0.25">
      <c r="A88" s="151">
        <v>2220</v>
      </c>
      <c r="B88" s="72" t="s">
        <v>95</v>
      </c>
      <c r="C88" s="73">
        <f t="shared" si="4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96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>
        <v>0</v>
      </c>
      <c r="J89" s="75"/>
      <c r="K89" s="75"/>
      <c r="L89" s="150"/>
      <c r="M89" s="263"/>
    </row>
    <row r="90" spans="1:13" hidden="1" x14ac:dyDescent="0.25">
      <c r="A90" s="46">
        <v>2222</v>
      </c>
      <c r="B90" s="72" t="s">
        <v>97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>
        <v>0</v>
      </c>
      <c r="J90" s="75"/>
      <c r="K90" s="75"/>
      <c r="L90" s="150"/>
      <c r="M90" s="263"/>
    </row>
    <row r="91" spans="1:13" hidden="1" x14ac:dyDescent="0.25">
      <c r="A91" s="46">
        <v>2223</v>
      </c>
      <c r="B91" s="72" t="s">
        <v>98</v>
      </c>
      <c r="C91" s="73">
        <f t="shared" si="4"/>
        <v>0</v>
      </c>
      <c r="D91" s="75"/>
      <c r="E91" s="75"/>
      <c r="F91" s="75"/>
      <c r="G91" s="149"/>
      <c r="H91" s="73">
        <f t="shared" si="5"/>
        <v>0</v>
      </c>
      <c r="I91" s="75">
        <v>0</v>
      </c>
      <c r="J91" s="75"/>
      <c r="K91" s="75"/>
      <c r="L91" s="150"/>
      <c r="M91" s="263"/>
    </row>
    <row r="92" spans="1:13" ht="48" hidden="1" x14ac:dyDescent="0.25">
      <c r="A92" s="46">
        <v>2224</v>
      </c>
      <c r="B92" s="72" t="s">
        <v>99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>
        <v>0</v>
      </c>
      <c r="J92" s="75"/>
      <c r="K92" s="75"/>
      <c r="L92" s="150"/>
      <c r="M92" s="263"/>
    </row>
    <row r="93" spans="1:13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>
        <v>0</v>
      </c>
      <c r="J93" s="75"/>
      <c r="K93" s="75"/>
      <c r="L93" s="150"/>
      <c r="M93" s="263"/>
    </row>
    <row r="94" spans="1:13" ht="36" hidden="1" x14ac:dyDescent="0.25">
      <c r="A94" s="151">
        <v>2230</v>
      </c>
      <c r="B94" s="72" t="s">
        <v>101</v>
      </c>
      <c r="C94" s="73">
        <f t="shared" si="4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>
        <v>0</v>
      </c>
      <c r="J95" s="75"/>
      <c r="K95" s="75"/>
      <c r="L95" s="150"/>
      <c r="M95" s="263"/>
    </row>
    <row r="96" spans="1:13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>
        <v>0</v>
      </c>
      <c r="J96" s="75"/>
      <c r="K96" s="75"/>
      <c r="L96" s="150"/>
      <c r="M96" s="263"/>
    </row>
    <row r="97" spans="1:13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>
        <v>0</v>
      </c>
      <c r="J97" s="69"/>
      <c r="K97" s="69"/>
      <c r="L97" s="148"/>
      <c r="M97" s="263"/>
    </row>
    <row r="98" spans="1:13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>
        <v>0</v>
      </c>
      <c r="J98" s="75"/>
      <c r="K98" s="75"/>
      <c r="L98" s="150"/>
      <c r="M98" s="263"/>
    </row>
    <row r="99" spans="1:13" ht="24" hidden="1" x14ac:dyDescent="0.25">
      <c r="A99" s="46">
        <v>2235</v>
      </c>
      <c r="B99" s="72" t="s">
        <v>106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>
        <v>0</v>
      </c>
      <c r="J99" s="75"/>
      <c r="K99" s="75"/>
      <c r="L99" s="150"/>
      <c r="M99" s="263"/>
    </row>
    <row r="100" spans="1:13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>
        <v>0</v>
      </c>
      <c r="J100" s="75"/>
      <c r="K100" s="75"/>
      <c r="L100" s="150"/>
      <c r="M100" s="263"/>
    </row>
    <row r="101" spans="1:13" ht="24" hidden="1" x14ac:dyDescent="0.25">
      <c r="A101" s="46">
        <v>2239</v>
      </c>
      <c r="B101" s="72" t="s">
        <v>108</v>
      </c>
      <c r="C101" s="73">
        <f t="shared" si="4"/>
        <v>0</v>
      </c>
      <c r="D101" s="75"/>
      <c r="E101" s="75"/>
      <c r="F101" s="75"/>
      <c r="G101" s="149"/>
      <c r="H101" s="73">
        <f t="shared" si="5"/>
        <v>0</v>
      </c>
      <c r="I101" s="75">
        <v>0</v>
      </c>
      <c r="J101" s="75"/>
      <c r="K101" s="75"/>
      <c r="L101" s="150"/>
      <c r="M101" s="263"/>
    </row>
    <row r="102" spans="1:13" ht="36" hidden="1" x14ac:dyDescent="0.25">
      <c r="A102" s="151">
        <v>2240</v>
      </c>
      <c r="B102" s="72" t="s">
        <v>109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>
        <v>0</v>
      </c>
      <c r="J103" s="75"/>
      <c r="K103" s="75"/>
      <c r="L103" s="150"/>
      <c r="M103" s="263"/>
    </row>
    <row r="104" spans="1:13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>
        <v>0</v>
      </c>
      <c r="J104" s="75"/>
      <c r="K104" s="75"/>
      <c r="L104" s="150"/>
      <c r="M104" s="263"/>
    </row>
    <row r="105" spans="1:13" ht="24" hidden="1" x14ac:dyDescent="0.25">
      <c r="A105" s="46">
        <v>2243</v>
      </c>
      <c r="B105" s="72" t="s">
        <v>112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>
        <v>0</v>
      </c>
      <c r="J105" s="75"/>
      <c r="K105" s="75"/>
      <c r="L105" s="150"/>
      <c r="M105" s="263"/>
    </row>
    <row r="106" spans="1:13" hidden="1" x14ac:dyDescent="0.25">
      <c r="A106" s="46">
        <v>2244</v>
      </c>
      <c r="B106" s="72" t="s">
        <v>113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>
        <v>0</v>
      </c>
      <c r="J106" s="75"/>
      <c r="K106" s="75"/>
      <c r="L106" s="150"/>
      <c r="M106" s="263"/>
    </row>
    <row r="107" spans="1:13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>
        <v>0</v>
      </c>
      <c r="J107" s="75"/>
      <c r="K107" s="75"/>
      <c r="L107" s="150"/>
      <c r="M107" s="263"/>
    </row>
    <row r="108" spans="1:13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>
        <v>0</v>
      </c>
      <c r="J108" s="75"/>
      <c r="K108" s="75"/>
      <c r="L108" s="150"/>
      <c r="M108" s="263"/>
    </row>
    <row r="109" spans="1:13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>
        <v>0</v>
      </c>
      <c r="J109" s="75"/>
      <c r="K109" s="75"/>
      <c r="L109" s="150"/>
      <c r="M109" s="263"/>
    </row>
    <row r="110" spans="1:13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>
        <v>0</v>
      </c>
      <c r="J110" s="75"/>
      <c r="K110" s="75"/>
      <c r="L110" s="150"/>
      <c r="M110" s="263"/>
    </row>
    <row r="111" spans="1:13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>
        <v>0</v>
      </c>
      <c r="J112" s="75"/>
      <c r="K112" s="75"/>
      <c r="L112" s="150"/>
      <c r="M112" s="263"/>
    </row>
    <row r="113" spans="1:13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>
        <v>0</v>
      </c>
      <c r="J113" s="75"/>
      <c r="K113" s="75"/>
      <c r="L113" s="150"/>
      <c r="M113" s="263"/>
    </row>
    <row r="114" spans="1:13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>
        <v>0</v>
      </c>
      <c r="J114" s="75"/>
      <c r="K114" s="75"/>
      <c r="L114" s="150"/>
      <c r="M114" s="263"/>
    </row>
    <row r="115" spans="1:13" hidden="1" x14ac:dyDescent="0.25">
      <c r="A115" s="151">
        <v>2260</v>
      </c>
      <c r="B115" s="72" t="s">
        <v>122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>
        <v>0</v>
      </c>
      <c r="J116" s="75"/>
      <c r="K116" s="75"/>
      <c r="L116" s="150"/>
      <c r="M116" s="263"/>
    </row>
    <row r="117" spans="1:13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>
        <v>0</v>
      </c>
      <c r="J117" s="75"/>
      <c r="K117" s="75"/>
      <c r="L117" s="150"/>
      <c r="M117" s="263"/>
    </row>
    <row r="118" spans="1:13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>
        <v>0</v>
      </c>
      <c r="J118" s="75"/>
      <c r="K118" s="75"/>
      <c r="L118" s="150"/>
      <c r="M118" s="263"/>
    </row>
    <row r="119" spans="1:13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>
        <v>0</v>
      </c>
      <c r="J119" s="75"/>
      <c r="K119" s="75"/>
      <c r="L119" s="150"/>
      <c r="M119" s="263"/>
    </row>
    <row r="120" spans="1:13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>
        <v>0</v>
      </c>
      <c r="J120" s="75"/>
      <c r="K120" s="75"/>
      <c r="L120" s="150"/>
      <c r="M120" s="263"/>
    </row>
    <row r="121" spans="1:13" hidden="1" x14ac:dyDescent="0.25">
      <c r="A121" s="151">
        <v>2270</v>
      </c>
      <c r="B121" s="72" t="s">
        <v>128</v>
      </c>
      <c r="C121" s="73">
        <f t="shared" si="6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>
        <v>0</v>
      </c>
      <c r="J122" s="75"/>
      <c r="K122" s="75"/>
      <c r="L122" s="150"/>
      <c r="M122" s="263"/>
    </row>
    <row r="123" spans="1:13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>
        <v>0</v>
      </c>
      <c r="J123" s="75"/>
      <c r="K123" s="75"/>
      <c r="L123" s="150"/>
      <c r="M123" s="263"/>
    </row>
    <row r="124" spans="1:13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>
        <v>0</v>
      </c>
      <c r="J124" s="75"/>
      <c r="K124" s="75"/>
      <c r="L124" s="150"/>
      <c r="M124" s="263"/>
    </row>
    <row r="125" spans="1:13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>
        <v>0</v>
      </c>
      <c r="J125" s="75"/>
      <c r="K125" s="75"/>
      <c r="L125" s="150"/>
      <c r="M125" s="263"/>
    </row>
    <row r="126" spans="1:13" ht="24" hidden="1" x14ac:dyDescent="0.25">
      <c r="A126" s="46">
        <v>2279</v>
      </c>
      <c r="B126" s="72" t="s">
        <v>133</v>
      </c>
      <c r="C126" s="73">
        <f t="shared" si="6"/>
        <v>0</v>
      </c>
      <c r="D126" s="75"/>
      <c r="E126" s="75"/>
      <c r="F126" s="75"/>
      <c r="G126" s="149"/>
      <c r="H126" s="73">
        <f t="shared" si="7"/>
        <v>0</v>
      </c>
      <c r="I126" s="75">
        <v>0</v>
      </c>
      <c r="J126" s="75"/>
      <c r="K126" s="75"/>
      <c r="L126" s="150"/>
      <c r="M126" s="263"/>
    </row>
    <row r="127" spans="1:13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3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>
        <v>0</v>
      </c>
      <c r="J128" s="75"/>
      <c r="K128" s="75"/>
      <c r="L128" s="150"/>
      <c r="M128" s="263"/>
    </row>
    <row r="129" spans="1:13" ht="38.25" hidden="1" customHeight="1" x14ac:dyDescent="0.25">
      <c r="A129" s="58">
        <v>2300</v>
      </c>
      <c r="B129" s="140" t="s">
        <v>136</v>
      </c>
      <c r="C129" s="59">
        <f t="shared" si="9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160">
        <v>2310</v>
      </c>
      <c r="B130" s="66" t="s">
        <v>137</v>
      </c>
      <c r="C130" s="67">
        <f t="shared" si="9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138</v>
      </c>
      <c r="C131" s="73">
        <f t="shared" si="9"/>
        <v>0</v>
      </c>
      <c r="D131" s="75"/>
      <c r="E131" s="75"/>
      <c r="F131" s="75"/>
      <c r="G131" s="149"/>
      <c r="H131" s="73">
        <f t="shared" si="10"/>
        <v>0</v>
      </c>
      <c r="I131" s="75">
        <v>0</v>
      </c>
      <c r="J131" s="75"/>
      <c r="K131" s="75"/>
      <c r="L131" s="150"/>
      <c r="M131" s="263"/>
    </row>
    <row r="132" spans="1:13" hidden="1" x14ac:dyDescent="0.25">
      <c r="A132" s="46">
        <v>2312</v>
      </c>
      <c r="B132" s="72" t="s">
        <v>139</v>
      </c>
      <c r="C132" s="73">
        <f t="shared" si="9"/>
        <v>0</v>
      </c>
      <c r="D132" s="75"/>
      <c r="E132" s="75"/>
      <c r="F132" s="75"/>
      <c r="G132" s="149"/>
      <c r="H132" s="73">
        <f t="shared" si="10"/>
        <v>0</v>
      </c>
      <c r="I132" s="75">
        <v>0</v>
      </c>
      <c r="J132" s="75"/>
      <c r="K132" s="75"/>
      <c r="L132" s="150"/>
      <c r="M132" s="263"/>
    </row>
    <row r="133" spans="1:13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>
        <v>0</v>
      </c>
      <c r="J133" s="75"/>
      <c r="K133" s="75"/>
      <c r="L133" s="150"/>
      <c r="M133" s="263"/>
    </row>
    <row r="134" spans="1:13" ht="47.25" hidden="1" customHeight="1" x14ac:dyDescent="0.25">
      <c r="A134" s="46">
        <v>2314</v>
      </c>
      <c r="B134" s="72" t="s">
        <v>141</v>
      </c>
      <c r="C134" s="73">
        <f t="shared" si="9"/>
        <v>0</v>
      </c>
      <c r="D134" s="75"/>
      <c r="E134" s="75"/>
      <c r="F134" s="75"/>
      <c r="G134" s="149"/>
      <c r="H134" s="73">
        <f t="shared" si="10"/>
        <v>0</v>
      </c>
      <c r="I134" s="75">
        <v>0</v>
      </c>
      <c r="J134" s="75"/>
      <c r="K134" s="75"/>
      <c r="L134" s="150"/>
      <c r="M134" s="263"/>
    </row>
    <row r="135" spans="1:13" hidden="1" x14ac:dyDescent="0.25">
      <c r="A135" s="151">
        <v>2320</v>
      </c>
      <c r="B135" s="72" t="s">
        <v>142</v>
      </c>
      <c r="C135" s="73">
        <f t="shared" si="9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>
        <v>0</v>
      </c>
      <c r="J136" s="75"/>
      <c r="K136" s="75"/>
      <c r="L136" s="150"/>
      <c r="M136" s="263"/>
    </row>
    <row r="137" spans="1:13" hidden="1" x14ac:dyDescent="0.25">
      <c r="A137" s="46">
        <v>2322</v>
      </c>
      <c r="B137" s="72" t="s">
        <v>144</v>
      </c>
      <c r="C137" s="73">
        <f t="shared" si="9"/>
        <v>0</v>
      </c>
      <c r="D137" s="75"/>
      <c r="E137" s="75"/>
      <c r="F137" s="75"/>
      <c r="G137" s="149"/>
      <c r="H137" s="73">
        <f t="shared" si="10"/>
        <v>0</v>
      </c>
      <c r="I137" s="75">
        <v>0</v>
      </c>
      <c r="J137" s="75"/>
      <c r="K137" s="75"/>
      <c r="L137" s="150"/>
      <c r="M137" s="263"/>
    </row>
    <row r="138" spans="1:13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>
        <v>0</v>
      </c>
      <c r="J138" s="75"/>
      <c r="K138" s="75"/>
      <c r="L138" s="150"/>
      <c r="M138" s="263"/>
    </row>
    <row r="139" spans="1:13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>
        <v>0</v>
      </c>
      <c r="J139" s="75"/>
      <c r="K139" s="75"/>
      <c r="L139" s="150"/>
      <c r="M139" s="263"/>
    </row>
    <row r="140" spans="1:13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>
        <v>0</v>
      </c>
      <c r="J141" s="75"/>
      <c r="K141" s="75"/>
      <c r="L141" s="150"/>
      <c r="M141" s="263"/>
    </row>
    <row r="142" spans="1:13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>
        <v>0</v>
      </c>
      <c r="J142" s="75"/>
      <c r="K142" s="75"/>
      <c r="L142" s="150"/>
      <c r="M142" s="263"/>
    </row>
    <row r="143" spans="1:13" ht="24" hidden="1" x14ac:dyDescent="0.25">
      <c r="A143" s="143">
        <v>2350</v>
      </c>
      <c r="B143" s="102" t="s">
        <v>150</v>
      </c>
      <c r="C143" s="109">
        <f t="shared" si="9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>
        <v>0</v>
      </c>
      <c r="J144" s="69"/>
      <c r="K144" s="69"/>
      <c r="L144" s="148"/>
      <c r="M144" s="263"/>
    </row>
    <row r="145" spans="1:13" hidden="1" x14ac:dyDescent="0.25">
      <c r="A145" s="46">
        <v>2352</v>
      </c>
      <c r="B145" s="72" t="s">
        <v>152</v>
      </c>
      <c r="C145" s="73">
        <f t="shared" si="9"/>
        <v>0</v>
      </c>
      <c r="D145" s="75"/>
      <c r="E145" s="75"/>
      <c r="F145" s="75"/>
      <c r="G145" s="149"/>
      <c r="H145" s="73">
        <f t="shared" si="10"/>
        <v>0</v>
      </c>
      <c r="I145" s="75">
        <v>0</v>
      </c>
      <c r="J145" s="75"/>
      <c r="K145" s="75"/>
      <c r="L145" s="150"/>
      <c r="M145" s="263"/>
    </row>
    <row r="146" spans="1:13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>
        <v>0</v>
      </c>
      <c r="J146" s="75"/>
      <c r="K146" s="75"/>
      <c r="L146" s="150"/>
      <c r="M146" s="263"/>
    </row>
    <row r="147" spans="1:13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>
        <v>0</v>
      </c>
      <c r="J147" s="75"/>
      <c r="K147" s="75"/>
      <c r="L147" s="150"/>
      <c r="M147" s="263"/>
    </row>
    <row r="148" spans="1:13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>
        <v>0</v>
      </c>
      <c r="J148" s="75"/>
      <c r="K148" s="75"/>
      <c r="L148" s="150"/>
      <c r="M148" s="263"/>
    </row>
    <row r="149" spans="1:13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>
        <v>0</v>
      </c>
      <c r="J149" s="75"/>
      <c r="K149" s="75"/>
      <c r="L149" s="150"/>
      <c r="M149" s="263"/>
    </row>
    <row r="150" spans="1:13" ht="24.75" hidden="1" customHeight="1" x14ac:dyDescent="0.25">
      <c r="A150" s="151">
        <v>2360</v>
      </c>
      <c r="B150" s="72" t="s">
        <v>157</v>
      </c>
      <c r="C150" s="73">
        <f t="shared" si="9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>
        <v>0</v>
      </c>
      <c r="J151" s="75"/>
      <c r="K151" s="75"/>
      <c r="L151" s="150"/>
      <c r="M151" s="263"/>
    </row>
    <row r="152" spans="1:13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>
        <v>0</v>
      </c>
      <c r="J152" s="75"/>
      <c r="K152" s="75"/>
      <c r="L152" s="150"/>
      <c r="M152" s="263"/>
    </row>
    <row r="153" spans="1:13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>
        <v>0</v>
      </c>
      <c r="J153" s="75"/>
      <c r="K153" s="75"/>
      <c r="L153" s="150"/>
      <c r="M153" s="263"/>
    </row>
    <row r="154" spans="1:13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>
        <v>0</v>
      </c>
      <c r="J154" s="75"/>
      <c r="K154" s="75"/>
      <c r="L154" s="150"/>
      <c r="M154" s="263"/>
    </row>
    <row r="155" spans="1:13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>
        <v>0</v>
      </c>
      <c r="J155" s="75"/>
      <c r="K155" s="75"/>
      <c r="L155" s="150"/>
      <c r="M155" s="263"/>
    </row>
    <row r="156" spans="1:13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>
        <v>0</v>
      </c>
      <c r="J156" s="75"/>
      <c r="K156" s="75"/>
      <c r="L156" s="150"/>
      <c r="M156" s="263"/>
    </row>
    <row r="157" spans="1:13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>
        <v>0</v>
      </c>
      <c r="J157" s="75"/>
      <c r="K157" s="75"/>
      <c r="L157" s="150"/>
      <c r="M157" s="263"/>
    </row>
    <row r="158" spans="1:13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>
        <v>0</v>
      </c>
      <c r="J158" s="155"/>
      <c r="K158" s="155"/>
      <c r="L158" s="157"/>
      <c r="M158" s="263"/>
    </row>
    <row r="159" spans="1:13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>
        <v>0</v>
      </c>
      <c r="J160" s="69"/>
      <c r="K160" s="69"/>
      <c r="L160" s="148"/>
      <c r="M160" s="263"/>
    </row>
    <row r="161" spans="1:13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>
        <v>0</v>
      </c>
      <c r="J161" s="75"/>
      <c r="K161" s="75"/>
      <c r="L161" s="150"/>
      <c r="M161" s="263"/>
    </row>
    <row r="162" spans="1:13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>
        <v>0</v>
      </c>
      <c r="J162" s="155"/>
      <c r="K162" s="155"/>
      <c r="L162" s="157"/>
      <c r="M162" s="263"/>
    </row>
    <row r="163" spans="1:13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>
        <v>0</v>
      </c>
      <c r="J163" s="169"/>
      <c r="K163" s="169"/>
      <c r="L163" s="171"/>
      <c r="M163" s="263"/>
    </row>
    <row r="164" spans="1:13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hidden="1" customHeight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>
        <v>0</v>
      </c>
      <c r="J166" s="75"/>
      <c r="K166" s="75"/>
      <c r="L166" s="150"/>
      <c r="M166" s="263"/>
    </row>
    <row r="167" spans="1:13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>
        <v>0</v>
      </c>
      <c r="J167" s="75"/>
      <c r="K167" s="75"/>
      <c r="L167" s="150"/>
      <c r="M167" s="263"/>
    </row>
    <row r="168" spans="1:13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>
        <v>0</v>
      </c>
      <c r="J168" s="75"/>
      <c r="K168" s="75"/>
      <c r="L168" s="150"/>
      <c r="M168" s="263"/>
    </row>
    <row r="169" spans="1:13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>
        <v>0</v>
      </c>
      <c r="J169" s="75"/>
      <c r="K169" s="75"/>
      <c r="L169" s="150"/>
      <c r="M169" s="263"/>
    </row>
    <row r="170" spans="1:13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>
        <v>0</v>
      </c>
      <c r="J170" s="75"/>
      <c r="K170" s="75"/>
      <c r="L170" s="150"/>
      <c r="M170" s="263"/>
    </row>
    <row r="171" spans="1:13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>
        <v>0</v>
      </c>
      <c r="J171" s="42"/>
      <c r="K171" s="42"/>
      <c r="L171" s="44"/>
      <c r="M171" s="265"/>
    </row>
    <row r="172" spans="1:13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>
        <v>0</v>
      </c>
      <c r="J175" s="75"/>
      <c r="K175" s="75"/>
      <c r="L175" s="150"/>
      <c r="M175" s="263"/>
    </row>
    <row r="176" spans="1:13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>
        <v>0</v>
      </c>
      <c r="J176" s="75"/>
      <c r="K176" s="75"/>
      <c r="L176" s="150"/>
      <c r="M176" s="263"/>
    </row>
    <row r="177" spans="1:13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>
        <v>0</v>
      </c>
      <c r="J177" s="75"/>
      <c r="K177" s="75"/>
      <c r="L177" s="150"/>
      <c r="M177" s="263"/>
    </row>
    <row r="178" spans="1:13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>
        <v>0</v>
      </c>
      <c r="J179" s="75"/>
      <c r="K179" s="75"/>
      <c r="L179" s="150"/>
      <c r="M179" s="263"/>
    </row>
    <row r="180" spans="1:13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>
        <v>0</v>
      </c>
      <c r="J180" s="75"/>
      <c r="K180" s="75"/>
      <c r="L180" s="150"/>
      <c r="M180" s="263"/>
    </row>
    <row r="181" spans="1:13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>
        <v>0</v>
      </c>
      <c r="J181" s="75"/>
      <c r="K181" s="75"/>
      <c r="L181" s="150"/>
      <c r="M181" s="263"/>
    </row>
    <row r="182" spans="1:13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>
        <v>0</v>
      </c>
      <c r="J182" s="180"/>
      <c r="K182" s="180"/>
      <c r="L182" s="182"/>
      <c r="M182" s="263"/>
    </row>
    <row r="183" spans="1:13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>
        <v>0</v>
      </c>
      <c r="J184" s="155"/>
      <c r="K184" s="155"/>
      <c r="L184" s="157"/>
      <c r="M184" s="263"/>
    </row>
    <row r="185" spans="1:13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>
        <v>0</v>
      </c>
      <c r="J185" s="69"/>
      <c r="K185" s="69"/>
      <c r="L185" s="148"/>
      <c r="M185" s="263"/>
    </row>
    <row r="186" spans="1:13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>
        <v>0</v>
      </c>
      <c r="J188" s="69"/>
      <c r="K188" s="69"/>
      <c r="L188" s="148"/>
      <c r="M188" s="263"/>
    </row>
    <row r="189" spans="1:13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>
        <v>0</v>
      </c>
      <c r="J189" s="75"/>
      <c r="K189" s="75"/>
      <c r="L189" s="150"/>
      <c r="M189" s="263"/>
    </row>
    <row r="190" spans="1:13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>
        <v>0</v>
      </c>
      <c r="J192" s="75"/>
      <c r="K192" s="75"/>
      <c r="L192" s="150"/>
      <c r="M192" s="263"/>
    </row>
    <row r="193" spans="1:13" s="26" customFormat="1" ht="24" x14ac:dyDescent="0.25">
      <c r="A193" s="188"/>
      <c r="B193" s="21" t="s">
        <v>200</v>
      </c>
      <c r="C193" s="131">
        <f t="shared" si="13"/>
        <v>375240</v>
      </c>
      <c r="D193" s="132">
        <f>SUM(D194,D229,D268)</f>
        <v>375240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375240</v>
      </c>
      <c r="I193" s="132">
        <f>SUM(I194,I229,I268)</f>
        <v>375240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201</v>
      </c>
      <c r="C194" s="136">
        <f t="shared" si="1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>
        <v>0</v>
      </c>
      <c r="J196" s="69"/>
      <c r="K196" s="69"/>
      <c r="L196" s="148"/>
      <c r="M196" s="263"/>
    </row>
    <row r="197" spans="1:13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>
        <v>0</v>
      </c>
      <c r="J198" s="75"/>
      <c r="K198" s="75"/>
      <c r="L198" s="150"/>
      <c r="M198" s="263"/>
    </row>
    <row r="199" spans="1:13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>
        <v>0</v>
      </c>
      <c r="J199" s="75"/>
      <c r="K199" s="75"/>
      <c r="L199" s="150"/>
      <c r="M199" s="263"/>
    </row>
    <row r="200" spans="1:13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>
        <v>0</v>
      </c>
      <c r="J200" s="75"/>
      <c r="K200" s="75"/>
      <c r="L200" s="150"/>
      <c r="M200" s="263"/>
    </row>
    <row r="201" spans="1:13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>
        <v>0</v>
      </c>
      <c r="J201" s="75"/>
      <c r="K201" s="75"/>
      <c r="L201" s="150"/>
      <c r="M201" s="263"/>
    </row>
    <row r="202" spans="1:13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>
        <v>0</v>
      </c>
      <c r="J202" s="75"/>
      <c r="K202" s="75"/>
      <c r="L202" s="150"/>
      <c r="M202" s="263"/>
    </row>
    <row r="203" spans="1:13" hidden="1" x14ac:dyDescent="0.25">
      <c r="A203" s="58">
        <v>5200</v>
      </c>
      <c r="B203" s="140" t="s">
        <v>210</v>
      </c>
      <c r="C203" s="59">
        <f t="shared" si="1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>
        <v>0</v>
      </c>
      <c r="J205" s="69"/>
      <c r="K205" s="69"/>
      <c r="L205" s="148"/>
      <c r="M205" s="263"/>
    </row>
    <row r="206" spans="1:13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>
        <v>0</v>
      </c>
      <c r="J206" s="75"/>
      <c r="K206" s="75"/>
      <c r="L206" s="150"/>
      <c r="M206" s="263"/>
    </row>
    <row r="207" spans="1:13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>
        <v>0</v>
      </c>
      <c r="J207" s="75"/>
      <c r="K207" s="75"/>
      <c r="L207" s="150"/>
      <c r="M207" s="263"/>
    </row>
    <row r="208" spans="1:13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>
        <v>0</v>
      </c>
      <c r="J208" s="75"/>
      <c r="K208" s="75"/>
      <c r="L208" s="150"/>
      <c r="M208" s="263"/>
    </row>
    <row r="209" spans="1:13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>
        <v>0</v>
      </c>
      <c r="J209" s="75"/>
      <c r="K209" s="75"/>
      <c r="L209" s="150"/>
      <c r="M209" s="263"/>
    </row>
    <row r="210" spans="1:13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>
        <v>0</v>
      </c>
      <c r="J210" s="75"/>
      <c r="K210" s="75"/>
      <c r="L210" s="150"/>
      <c r="M210" s="263"/>
    </row>
    <row r="211" spans="1:13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>
        <v>0</v>
      </c>
      <c r="J211" s="75"/>
      <c r="K211" s="75"/>
      <c r="L211" s="150"/>
      <c r="M211" s="263"/>
    </row>
    <row r="212" spans="1:13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>
        <v>0</v>
      </c>
      <c r="J212" s="75"/>
      <c r="K212" s="75"/>
      <c r="L212" s="150"/>
      <c r="M212" s="263"/>
    </row>
    <row r="213" spans="1:13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>
        <v>0</v>
      </c>
      <c r="J213" s="75"/>
      <c r="K213" s="75"/>
      <c r="L213" s="150"/>
      <c r="M213" s="263"/>
    </row>
    <row r="214" spans="1:13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>
        <v>0</v>
      </c>
      <c r="J214" s="75"/>
      <c r="K214" s="75"/>
      <c r="L214" s="150"/>
      <c r="M214" s="263"/>
    </row>
    <row r="215" spans="1:13" hidden="1" x14ac:dyDescent="0.25">
      <c r="A215" s="151">
        <v>5230</v>
      </c>
      <c r="B215" s="72" t="s">
        <v>222</v>
      </c>
      <c r="C215" s="73">
        <f t="shared" si="1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>
        <v>0</v>
      </c>
      <c r="J216" s="75"/>
      <c r="K216" s="75"/>
      <c r="L216" s="150"/>
      <c r="M216" s="263"/>
    </row>
    <row r="217" spans="1:13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>
        <v>0</v>
      </c>
      <c r="J217" s="75"/>
      <c r="K217" s="75"/>
      <c r="L217" s="150"/>
      <c r="M217" s="263"/>
    </row>
    <row r="218" spans="1:13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>
        <v>0</v>
      </c>
      <c r="J218" s="75"/>
      <c r="K218" s="75"/>
      <c r="L218" s="150"/>
      <c r="M218" s="263"/>
    </row>
    <row r="219" spans="1:13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>
        <v>0</v>
      </c>
      <c r="J219" s="75"/>
      <c r="K219" s="75"/>
      <c r="L219" s="150"/>
      <c r="M219" s="263"/>
    </row>
    <row r="220" spans="1:13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>
        <v>0</v>
      </c>
      <c r="J220" s="75"/>
      <c r="K220" s="75"/>
      <c r="L220" s="150"/>
      <c r="M220" s="263"/>
    </row>
    <row r="221" spans="1:13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>
        <v>0</v>
      </c>
      <c r="J221" s="75"/>
      <c r="K221" s="75"/>
      <c r="L221" s="150"/>
      <c r="M221" s="263"/>
    </row>
    <row r="222" spans="1:13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>
        <v>0</v>
      </c>
      <c r="J222" s="75"/>
      <c r="K222" s="75"/>
      <c r="L222" s="150"/>
      <c r="M222" s="263"/>
    </row>
    <row r="223" spans="1:13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>
        <v>0</v>
      </c>
      <c r="J223" s="75"/>
      <c r="K223" s="75"/>
      <c r="L223" s="150"/>
      <c r="M223" s="263"/>
    </row>
    <row r="224" spans="1:13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>
        <v>0</v>
      </c>
      <c r="J224" s="75"/>
      <c r="K224" s="75"/>
      <c r="L224" s="150"/>
      <c r="M224" s="263"/>
    </row>
    <row r="225" spans="1:13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>
        <v>0</v>
      </c>
      <c r="J225" s="75"/>
      <c r="K225" s="75"/>
      <c r="L225" s="150"/>
      <c r="M225" s="263"/>
    </row>
    <row r="226" spans="1:13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>
        <v>0</v>
      </c>
      <c r="J227" s="75"/>
      <c r="K227" s="75"/>
      <c r="L227" s="150"/>
      <c r="M227" s="263"/>
    </row>
    <row r="228" spans="1:13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>
        <v>0</v>
      </c>
      <c r="J228" s="155"/>
      <c r="K228" s="155"/>
      <c r="L228" s="157"/>
      <c r="M228" s="263"/>
    </row>
    <row r="229" spans="1:13" x14ac:dyDescent="0.25">
      <c r="A229" s="135">
        <v>6000</v>
      </c>
      <c r="B229" s="135" t="s">
        <v>236</v>
      </c>
      <c r="C229" s="193">
        <f t="shared" si="15"/>
        <v>375240</v>
      </c>
      <c r="D229" s="137">
        <f>D230+D250+D258</f>
        <v>375240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375240</v>
      </c>
      <c r="I229" s="137">
        <f>I230+I250+I258</f>
        <v>375240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237</v>
      </c>
      <c r="C230" s="194">
        <f t="shared" si="15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>
        <v>0</v>
      </c>
      <c r="J231" s="69"/>
      <c r="K231" s="69"/>
      <c r="L231" s="148"/>
      <c r="M231" s="263"/>
    </row>
    <row r="232" spans="1:13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>
        <v>0</v>
      </c>
      <c r="J233" s="69"/>
      <c r="K233" s="69"/>
      <c r="L233" s="148"/>
      <c r="M233" s="263"/>
    </row>
    <row r="234" spans="1:13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>
        <v>0</v>
      </c>
      <c r="J235" s="75"/>
      <c r="K235" s="75"/>
      <c r="L235" s="150"/>
      <c r="M235" s="263"/>
    </row>
    <row r="236" spans="1:13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>
        <v>0</v>
      </c>
      <c r="J236" s="75"/>
      <c r="K236" s="75"/>
      <c r="L236" s="150"/>
      <c r="M236" s="263"/>
    </row>
    <row r="237" spans="1:13" ht="25.5" hidden="1" customHeight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>
        <v>0</v>
      </c>
      <c r="J238" s="75"/>
      <c r="K238" s="75"/>
      <c r="L238" s="150"/>
      <c r="M238" s="263"/>
    </row>
    <row r="239" spans="1:13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>
        <v>0</v>
      </c>
      <c r="J239" s="75"/>
      <c r="K239" s="75"/>
      <c r="L239" s="150"/>
      <c r="M239" s="263"/>
    </row>
    <row r="240" spans="1:13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>
        <v>0</v>
      </c>
      <c r="J240" s="75"/>
      <c r="K240" s="75"/>
      <c r="L240" s="150"/>
      <c r="M240" s="263"/>
    </row>
    <row r="241" spans="1:13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>
        <v>0</v>
      </c>
      <c r="J241" s="75"/>
      <c r="K241" s="75"/>
      <c r="L241" s="150"/>
      <c r="M241" s="263"/>
    </row>
    <row r="242" spans="1:13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>
        <v>0</v>
      </c>
      <c r="J242" s="75"/>
      <c r="K242" s="75"/>
      <c r="L242" s="150"/>
      <c r="M242" s="263"/>
    </row>
    <row r="243" spans="1:13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>
        <v>0</v>
      </c>
      <c r="J243" s="75"/>
      <c r="K243" s="75"/>
      <c r="L243" s="150"/>
      <c r="M243" s="263"/>
    </row>
    <row r="244" spans="1:13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>
        <v>0</v>
      </c>
      <c r="J244" s="75"/>
      <c r="K244" s="75"/>
      <c r="L244" s="150"/>
      <c r="M244" s="263"/>
    </row>
    <row r="245" spans="1:13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>
        <v>0</v>
      </c>
      <c r="J246" s="75"/>
      <c r="K246" s="75"/>
      <c r="L246" s="150"/>
      <c r="M246" s="263"/>
    </row>
    <row r="247" spans="1:13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>
        <v>0</v>
      </c>
      <c r="J247" s="75"/>
      <c r="K247" s="75"/>
      <c r="L247" s="150"/>
      <c r="M247" s="263"/>
    </row>
    <row r="248" spans="1:13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>
        <v>0</v>
      </c>
      <c r="J248" s="75"/>
      <c r="K248" s="75"/>
      <c r="L248" s="150"/>
      <c r="M248" s="263"/>
    </row>
    <row r="249" spans="1:13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>
        <v>0</v>
      </c>
      <c r="J249" s="75"/>
      <c r="K249" s="75"/>
      <c r="L249" s="150"/>
      <c r="M249" s="263"/>
    </row>
    <row r="250" spans="1:13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>
        <v>0</v>
      </c>
      <c r="J252" s="75"/>
      <c r="K252" s="75"/>
      <c r="L252" s="150"/>
      <c r="M252" s="263"/>
    </row>
    <row r="253" spans="1:13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>
        <v>0</v>
      </c>
      <c r="J253" s="75"/>
      <c r="K253" s="75"/>
      <c r="L253" s="150"/>
      <c r="M253" s="263"/>
    </row>
    <row r="254" spans="1:13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>
        <v>0</v>
      </c>
      <c r="J254" s="75"/>
      <c r="K254" s="75"/>
      <c r="L254" s="150"/>
      <c r="M254" s="263"/>
    </row>
    <row r="255" spans="1:13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>
        <v>0</v>
      </c>
      <c r="J255" s="69"/>
      <c r="K255" s="69"/>
      <c r="L255" s="148"/>
      <c r="M255" s="263"/>
    </row>
    <row r="256" spans="1:13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>
        <v>0</v>
      </c>
      <c r="J256" s="180"/>
      <c r="K256" s="180"/>
      <c r="L256" s="182"/>
      <c r="M256" s="263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>
        <v>0</v>
      </c>
      <c r="J257" s="75"/>
      <c r="K257" s="75"/>
      <c r="L257" s="150"/>
      <c r="M257" s="263"/>
    </row>
    <row r="258" spans="1:13" ht="36" x14ac:dyDescent="0.25">
      <c r="A258" s="58">
        <v>6400</v>
      </c>
      <c r="B258" s="140" t="s">
        <v>265</v>
      </c>
      <c r="C258" s="175">
        <f t="shared" si="17"/>
        <v>375240</v>
      </c>
      <c r="D258" s="64">
        <f>SUM(D259,D263)</f>
        <v>375240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375240</v>
      </c>
      <c r="I258" s="64">
        <f>SUM(I259,I263)</f>
        <v>375240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>
        <v>0</v>
      </c>
      <c r="J260" s="75"/>
      <c r="K260" s="75"/>
      <c r="L260" s="150"/>
      <c r="M260" s="263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>
        <v>0</v>
      </c>
      <c r="J261" s="75"/>
      <c r="K261" s="75"/>
      <c r="L261" s="150"/>
      <c r="M261" s="263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>
        <v>0</v>
      </c>
      <c r="J262" s="75"/>
      <c r="K262" s="75"/>
      <c r="L262" s="150"/>
      <c r="M262" s="263"/>
    </row>
    <row r="263" spans="1:13" ht="36" x14ac:dyDescent="0.25">
      <c r="A263" s="151">
        <v>6420</v>
      </c>
      <c r="B263" s="72" t="s">
        <v>270</v>
      </c>
      <c r="C263" s="191">
        <f t="shared" si="17"/>
        <v>375240</v>
      </c>
      <c r="D263" s="152">
        <f>SUM(D264:D267)</f>
        <v>375240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375240</v>
      </c>
      <c r="I263" s="152">
        <f>SUM(I264:I267)</f>
        <v>375240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>
        <v>0</v>
      </c>
      <c r="J264" s="75"/>
      <c r="K264" s="75"/>
      <c r="L264" s="150"/>
      <c r="M264" s="263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>
        <v>0</v>
      </c>
      <c r="J265" s="75"/>
      <c r="K265" s="75"/>
      <c r="L265" s="150"/>
      <c r="M265" s="263"/>
    </row>
    <row r="266" spans="1:13" ht="24" x14ac:dyDescent="0.25">
      <c r="A266" s="46">
        <v>6423</v>
      </c>
      <c r="B266" s="72" t="s">
        <v>273</v>
      </c>
      <c r="C266" s="191">
        <f t="shared" si="17"/>
        <v>375240</v>
      </c>
      <c r="D266" s="75">
        <f>354240+1800+19200</f>
        <v>375240</v>
      </c>
      <c r="E266" s="75"/>
      <c r="F266" s="75"/>
      <c r="G266" s="149"/>
      <c r="H266" s="198">
        <f t="shared" si="18"/>
        <v>375240</v>
      </c>
      <c r="I266" s="75">
        <v>375240</v>
      </c>
      <c r="J266" s="75"/>
      <c r="K266" s="75"/>
      <c r="L266" s="150"/>
      <c r="M266" s="263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>
        <v>0</v>
      </c>
      <c r="J267" s="75"/>
      <c r="K267" s="75"/>
      <c r="L267" s="150"/>
      <c r="M267" s="264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>
        <v>0</v>
      </c>
      <c r="J270" s="69"/>
      <c r="K270" s="69"/>
      <c r="L270" s="148"/>
      <c r="M270" s="263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>
        <v>0</v>
      </c>
      <c r="J272" s="75"/>
      <c r="K272" s="75"/>
      <c r="L272" s="150"/>
      <c r="M272" s="264"/>
    </row>
    <row r="273" spans="1:13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>
        <v>0</v>
      </c>
      <c r="J273" s="75"/>
      <c r="K273" s="75"/>
      <c r="L273" s="150"/>
      <c r="M273" s="264"/>
    </row>
    <row r="274" spans="1:13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>
        <v>0</v>
      </c>
      <c r="J274" s="75"/>
      <c r="K274" s="75"/>
      <c r="L274" s="150"/>
      <c r="M274" s="263"/>
    </row>
    <row r="275" spans="1:13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>
        <v>0</v>
      </c>
      <c r="J276" s="75"/>
      <c r="K276" s="75"/>
      <c r="L276" s="150"/>
      <c r="M276" s="263"/>
    </row>
    <row r="277" spans="1:13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>
        <v>0</v>
      </c>
      <c r="J277" s="75"/>
      <c r="K277" s="75"/>
      <c r="L277" s="150"/>
      <c r="M277" s="263"/>
    </row>
    <row r="278" spans="1:13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>
        <v>0</v>
      </c>
      <c r="J278" s="69"/>
      <c r="K278" s="69"/>
      <c r="L278" s="148"/>
      <c r="M278" s="263"/>
    </row>
    <row r="279" spans="1:13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>
        <v>0</v>
      </c>
      <c r="J280" s="82"/>
      <c r="K280" s="82"/>
      <c r="L280" s="221"/>
      <c r="M280" s="263"/>
    </row>
    <row r="281" spans="1:13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3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293</v>
      </c>
      <c r="C284" s="224">
        <f t="shared" ref="C284:L284" si="19">SUM(C281,C268,C229,C194,C186,C172,C74,C52)</f>
        <v>375240</v>
      </c>
      <c r="D284" s="224">
        <f t="shared" si="19"/>
        <v>375240</v>
      </c>
      <c r="E284" s="224">
        <f t="shared" si="19"/>
        <v>0</v>
      </c>
      <c r="F284" s="224">
        <f t="shared" si="19"/>
        <v>0</v>
      </c>
      <c r="G284" s="225">
        <f t="shared" si="19"/>
        <v>0</v>
      </c>
      <c r="H284" s="226">
        <f t="shared" si="19"/>
        <v>375240</v>
      </c>
      <c r="I284" s="224">
        <f t="shared" si="19"/>
        <v>375240</v>
      </c>
      <c r="J284" s="224">
        <f t="shared" si="19"/>
        <v>0</v>
      </c>
      <c r="K284" s="224">
        <f t="shared" si="19"/>
        <v>0</v>
      </c>
      <c r="L284" s="227">
        <f t="shared" si="19"/>
        <v>0</v>
      </c>
    </row>
    <row r="285" spans="1:13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3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3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jb1EVgN61kMXBDKLl52zLmH/rVPJ6OkgXDTmW9jSq84WHiE7HT4pAx6Tl388G1hMwAH+YU8yJh8sOARBcgyQjQ==" saltValue="N/yiRKaVozarSVZtl9BEEA==" spinCount="100000" sheet="1" objects="1" scenarios="1" selectLockedCells="1" selectUnlockedCells="1"/>
  <autoFilter ref="A18:M296">
    <filterColumn colId="7">
      <filters>
        <filter val="375 240"/>
      </filters>
    </filterColumn>
  </autoFilter>
  <mergeCells count="29">
    <mergeCell ref="A286:B286"/>
    <mergeCell ref="H16:H17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C12:L12"/>
    <mergeCell ref="I16:I17"/>
    <mergeCell ref="J16:J17"/>
    <mergeCell ref="K16:K17"/>
    <mergeCell ref="D16:D17"/>
    <mergeCell ref="E16:E17"/>
    <mergeCell ref="C6:L6"/>
    <mergeCell ref="C7:L7"/>
    <mergeCell ref="C8:L8"/>
    <mergeCell ref="C9:L9"/>
    <mergeCell ref="F16:F17"/>
    <mergeCell ref="G16:G17"/>
    <mergeCell ref="A1:L1"/>
    <mergeCell ref="A2:L2"/>
    <mergeCell ref="C3:L3"/>
    <mergeCell ref="C4:L4"/>
    <mergeCell ref="C5:L5"/>
  </mergeCells>
  <pageMargins left="0.98425196850393704" right="0.39370078740157483" top="0.59055118110236227" bottom="0.39370078740157483" header="0.23622047244094491" footer="0.19685039370078741"/>
  <pageSetup paperSize="9" scale="70" orientation="portrait" verticalDpi="4294967294" r:id="rId1"/>
  <headerFooter>
    <oddHeader xml:space="preserve">&amp;C                               </oddHeader>
    <oddFooter>&amp;R&amp;"Times New Roman,Regular"&amp;10&amp;P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filterMode="1">
    <tabColor theme="0"/>
  </sheetPr>
  <dimension ref="A1:M299"/>
  <sheetViews>
    <sheetView showGridLines="0" view="pageLayout" zoomScaleNormal="100" workbookViewId="0">
      <selection activeCell="C12" sqref="C12:L12"/>
    </sheetView>
  </sheetViews>
  <sheetFormatPr defaultColWidth="9.140625"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2.75" customHeight="1" x14ac:dyDescent="0.25">
      <c r="A3" s="2" t="s">
        <v>2</v>
      </c>
      <c r="B3" s="3"/>
      <c r="C3" s="281" t="s">
        <v>394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321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320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340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26.25" customHeight="1" x14ac:dyDescent="0.25">
      <c r="A7" s="4" t="s">
        <v>9</v>
      </c>
      <c r="B7" s="5"/>
      <c r="C7" s="281" t="s">
        <v>339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75" t="s">
        <v>317</v>
      </c>
      <c r="D9" s="275"/>
      <c r="E9" s="275"/>
      <c r="F9" s="275"/>
      <c r="G9" s="275"/>
      <c r="H9" s="275"/>
      <c r="I9" s="275"/>
      <c r="J9" s="275"/>
      <c r="K9" s="275"/>
      <c r="L9" s="276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 t="s">
        <v>338</v>
      </c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462650</v>
      </c>
      <c r="D20" s="30">
        <f>SUM(D21,D24,D25,D41,D42)</f>
        <v>460890</v>
      </c>
      <c r="E20" s="30">
        <f>SUM(E21,E24,E42)</f>
        <v>0</v>
      </c>
      <c r="F20" s="30">
        <f>SUM(F21,F26,F42)</f>
        <v>1760</v>
      </c>
      <c r="G20" s="31">
        <f>SUM(G21,G44)</f>
        <v>0</v>
      </c>
      <c r="H20" s="29">
        <f t="shared" ref="H20:H46" si="1">SUM(I20:L20)</f>
        <v>463288</v>
      </c>
      <c r="I20" s="30">
        <f>SUM(I21,I24,I25,I41,I42)</f>
        <v>461528</v>
      </c>
      <c r="J20" s="30">
        <f>SUM(J21,J24,J42)</f>
        <v>0</v>
      </c>
      <c r="K20" s="30">
        <f>SUM(K21,K26,K42)</f>
        <v>1760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460890</v>
      </c>
      <c r="D24" s="53">
        <f>D49</f>
        <v>460890</v>
      </c>
      <c r="E24" s="53"/>
      <c r="F24" s="54" t="s">
        <v>34</v>
      </c>
      <c r="G24" s="55" t="s">
        <v>34</v>
      </c>
      <c r="H24" s="52">
        <f t="shared" si="1"/>
        <v>461528</v>
      </c>
      <c r="I24" s="53">
        <f>I50</f>
        <v>461528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thickTop="1" x14ac:dyDescent="0.25">
      <c r="A26" s="58">
        <v>21300</v>
      </c>
      <c r="B26" s="58" t="s">
        <v>36</v>
      </c>
      <c r="C26" s="59">
        <f t="shared" si="0"/>
        <v>1760</v>
      </c>
      <c r="D26" s="61" t="s">
        <v>34</v>
      </c>
      <c r="E26" s="61" t="s">
        <v>34</v>
      </c>
      <c r="F26" s="64">
        <f>SUM(F27,F31,F33,F36)</f>
        <v>1760</v>
      </c>
      <c r="G26" s="62" t="s">
        <v>34</v>
      </c>
      <c r="H26" s="59">
        <f t="shared" si="1"/>
        <v>1760</v>
      </c>
      <c r="I26" s="61" t="s">
        <v>34</v>
      </c>
      <c r="J26" s="61" t="s">
        <v>34</v>
      </c>
      <c r="K26" s="64">
        <f>SUM(K27,K31,K33,K36)</f>
        <v>1760</v>
      </c>
      <c r="L26" s="63" t="s">
        <v>34</v>
      </c>
    </row>
    <row r="27" spans="1:12" s="26" customFormat="1" ht="24" hidden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idden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idden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" hidden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" hidden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" hidden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idden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idden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" hidden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" x14ac:dyDescent="0.25">
      <c r="A36" s="65">
        <v>21390</v>
      </c>
      <c r="B36" s="58" t="s">
        <v>46</v>
      </c>
      <c r="C36" s="59">
        <f t="shared" si="0"/>
        <v>1760</v>
      </c>
      <c r="D36" s="61" t="s">
        <v>34</v>
      </c>
      <c r="E36" s="61" t="s">
        <v>34</v>
      </c>
      <c r="F36" s="64">
        <f>SUM(F37:F40)</f>
        <v>1760</v>
      </c>
      <c r="G36" s="62" t="s">
        <v>34</v>
      </c>
      <c r="H36" s="59">
        <f t="shared" si="1"/>
        <v>1760</v>
      </c>
      <c r="I36" s="61" t="s">
        <v>34</v>
      </c>
      <c r="J36" s="61" t="s">
        <v>34</v>
      </c>
      <c r="K36" s="64">
        <f>SUM(K37:K40)</f>
        <v>1760</v>
      </c>
      <c r="L36" s="63" t="s">
        <v>34</v>
      </c>
    </row>
    <row r="37" spans="1:12" ht="24" hidden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idden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idden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" x14ac:dyDescent="0.25">
      <c r="A40" s="46">
        <v>21399</v>
      </c>
      <c r="B40" s="72" t="s">
        <v>50</v>
      </c>
      <c r="C40" s="73">
        <f t="shared" si="0"/>
        <v>1760</v>
      </c>
      <c r="D40" s="74" t="s">
        <v>34</v>
      </c>
      <c r="E40" s="74" t="s">
        <v>34</v>
      </c>
      <c r="F40" s="75">
        <v>1760</v>
      </c>
      <c r="G40" s="76" t="s">
        <v>34</v>
      </c>
      <c r="H40" s="73">
        <f t="shared" si="1"/>
        <v>1760</v>
      </c>
      <c r="I40" s="74" t="s">
        <v>34</v>
      </c>
      <c r="J40" s="74" t="s">
        <v>34</v>
      </c>
      <c r="K40" s="75">
        <v>1760</v>
      </c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" hidden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" hidden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" hidden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" hidden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" hidden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58</v>
      </c>
      <c r="C49" s="120">
        <f t="shared" ref="C49:C80" si="2">SUM(D49:G49)</f>
        <v>462650</v>
      </c>
      <c r="D49" s="121">
        <f>SUM(D50,D281)</f>
        <v>460890</v>
      </c>
      <c r="E49" s="121">
        <f>SUM(E50,E281)</f>
        <v>0</v>
      </c>
      <c r="F49" s="121">
        <f>SUM(F50,F281)</f>
        <v>1760</v>
      </c>
      <c r="G49" s="122">
        <f>SUM(G50,G281)</f>
        <v>0</v>
      </c>
      <c r="H49" s="120">
        <f t="shared" ref="H49:H80" si="3">SUM(I49:L49)</f>
        <v>463288</v>
      </c>
      <c r="I49" s="121">
        <f>SUM(I50,I281)</f>
        <v>461528</v>
      </c>
      <c r="J49" s="121">
        <f>SUM(J50,J281)</f>
        <v>0</v>
      </c>
      <c r="K49" s="121">
        <f>SUM(K50,K281)</f>
        <v>1760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59</v>
      </c>
      <c r="C50" s="126">
        <f t="shared" si="2"/>
        <v>462650</v>
      </c>
      <c r="D50" s="127">
        <f>SUM(D51,D193)</f>
        <v>460890</v>
      </c>
      <c r="E50" s="127">
        <f>SUM(E51,E193)</f>
        <v>0</v>
      </c>
      <c r="F50" s="127">
        <f>SUM(F51,F193)</f>
        <v>1760</v>
      </c>
      <c r="G50" s="128">
        <f>SUM(G51,G193)</f>
        <v>0</v>
      </c>
      <c r="H50" s="126">
        <f t="shared" si="3"/>
        <v>463288</v>
      </c>
      <c r="I50" s="127">
        <f>SUM(I51,I193)</f>
        <v>461528</v>
      </c>
      <c r="J50" s="127">
        <f>SUM(J51,J193)</f>
        <v>0</v>
      </c>
      <c r="K50" s="127">
        <f>SUM(K51,K193)</f>
        <v>1760</v>
      </c>
      <c r="L50" s="129">
        <f>SUM(L51,L193)</f>
        <v>0</v>
      </c>
    </row>
    <row r="51" spans="1:13" s="26" customFormat="1" ht="24" x14ac:dyDescent="0.25">
      <c r="A51" s="130"/>
      <c r="B51" s="20" t="s">
        <v>60</v>
      </c>
      <c r="C51" s="131">
        <f t="shared" si="2"/>
        <v>9760</v>
      </c>
      <c r="D51" s="132">
        <f>SUM(D52,D74,D172,D186)</f>
        <v>8000</v>
      </c>
      <c r="E51" s="132">
        <f>SUM(E52,E74,E172,E186)</f>
        <v>0</v>
      </c>
      <c r="F51" s="132">
        <f>SUM(F52,F74,F172,F186)</f>
        <v>1760</v>
      </c>
      <c r="G51" s="133">
        <f>SUM(G52,G74,G172,G186)</f>
        <v>0</v>
      </c>
      <c r="H51" s="131">
        <f t="shared" si="3"/>
        <v>9760</v>
      </c>
      <c r="I51" s="132">
        <f>SUM(I52,I74,I172,I186)</f>
        <v>8000</v>
      </c>
      <c r="J51" s="132">
        <f>SUM(J52,J74,J172,J186)</f>
        <v>0</v>
      </c>
      <c r="K51" s="132">
        <f>SUM(K52,K74,K172,K186)</f>
        <v>1760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61</v>
      </c>
      <c r="C52" s="136">
        <f t="shared" si="2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62</v>
      </c>
      <c r="C53" s="59">
        <f t="shared" si="2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63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>
        <v>0</v>
      </c>
      <c r="J55" s="69"/>
      <c r="K55" s="69"/>
      <c r="L55" s="148"/>
      <c r="M55" s="263"/>
    </row>
    <row r="56" spans="1:13" ht="24" hidden="1" customHeight="1" x14ac:dyDescent="0.25">
      <c r="A56" s="46">
        <v>1119</v>
      </c>
      <c r="B56" s="72" t="s">
        <v>65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>
        <v>0</v>
      </c>
      <c r="J56" s="75"/>
      <c r="K56" s="75"/>
      <c r="L56" s="150"/>
      <c r="M56" s="263"/>
    </row>
    <row r="57" spans="1:13" ht="23.25" hidden="1" customHeight="1" x14ac:dyDescent="0.25">
      <c r="A57" s="151">
        <v>1140</v>
      </c>
      <c r="B57" s="72" t="s">
        <v>66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>
        <v>0</v>
      </c>
      <c r="J58" s="75"/>
      <c r="K58" s="75"/>
      <c r="L58" s="150"/>
      <c r="M58" s="263"/>
    </row>
    <row r="59" spans="1:13" ht="24.75" hidden="1" customHeight="1" x14ac:dyDescent="0.25">
      <c r="A59" s="46">
        <v>1142</v>
      </c>
      <c r="B59" s="72" t="s">
        <v>68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>
        <v>0</v>
      </c>
      <c r="J59" s="75"/>
      <c r="K59" s="75"/>
      <c r="L59" s="150"/>
      <c r="M59" s="263"/>
    </row>
    <row r="60" spans="1:13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>
        <v>0</v>
      </c>
      <c r="J60" s="75"/>
      <c r="K60" s="75"/>
      <c r="L60" s="150"/>
      <c r="M60" s="263"/>
    </row>
    <row r="61" spans="1:13" ht="27.75" hidden="1" customHeight="1" x14ac:dyDescent="0.25">
      <c r="A61" s="46">
        <v>1146</v>
      </c>
      <c r="B61" s="72" t="s">
        <v>70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>
        <v>0</v>
      </c>
      <c r="J61" s="75"/>
      <c r="K61" s="75"/>
      <c r="L61" s="150"/>
      <c r="M61" s="263"/>
    </row>
    <row r="62" spans="1:13" hidden="1" x14ac:dyDescent="0.25">
      <c r="A62" s="46">
        <v>1147</v>
      </c>
      <c r="B62" s="72" t="s">
        <v>71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>
        <v>0</v>
      </c>
      <c r="J62" s="75"/>
      <c r="K62" s="75"/>
      <c r="L62" s="150"/>
      <c r="M62" s="263"/>
    </row>
    <row r="63" spans="1:13" hidden="1" x14ac:dyDescent="0.25">
      <c r="A63" s="46">
        <v>1148</v>
      </c>
      <c r="B63" s="72" t="s">
        <v>72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>
        <v>0</v>
      </c>
      <c r="J63" s="75"/>
      <c r="K63" s="75"/>
      <c r="L63" s="150"/>
      <c r="M63" s="263"/>
    </row>
    <row r="64" spans="1:13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>
        <v>0</v>
      </c>
      <c r="J64" s="75"/>
      <c r="K64" s="75"/>
      <c r="L64" s="150"/>
      <c r="M64" s="263"/>
    </row>
    <row r="65" spans="1:13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>
        <v>0</v>
      </c>
      <c r="J65" s="155"/>
      <c r="K65" s="155"/>
      <c r="L65" s="157"/>
      <c r="M65" s="263"/>
    </row>
    <row r="66" spans="1:13" ht="36" hidden="1" x14ac:dyDescent="0.25">
      <c r="A66" s="58">
        <v>1200</v>
      </c>
      <c r="B66" s="140" t="s">
        <v>75</v>
      </c>
      <c r="C66" s="59">
        <f t="shared" si="2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6" t="s">
        <v>76</v>
      </c>
      <c r="C67" s="67">
        <f t="shared" si="2"/>
        <v>0</v>
      </c>
      <c r="D67" s="69"/>
      <c r="E67" s="69"/>
      <c r="F67" s="69"/>
      <c r="G67" s="147"/>
      <c r="H67" s="67">
        <f t="shared" si="3"/>
        <v>0</v>
      </c>
      <c r="I67" s="69">
        <v>0</v>
      </c>
      <c r="J67" s="69"/>
      <c r="K67" s="69"/>
      <c r="L67" s="148"/>
      <c r="M67" s="263"/>
    </row>
    <row r="68" spans="1:13" ht="24" hidden="1" x14ac:dyDescent="0.25">
      <c r="A68" s="151">
        <v>1220</v>
      </c>
      <c r="B68" s="72" t="s">
        <v>77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60" hidden="1" x14ac:dyDescent="0.25">
      <c r="A69" s="46">
        <v>1221</v>
      </c>
      <c r="B69" s="72" t="s">
        <v>78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>
        <v>0</v>
      </c>
      <c r="J69" s="75"/>
      <c r="K69" s="75"/>
      <c r="L69" s="150"/>
      <c r="M69" s="263"/>
    </row>
    <row r="70" spans="1:13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>
        <v>0</v>
      </c>
      <c r="J70" s="75"/>
      <c r="K70" s="75"/>
      <c r="L70" s="150"/>
      <c r="M70" s="263"/>
    </row>
    <row r="71" spans="1:13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>
        <v>0</v>
      </c>
      <c r="J71" s="75"/>
      <c r="K71" s="75"/>
      <c r="L71" s="150"/>
      <c r="M71" s="263"/>
    </row>
    <row r="72" spans="1:13" ht="36" hidden="1" x14ac:dyDescent="0.25">
      <c r="A72" s="46">
        <v>1227</v>
      </c>
      <c r="B72" s="72" t="s">
        <v>81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>
        <v>0</v>
      </c>
      <c r="J72" s="75"/>
      <c r="K72" s="75"/>
      <c r="L72" s="150"/>
      <c r="M72" s="263"/>
    </row>
    <row r="73" spans="1:13" ht="60" hidden="1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>
        <v>0</v>
      </c>
      <c r="J73" s="75"/>
      <c r="K73" s="75"/>
      <c r="L73" s="150"/>
      <c r="M73" s="263"/>
    </row>
    <row r="74" spans="1:13" x14ac:dyDescent="0.25">
      <c r="A74" s="135">
        <v>2000</v>
      </c>
      <c r="B74" s="135" t="s">
        <v>83</v>
      </c>
      <c r="C74" s="136">
        <f t="shared" si="2"/>
        <v>9760</v>
      </c>
      <c r="D74" s="137">
        <f>SUM(D75,D82,D129,D163,D164,D171)</f>
        <v>8000</v>
      </c>
      <c r="E74" s="137">
        <f>SUM(E75,E82,E129,E163,E164,E171)</f>
        <v>0</v>
      </c>
      <c r="F74" s="137">
        <f>SUM(F75,F82,F129,F163,F164,F171)</f>
        <v>1760</v>
      </c>
      <c r="G74" s="138">
        <f>SUM(G75,G82,G129,G163,G164,G171)</f>
        <v>0</v>
      </c>
      <c r="H74" s="136">
        <f t="shared" si="3"/>
        <v>9760</v>
      </c>
      <c r="I74" s="137">
        <f>SUM(I75,I82,I129,I163,I164,I171)</f>
        <v>8000</v>
      </c>
      <c r="J74" s="137">
        <f>SUM(J75,J82,J129,J163,J164,J171)</f>
        <v>0</v>
      </c>
      <c r="K74" s="137">
        <f>SUM(K75,K82,K129,K163,K164,K171)</f>
        <v>1760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>
        <v>0</v>
      </c>
      <c r="J77" s="75"/>
      <c r="K77" s="75"/>
      <c r="L77" s="150"/>
      <c r="M77" s="263"/>
    </row>
    <row r="78" spans="1:13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>
        <v>0</v>
      </c>
      <c r="J78" s="75"/>
      <c r="K78" s="75"/>
      <c r="L78" s="150"/>
      <c r="M78" s="263"/>
    </row>
    <row r="79" spans="1:13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>
        <v>0</v>
      </c>
      <c r="J80" s="75"/>
      <c r="K80" s="75"/>
      <c r="L80" s="150"/>
      <c r="M80" s="263"/>
    </row>
    <row r="81" spans="1:13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>
        <v>0</v>
      </c>
      <c r="J81" s="75"/>
      <c r="K81" s="75"/>
      <c r="L81" s="150"/>
      <c r="M81" s="263"/>
    </row>
    <row r="82" spans="1:13" x14ac:dyDescent="0.25">
      <c r="A82" s="58">
        <v>2200</v>
      </c>
      <c r="B82" s="140" t="s">
        <v>89</v>
      </c>
      <c r="C82" s="59">
        <f t="shared" si="4"/>
        <v>9760</v>
      </c>
      <c r="D82" s="64">
        <f>SUM(D83,D88,D94,D102,D111,D115,D121,D127)</f>
        <v>8000</v>
      </c>
      <c r="E82" s="64">
        <f>SUM(E83,E88,E94,E102,E111,E115,E121,E127)</f>
        <v>0</v>
      </c>
      <c r="F82" s="64">
        <f>SUM(F83,F88,F94,F102,F111,F115,F121,F127)</f>
        <v>1760</v>
      </c>
      <c r="G82" s="158">
        <f>SUM(G83,G88,G94,G102,G111,G115,G121,G127)</f>
        <v>0</v>
      </c>
      <c r="H82" s="59">
        <f t="shared" si="5"/>
        <v>9760</v>
      </c>
      <c r="I82" s="64">
        <f>SUM(I83,I88,I94,I102,I111,I115,I121,I127)</f>
        <v>8000</v>
      </c>
      <c r="J82" s="64">
        <f>SUM(J83,J88,J94,J102,J111,J115,J121,J127)</f>
        <v>0</v>
      </c>
      <c r="K82" s="64">
        <f>SUM(K83,K88,K94,K102,K111,K115,K121,K127)</f>
        <v>1760</v>
      </c>
      <c r="L82" s="164">
        <f>SUM(L83,L88,L94,L102,L111,L115,L121,L127)</f>
        <v>0</v>
      </c>
    </row>
    <row r="83" spans="1:13" ht="24" hidden="1" x14ac:dyDescent="0.25">
      <c r="A83" s="143">
        <v>2210</v>
      </c>
      <c r="B83" s="102" t="s">
        <v>90</v>
      </c>
      <c r="C83" s="109">
        <f t="shared" si="4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>
        <v>0</v>
      </c>
      <c r="J84" s="69"/>
      <c r="K84" s="69"/>
      <c r="L84" s="148"/>
      <c r="M84" s="263"/>
    </row>
    <row r="85" spans="1:13" ht="36" hidden="1" x14ac:dyDescent="0.25">
      <c r="A85" s="46">
        <v>2212</v>
      </c>
      <c r="B85" s="72" t="s">
        <v>92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>
        <v>0</v>
      </c>
      <c r="J85" s="75"/>
      <c r="K85" s="75"/>
      <c r="L85" s="150"/>
      <c r="M85" s="263"/>
    </row>
    <row r="86" spans="1:13" ht="24" hidden="1" x14ac:dyDescent="0.25">
      <c r="A86" s="46">
        <v>2214</v>
      </c>
      <c r="B86" s="72" t="s">
        <v>93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>
        <v>0</v>
      </c>
      <c r="J86" s="75"/>
      <c r="K86" s="75"/>
      <c r="L86" s="150"/>
      <c r="M86" s="263"/>
    </row>
    <row r="87" spans="1:13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>
        <v>0</v>
      </c>
      <c r="J87" s="75"/>
      <c r="K87" s="75"/>
      <c r="L87" s="150"/>
      <c r="M87" s="263"/>
    </row>
    <row r="88" spans="1:13" ht="24" hidden="1" x14ac:dyDescent="0.25">
      <c r="A88" s="151">
        <v>2220</v>
      </c>
      <c r="B88" s="72" t="s">
        <v>95</v>
      </c>
      <c r="C88" s="73">
        <f t="shared" si="4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96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>
        <v>0</v>
      </c>
      <c r="J89" s="75"/>
      <c r="K89" s="75"/>
      <c r="L89" s="150"/>
      <c r="M89" s="263"/>
    </row>
    <row r="90" spans="1:13" hidden="1" x14ac:dyDescent="0.25">
      <c r="A90" s="46">
        <v>2222</v>
      </c>
      <c r="B90" s="72" t="s">
        <v>97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>
        <v>0</v>
      </c>
      <c r="J90" s="75"/>
      <c r="K90" s="75"/>
      <c r="L90" s="150"/>
      <c r="M90" s="263"/>
    </row>
    <row r="91" spans="1:13" hidden="1" x14ac:dyDescent="0.25">
      <c r="A91" s="46">
        <v>2223</v>
      </c>
      <c r="B91" s="72" t="s">
        <v>98</v>
      </c>
      <c r="C91" s="73">
        <f t="shared" si="4"/>
        <v>0</v>
      </c>
      <c r="D91" s="75"/>
      <c r="E91" s="75"/>
      <c r="F91" s="75"/>
      <c r="G91" s="149"/>
      <c r="H91" s="73">
        <f t="shared" si="5"/>
        <v>0</v>
      </c>
      <c r="I91" s="75">
        <v>0</v>
      </c>
      <c r="J91" s="75"/>
      <c r="K91" s="75"/>
      <c r="L91" s="150"/>
      <c r="M91" s="263"/>
    </row>
    <row r="92" spans="1:13" ht="48" hidden="1" x14ac:dyDescent="0.25">
      <c r="A92" s="46">
        <v>2224</v>
      </c>
      <c r="B92" s="72" t="s">
        <v>99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>
        <v>0</v>
      </c>
      <c r="J92" s="75"/>
      <c r="K92" s="75"/>
      <c r="L92" s="150"/>
      <c r="M92" s="263"/>
    </row>
    <row r="93" spans="1:13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>
        <v>0</v>
      </c>
      <c r="J93" s="75"/>
      <c r="K93" s="75"/>
      <c r="L93" s="150"/>
      <c r="M93" s="263"/>
    </row>
    <row r="94" spans="1:13" ht="36" hidden="1" x14ac:dyDescent="0.25">
      <c r="A94" s="151">
        <v>2230</v>
      </c>
      <c r="B94" s="72" t="s">
        <v>101</v>
      </c>
      <c r="C94" s="73">
        <f t="shared" si="4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>
        <v>0</v>
      </c>
      <c r="J95" s="75"/>
      <c r="K95" s="75"/>
      <c r="L95" s="150"/>
      <c r="M95" s="263"/>
    </row>
    <row r="96" spans="1:13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>
        <v>0</v>
      </c>
      <c r="J96" s="75"/>
      <c r="K96" s="75"/>
      <c r="L96" s="150"/>
      <c r="M96" s="263"/>
    </row>
    <row r="97" spans="1:13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>
        <v>0</v>
      </c>
      <c r="J97" s="69"/>
      <c r="K97" s="69"/>
      <c r="L97" s="148"/>
      <c r="M97" s="263"/>
    </row>
    <row r="98" spans="1:13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>
        <v>0</v>
      </c>
      <c r="J98" s="75"/>
      <c r="K98" s="75"/>
      <c r="L98" s="150"/>
      <c r="M98" s="263"/>
    </row>
    <row r="99" spans="1:13" ht="24" hidden="1" x14ac:dyDescent="0.25">
      <c r="A99" s="46">
        <v>2235</v>
      </c>
      <c r="B99" s="72" t="s">
        <v>106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>
        <v>0</v>
      </c>
      <c r="J99" s="75"/>
      <c r="K99" s="75"/>
      <c r="L99" s="150"/>
      <c r="M99" s="263"/>
    </row>
    <row r="100" spans="1:13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>
        <v>0</v>
      </c>
      <c r="J100" s="75"/>
      <c r="K100" s="75"/>
      <c r="L100" s="150"/>
      <c r="M100" s="263"/>
    </row>
    <row r="101" spans="1:13" ht="24" hidden="1" x14ac:dyDescent="0.25">
      <c r="A101" s="46">
        <v>2239</v>
      </c>
      <c r="B101" s="72" t="s">
        <v>108</v>
      </c>
      <c r="C101" s="73">
        <f t="shared" si="4"/>
        <v>0</v>
      </c>
      <c r="D101" s="75"/>
      <c r="E101" s="75"/>
      <c r="F101" s="75"/>
      <c r="G101" s="149"/>
      <c r="H101" s="73">
        <f t="shared" si="5"/>
        <v>0</v>
      </c>
      <c r="I101" s="75">
        <v>0</v>
      </c>
      <c r="J101" s="75"/>
      <c r="K101" s="75"/>
      <c r="L101" s="150"/>
      <c r="M101" s="263"/>
    </row>
    <row r="102" spans="1:13" ht="36" hidden="1" x14ac:dyDescent="0.25">
      <c r="A102" s="151">
        <v>2240</v>
      </c>
      <c r="B102" s="72" t="s">
        <v>109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>
        <v>0</v>
      </c>
      <c r="J103" s="75"/>
      <c r="K103" s="75"/>
      <c r="L103" s="150"/>
      <c r="M103" s="263"/>
    </row>
    <row r="104" spans="1:13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>
        <v>0</v>
      </c>
      <c r="J104" s="75"/>
      <c r="K104" s="75"/>
      <c r="L104" s="150"/>
      <c r="M104" s="263"/>
    </row>
    <row r="105" spans="1:13" ht="24" hidden="1" x14ac:dyDescent="0.25">
      <c r="A105" s="46">
        <v>2243</v>
      </c>
      <c r="B105" s="72" t="s">
        <v>112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>
        <v>0</v>
      </c>
      <c r="J105" s="75"/>
      <c r="K105" s="75"/>
      <c r="L105" s="150"/>
      <c r="M105" s="263"/>
    </row>
    <row r="106" spans="1:13" hidden="1" x14ac:dyDescent="0.25">
      <c r="A106" s="46">
        <v>2244</v>
      </c>
      <c r="B106" s="72" t="s">
        <v>113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>
        <v>0</v>
      </c>
      <c r="J106" s="75"/>
      <c r="K106" s="75"/>
      <c r="L106" s="150"/>
      <c r="M106" s="263"/>
    </row>
    <row r="107" spans="1:13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>
        <v>0</v>
      </c>
      <c r="J107" s="75"/>
      <c r="K107" s="75"/>
      <c r="L107" s="150"/>
      <c r="M107" s="263"/>
    </row>
    <row r="108" spans="1:13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>
        <v>0</v>
      </c>
      <c r="J108" s="75"/>
      <c r="K108" s="75"/>
      <c r="L108" s="150"/>
      <c r="M108" s="263"/>
    </row>
    <row r="109" spans="1:13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>
        <v>0</v>
      </c>
      <c r="J109" s="75"/>
      <c r="K109" s="75"/>
      <c r="L109" s="150"/>
      <c r="M109" s="263"/>
    </row>
    <row r="110" spans="1:13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>
        <v>0</v>
      </c>
      <c r="J110" s="75"/>
      <c r="K110" s="75"/>
      <c r="L110" s="150"/>
      <c r="M110" s="263"/>
    </row>
    <row r="111" spans="1:13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>
        <v>0</v>
      </c>
      <c r="J112" s="75"/>
      <c r="K112" s="75"/>
      <c r="L112" s="150"/>
      <c r="M112" s="263"/>
    </row>
    <row r="113" spans="1:13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>
        <v>0</v>
      </c>
      <c r="J113" s="75"/>
      <c r="K113" s="75"/>
      <c r="L113" s="150"/>
      <c r="M113" s="263"/>
    </row>
    <row r="114" spans="1:13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>
        <v>0</v>
      </c>
      <c r="J114" s="75"/>
      <c r="K114" s="75"/>
      <c r="L114" s="150"/>
      <c r="M114" s="263"/>
    </row>
    <row r="115" spans="1:13" hidden="1" x14ac:dyDescent="0.25">
      <c r="A115" s="151">
        <v>2260</v>
      </c>
      <c r="B115" s="72" t="s">
        <v>122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>
        <v>0</v>
      </c>
      <c r="J116" s="75"/>
      <c r="K116" s="75"/>
      <c r="L116" s="150"/>
      <c r="M116" s="263"/>
    </row>
    <row r="117" spans="1:13" hidden="1" x14ac:dyDescent="0.25">
      <c r="A117" s="46">
        <v>2262</v>
      </c>
      <c r="B117" s="72" t="s">
        <v>124</v>
      </c>
      <c r="C117" s="73">
        <f t="shared" si="6"/>
        <v>0</v>
      </c>
      <c r="D117" s="75"/>
      <c r="E117" s="75"/>
      <c r="F117" s="75"/>
      <c r="G117" s="149"/>
      <c r="H117" s="73">
        <f t="shared" si="7"/>
        <v>0</v>
      </c>
      <c r="I117" s="75">
        <v>0</v>
      </c>
      <c r="J117" s="75"/>
      <c r="K117" s="75"/>
      <c r="L117" s="150"/>
      <c r="M117" s="263"/>
    </row>
    <row r="118" spans="1:13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>
        <v>0</v>
      </c>
      <c r="J118" s="75"/>
      <c r="K118" s="75"/>
      <c r="L118" s="150"/>
      <c r="M118" s="263"/>
    </row>
    <row r="119" spans="1:13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>
        <v>0</v>
      </c>
      <c r="J119" s="75"/>
      <c r="K119" s="75"/>
      <c r="L119" s="150"/>
      <c r="M119" s="263"/>
    </row>
    <row r="120" spans="1:13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>
        <v>0</v>
      </c>
      <c r="J120" s="75"/>
      <c r="K120" s="75"/>
      <c r="L120" s="150"/>
      <c r="M120" s="263"/>
    </row>
    <row r="121" spans="1:13" x14ac:dyDescent="0.25">
      <c r="A121" s="151">
        <v>2270</v>
      </c>
      <c r="B121" s="72" t="s">
        <v>128</v>
      </c>
      <c r="C121" s="73">
        <f t="shared" si="6"/>
        <v>9760</v>
      </c>
      <c r="D121" s="152">
        <f>SUM(D122:D126)</f>
        <v>8000</v>
      </c>
      <c r="E121" s="152">
        <f>SUM(E122:E126)</f>
        <v>0</v>
      </c>
      <c r="F121" s="152">
        <f>SUM(F122:F126)</f>
        <v>1760</v>
      </c>
      <c r="G121" s="153">
        <f>SUM(G122:G126)</f>
        <v>0</v>
      </c>
      <c r="H121" s="73">
        <f t="shared" si="7"/>
        <v>9760</v>
      </c>
      <c r="I121" s="152">
        <f>SUM(I122:I126)</f>
        <v>8000</v>
      </c>
      <c r="J121" s="152">
        <f>SUM(J122:J126)</f>
        <v>0</v>
      </c>
      <c r="K121" s="152">
        <f>SUM(K122:K126)</f>
        <v>1760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>
        <v>0</v>
      </c>
      <c r="J122" s="75"/>
      <c r="K122" s="75"/>
      <c r="L122" s="150"/>
      <c r="M122" s="263"/>
    </row>
    <row r="123" spans="1:13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>
        <v>0</v>
      </c>
      <c r="J123" s="75"/>
      <c r="K123" s="75"/>
      <c r="L123" s="150"/>
      <c r="M123" s="263"/>
    </row>
    <row r="124" spans="1:13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>
        <v>0</v>
      </c>
      <c r="J124" s="75"/>
      <c r="K124" s="75"/>
      <c r="L124" s="150"/>
      <c r="M124" s="263"/>
    </row>
    <row r="125" spans="1:13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>
        <v>0</v>
      </c>
      <c r="J125" s="75"/>
      <c r="K125" s="75"/>
      <c r="L125" s="150"/>
      <c r="M125" s="263"/>
    </row>
    <row r="126" spans="1:13" ht="24" x14ac:dyDescent="0.25">
      <c r="A126" s="46">
        <v>2279</v>
      </c>
      <c r="B126" s="72" t="s">
        <v>133</v>
      </c>
      <c r="C126" s="73">
        <f t="shared" si="6"/>
        <v>9760</v>
      </c>
      <c r="D126" s="75">
        <v>8000</v>
      </c>
      <c r="E126" s="75"/>
      <c r="F126" s="75">
        <v>1760</v>
      </c>
      <c r="G126" s="149"/>
      <c r="H126" s="73">
        <f t="shared" si="7"/>
        <v>9760</v>
      </c>
      <c r="I126" s="75">
        <v>8000</v>
      </c>
      <c r="J126" s="75"/>
      <c r="K126" s="75">
        <v>1760</v>
      </c>
      <c r="L126" s="150"/>
      <c r="M126" s="263"/>
    </row>
    <row r="127" spans="1:13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3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>
        <v>0</v>
      </c>
      <c r="J128" s="75"/>
      <c r="K128" s="75"/>
      <c r="L128" s="150"/>
      <c r="M128" s="263"/>
    </row>
    <row r="129" spans="1:13" ht="38.25" hidden="1" customHeight="1" x14ac:dyDescent="0.25">
      <c r="A129" s="58">
        <v>2300</v>
      </c>
      <c r="B129" s="140" t="s">
        <v>136</v>
      </c>
      <c r="C129" s="59">
        <f t="shared" si="9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160">
        <v>2310</v>
      </c>
      <c r="B130" s="66" t="s">
        <v>137</v>
      </c>
      <c r="C130" s="67">
        <f t="shared" si="9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138</v>
      </c>
      <c r="C131" s="73">
        <f t="shared" si="9"/>
        <v>0</v>
      </c>
      <c r="D131" s="75"/>
      <c r="E131" s="75"/>
      <c r="F131" s="75"/>
      <c r="G131" s="149"/>
      <c r="H131" s="73">
        <f t="shared" si="10"/>
        <v>0</v>
      </c>
      <c r="I131" s="75">
        <v>0</v>
      </c>
      <c r="J131" s="75"/>
      <c r="K131" s="75"/>
      <c r="L131" s="150"/>
      <c r="M131" s="263"/>
    </row>
    <row r="132" spans="1:13" hidden="1" x14ac:dyDescent="0.25">
      <c r="A132" s="46">
        <v>2312</v>
      </c>
      <c r="B132" s="72" t="s">
        <v>139</v>
      </c>
      <c r="C132" s="73">
        <f t="shared" si="9"/>
        <v>0</v>
      </c>
      <c r="D132" s="75"/>
      <c r="E132" s="75"/>
      <c r="F132" s="75"/>
      <c r="G132" s="149"/>
      <c r="H132" s="73">
        <f t="shared" si="10"/>
        <v>0</v>
      </c>
      <c r="I132" s="75">
        <v>0</v>
      </c>
      <c r="J132" s="75"/>
      <c r="K132" s="75"/>
      <c r="L132" s="150"/>
      <c r="M132" s="263"/>
    </row>
    <row r="133" spans="1:13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>
        <v>0</v>
      </c>
      <c r="J133" s="75"/>
      <c r="K133" s="75"/>
      <c r="L133" s="150"/>
      <c r="M133" s="263"/>
    </row>
    <row r="134" spans="1:13" ht="47.25" hidden="1" customHeight="1" x14ac:dyDescent="0.25">
      <c r="A134" s="46">
        <v>2314</v>
      </c>
      <c r="B134" s="72" t="s">
        <v>141</v>
      </c>
      <c r="C134" s="73">
        <f t="shared" si="9"/>
        <v>0</v>
      </c>
      <c r="D134" s="75"/>
      <c r="E134" s="75"/>
      <c r="F134" s="75"/>
      <c r="G134" s="149"/>
      <c r="H134" s="73">
        <f t="shared" si="10"/>
        <v>0</v>
      </c>
      <c r="I134" s="75">
        <v>0</v>
      </c>
      <c r="J134" s="75"/>
      <c r="K134" s="75"/>
      <c r="L134" s="150"/>
      <c r="M134" s="263"/>
    </row>
    <row r="135" spans="1:13" hidden="1" x14ac:dyDescent="0.25">
      <c r="A135" s="151">
        <v>2320</v>
      </c>
      <c r="B135" s="72" t="s">
        <v>142</v>
      </c>
      <c r="C135" s="73">
        <f t="shared" si="9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>
        <v>0</v>
      </c>
      <c r="J136" s="75"/>
      <c r="K136" s="75"/>
      <c r="L136" s="150"/>
      <c r="M136" s="263"/>
    </row>
    <row r="137" spans="1:13" hidden="1" x14ac:dyDescent="0.25">
      <c r="A137" s="46">
        <v>2322</v>
      </c>
      <c r="B137" s="72" t="s">
        <v>144</v>
      </c>
      <c r="C137" s="73">
        <f t="shared" si="9"/>
        <v>0</v>
      </c>
      <c r="D137" s="75"/>
      <c r="E137" s="75"/>
      <c r="F137" s="75"/>
      <c r="G137" s="149"/>
      <c r="H137" s="73">
        <f t="shared" si="10"/>
        <v>0</v>
      </c>
      <c r="I137" s="75">
        <v>0</v>
      </c>
      <c r="J137" s="75"/>
      <c r="K137" s="75"/>
      <c r="L137" s="150"/>
      <c r="M137" s="263"/>
    </row>
    <row r="138" spans="1:13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>
        <v>0</v>
      </c>
      <c r="J138" s="75"/>
      <c r="K138" s="75"/>
      <c r="L138" s="150"/>
      <c r="M138" s="263"/>
    </row>
    <row r="139" spans="1:13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>
        <v>0</v>
      </c>
      <c r="J139" s="75"/>
      <c r="K139" s="75"/>
      <c r="L139" s="150"/>
      <c r="M139" s="263"/>
    </row>
    <row r="140" spans="1:13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>
        <v>0</v>
      </c>
      <c r="J141" s="75"/>
      <c r="K141" s="75"/>
      <c r="L141" s="150"/>
      <c r="M141" s="263"/>
    </row>
    <row r="142" spans="1:13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>
        <v>0</v>
      </c>
      <c r="J142" s="75"/>
      <c r="K142" s="75"/>
      <c r="L142" s="150"/>
      <c r="M142" s="263"/>
    </row>
    <row r="143" spans="1:13" ht="24" hidden="1" x14ac:dyDescent="0.25">
      <c r="A143" s="143">
        <v>2350</v>
      </c>
      <c r="B143" s="102" t="s">
        <v>150</v>
      </c>
      <c r="C143" s="109">
        <f t="shared" si="9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>
        <v>0</v>
      </c>
      <c r="J144" s="69"/>
      <c r="K144" s="69"/>
      <c r="L144" s="148"/>
      <c r="M144" s="263"/>
    </row>
    <row r="145" spans="1:13" hidden="1" x14ac:dyDescent="0.25">
      <c r="A145" s="46">
        <v>2352</v>
      </c>
      <c r="B145" s="72" t="s">
        <v>152</v>
      </c>
      <c r="C145" s="73">
        <f t="shared" si="9"/>
        <v>0</v>
      </c>
      <c r="D145" s="75"/>
      <c r="E145" s="75"/>
      <c r="F145" s="75"/>
      <c r="G145" s="149"/>
      <c r="H145" s="73">
        <f t="shared" si="10"/>
        <v>0</v>
      </c>
      <c r="I145" s="75">
        <v>0</v>
      </c>
      <c r="J145" s="75"/>
      <c r="K145" s="75"/>
      <c r="L145" s="150"/>
      <c r="M145" s="263"/>
    </row>
    <row r="146" spans="1:13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>
        <v>0</v>
      </c>
      <c r="J146" s="75"/>
      <c r="K146" s="75"/>
      <c r="L146" s="150"/>
      <c r="M146" s="263"/>
    </row>
    <row r="147" spans="1:13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>
        <v>0</v>
      </c>
      <c r="J147" s="75"/>
      <c r="K147" s="75"/>
      <c r="L147" s="150"/>
      <c r="M147" s="263"/>
    </row>
    <row r="148" spans="1:13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>
        <v>0</v>
      </c>
      <c r="J148" s="75"/>
      <c r="K148" s="75"/>
      <c r="L148" s="150"/>
      <c r="M148" s="263"/>
    </row>
    <row r="149" spans="1:13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>
        <v>0</v>
      </c>
      <c r="J149" s="75"/>
      <c r="K149" s="75"/>
      <c r="L149" s="150"/>
      <c r="M149" s="263"/>
    </row>
    <row r="150" spans="1:13" ht="24.75" hidden="1" customHeight="1" x14ac:dyDescent="0.25">
      <c r="A150" s="151">
        <v>2360</v>
      </c>
      <c r="B150" s="72" t="s">
        <v>157</v>
      </c>
      <c r="C150" s="73">
        <f t="shared" si="9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>
        <v>0</v>
      </c>
      <c r="J151" s="75"/>
      <c r="K151" s="75"/>
      <c r="L151" s="150"/>
      <c r="M151" s="263"/>
    </row>
    <row r="152" spans="1:13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>
        <v>0</v>
      </c>
      <c r="J152" s="75"/>
      <c r="K152" s="75"/>
      <c r="L152" s="150"/>
      <c r="M152" s="263"/>
    </row>
    <row r="153" spans="1:13" hidden="1" x14ac:dyDescent="0.25">
      <c r="A153" s="45">
        <v>2363</v>
      </c>
      <c r="B153" s="72" t="s">
        <v>160</v>
      </c>
      <c r="C153" s="73">
        <f t="shared" si="9"/>
        <v>0</v>
      </c>
      <c r="D153" s="75"/>
      <c r="E153" s="75"/>
      <c r="F153" s="75"/>
      <c r="G153" s="149"/>
      <c r="H153" s="73">
        <f t="shared" si="10"/>
        <v>0</v>
      </c>
      <c r="I153" s="75">
        <v>0</v>
      </c>
      <c r="J153" s="75"/>
      <c r="K153" s="75"/>
      <c r="L153" s="150"/>
      <c r="M153" s="263"/>
    </row>
    <row r="154" spans="1:13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>
        <v>0</v>
      </c>
      <c r="J154" s="75"/>
      <c r="K154" s="75"/>
      <c r="L154" s="150"/>
      <c r="M154" s="263"/>
    </row>
    <row r="155" spans="1:13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>
        <v>0</v>
      </c>
      <c r="J155" s="75"/>
      <c r="K155" s="75"/>
      <c r="L155" s="150"/>
      <c r="M155" s="263"/>
    </row>
    <row r="156" spans="1:13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>
        <v>0</v>
      </c>
      <c r="J156" s="75"/>
      <c r="K156" s="75"/>
      <c r="L156" s="150"/>
      <c r="M156" s="263"/>
    </row>
    <row r="157" spans="1:13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>
        <v>0</v>
      </c>
      <c r="J157" s="75"/>
      <c r="K157" s="75"/>
      <c r="L157" s="150"/>
      <c r="M157" s="263"/>
    </row>
    <row r="158" spans="1:13" hidden="1" x14ac:dyDescent="0.25">
      <c r="A158" s="143">
        <v>2370</v>
      </c>
      <c r="B158" s="102" t="s">
        <v>165</v>
      </c>
      <c r="C158" s="109">
        <f t="shared" si="9"/>
        <v>0</v>
      </c>
      <c r="D158" s="155"/>
      <c r="E158" s="155"/>
      <c r="F158" s="155"/>
      <c r="G158" s="156"/>
      <c r="H158" s="109">
        <f t="shared" si="10"/>
        <v>0</v>
      </c>
      <c r="I158" s="155">
        <v>0</v>
      </c>
      <c r="J158" s="155"/>
      <c r="K158" s="155"/>
      <c r="L158" s="157"/>
      <c r="M158" s="263"/>
    </row>
    <row r="159" spans="1:13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>
        <v>0</v>
      </c>
      <c r="J160" s="69"/>
      <c r="K160" s="69"/>
      <c r="L160" s="148"/>
      <c r="M160" s="263"/>
    </row>
    <row r="161" spans="1:13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>
        <v>0</v>
      </c>
      <c r="J161" s="75"/>
      <c r="K161" s="75"/>
      <c r="L161" s="150"/>
      <c r="M161" s="263"/>
    </row>
    <row r="162" spans="1:13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>
        <v>0</v>
      </c>
      <c r="J162" s="155"/>
      <c r="K162" s="155"/>
      <c r="L162" s="157"/>
      <c r="M162" s="263"/>
    </row>
    <row r="163" spans="1:13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>
        <v>0</v>
      </c>
      <c r="J163" s="169"/>
      <c r="K163" s="169"/>
      <c r="L163" s="171"/>
      <c r="M163" s="263"/>
    </row>
    <row r="164" spans="1:13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hidden="1" customHeight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>
        <v>0</v>
      </c>
      <c r="J166" s="75"/>
      <c r="K166" s="75"/>
      <c r="L166" s="150"/>
      <c r="M166" s="263"/>
    </row>
    <row r="167" spans="1:13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>
        <v>0</v>
      </c>
      <c r="J167" s="75"/>
      <c r="K167" s="75"/>
      <c r="L167" s="150"/>
      <c r="M167" s="263"/>
    </row>
    <row r="168" spans="1:13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>
        <v>0</v>
      </c>
      <c r="J168" s="75"/>
      <c r="K168" s="75"/>
      <c r="L168" s="150"/>
      <c r="M168" s="263"/>
    </row>
    <row r="169" spans="1:13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>
        <v>0</v>
      </c>
      <c r="J169" s="75"/>
      <c r="K169" s="75"/>
      <c r="L169" s="150"/>
      <c r="M169" s="263"/>
    </row>
    <row r="170" spans="1:13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>
        <v>0</v>
      </c>
      <c r="J170" s="75"/>
      <c r="K170" s="75"/>
      <c r="L170" s="150"/>
      <c r="M170" s="263"/>
    </row>
    <row r="171" spans="1:13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>
        <v>0</v>
      </c>
      <c r="J171" s="42"/>
      <c r="K171" s="42"/>
      <c r="L171" s="44"/>
      <c r="M171" s="265"/>
    </row>
    <row r="172" spans="1:13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>
        <v>0</v>
      </c>
      <c r="J175" s="75"/>
      <c r="K175" s="75"/>
      <c r="L175" s="150"/>
      <c r="M175" s="263"/>
    </row>
    <row r="176" spans="1:13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>
        <v>0</v>
      </c>
      <c r="J176" s="75"/>
      <c r="K176" s="75"/>
      <c r="L176" s="150"/>
      <c r="M176" s="263"/>
    </row>
    <row r="177" spans="1:13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>
        <v>0</v>
      </c>
      <c r="J177" s="75"/>
      <c r="K177" s="75"/>
      <c r="L177" s="150"/>
      <c r="M177" s="263"/>
    </row>
    <row r="178" spans="1:13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>
        <v>0</v>
      </c>
      <c r="J179" s="75"/>
      <c r="K179" s="75"/>
      <c r="L179" s="150"/>
      <c r="M179" s="263"/>
    </row>
    <row r="180" spans="1:13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>
        <v>0</v>
      </c>
      <c r="J180" s="75"/>
      <c r="K180" s="75"/>
      <c r="L180" s="150"/>
      <c r="M180" s="263"/>
    </row>
    <row r="181" spans="1:13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>
        <v>0</v>
      </c>
      <c r="J181" s="75"/>
      <c r="K181" s="75"/>
      <c r="L181" s="150"/>
      <c r="M181" s="263"/>
    </row>
    <row r="182" spans="1:13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>
        <v>0</v>
      </c>
      <c r="J182" s="180"/>
      <c r="K182" s="180"/>
      <c r="L182" s="182"/>
      <c r="M182" s="263"/>
    </row>
    <row r="183" spans="1:13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>
        <v>0</v>
      </c>
      <c r="J184" s="155"/>
      <c r="K184" s="155"/>
      <c r="L184" s="157"/>
      <c r="M184" s="263"/>
    </row>
    <row r="185" spans="1:13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>
        <v>0</v>
      </c>
      <c r="J185" s="69"/>
      <c r="K185" s="69"/>
      <c r="L185" s="148"/>
      <c r="M185" s="263"/>
    </row>
    <row r="186" spans="1:13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>
        <v>0</v>
      </c>
      <c r="J188" s="69"/>
      <c r="K188" s="69"/>
      <c r="L188" s="148"/>
      <c r="M188" s="263"/>
    </row>
    <row r="189" spans="1:13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>
        <v>0</v>
      </c>
      <c r="J189" s="75"/>
      <c r="K189" s="75"/>
      <c r="L189" s="150"/>
      <c r="M189" s="263"/>
    </row>
    <row r="190" spans="1:13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>
        <v>0</v>
      </c>
      <c r="J192" s="75"/>
      <c r="K192" s="75"/>
      <c r="L192" s="150"/>
      <c r="M192" s="263"/>
    </row>
    <row r="193" spans="1:13" s="26" customFormat="1" ht="24" x14ac:dyDescent="0.25">
      <c r="A193" s="188"/>
      <c r="B193" s="21" t="s">
        <v>200</v>
      </c>
      <c r="C193" s="131">
        <f t="shared" si="13"/>
        <v>452890</v>
      </c>
      <c r="D193" s="132">
        <f>SUM(D194,D229,D268)</f>
        <v>452890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453528</v>
      </c>
      <c r="I193" s="132">
        <f>SUM(I194,I229,I268)</f>
        <v>453528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201</v>
      </c>
      <c r="C194" s="136">
        <f t="shared" si="1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202</v>
      </c>
      <c r="C195" s="59">
        <f t="shared" si="1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>
        <v>0</v>
      </c>
      <c r="J196" s="69"/>
      <c r="K196" s="69"/>
      <c r="L196" s="148"/>
      <c r="M196" s="263"/>
    </row>
    <row r="197" spans="1:13" ht="24" hidden="1" x14ac:dyDescent="0.25">
      <c r="A197" s="151">
        <v>5120</v>
      </c>
      <c r="B197" s="72" t="s">
        <v>204</v>
      </c>
      <c r="C197" s="73">
        <f t="shared" si="1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205</v>
      </c>
      <c r="C198" s="73">
        <f t="shared" si="13"/>
        <v>0</v>
      </c>
      <c r="D198" s="75"/>
      <c r="E198" s="75"/>
      <c r="F198" s="75"/>
      <c r="G198" s="149"/>
      <c r="H198" s="73">
        <f t="shared" si="14"/>
        <v>0</v>
      </c>
      <c r="I198" s="75">
        <v>0</v>
      </c>
      <c r="J198" s="75"/>
      <c r="K198" s="75"/>
      <c r="L198" s="150"/>
      <c r="M198" s="263"/>
    </row>
    <row r="199" spans="1:13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>
        <v>0</v>
      </c>
      <c r="J199" s="75"/>
      <c r="K199" s="75"/>
      <c r="L199" s="150"/>
      <c r="M199" s="263"/>
    </row>
    <row r="200" spans="1:13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>
        <v>0</v>
      </c>
      <c r="J200" s="75"/>
      <c r="K200" s="75"/>
      <c r="L200" s="150"/>
      <c r="M200" s="263"/>
    </row>
    <row r="201" spans="1:13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>
        <v>0</v>
      </c>
      <c r="J201" s="75"/>
      <c r="K201" s="75"/>
      <c r="L201" s="150"/>
      <c r="M201" s="263"/>
    </row>
    <row r="202" spans="1:13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>
        <v>0</v>
      </c>
      <c r="J202" s="75"/>
      <c r="K202" s="75"/>
      <c r="L202" s="150"/>
      <c r="M202" s="263"/>
    </row>
    <row r="203" spans="1:13" hidden="1" x14ac:dyDescent="0.25">
      <c r="A203" s="58">
        <v>5200</v>
      </c>
      <c r="B203" s="140" t="s">
        <v>210</v>
      </c>
      <c r="C203" s="59">
        <f t="shared" si="1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>
        <v>0</v>
      </c>
      <c r="J205" s="69"/>
      <c r="K205" s="69"/>
      <c r="L205" s="148"/>
      <c r="M205" s="263"/>
    </row>
    <row r="206" spans="1:13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>
        <v>0</v>
      </c>
      <c r="J206" s="75"/>
      <c r="K206" s="75"/>
      <c r="L206" s="150"/>
      <c r="M206" s="263"/>
    </row>
    <row r="207" spans="1:13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>
        <v>0</v>
      </c>
      <c r="J207" s="75"/>
      <c r="K207" s="75"/>
      <c r="L207" s="150"/>
      <c r="M207" s="263"/>
    </row>
    <row r="208" spans="1:13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>
        <v>0</v>
      </c>
      <c r="J208" s="75"/>
      <c r="K208" s="75"/>
      <c r="L208" s="150"/>
      <c r="M208" s="263"/>
    </row>
    <row r="209" spans="1:13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>
        <v>0</v>
      </c>
      <c r="J209" s="75"/>
      <c r="K209" s="75"/>
      <c r="L209" s="150"/>
      <c r="M209" s="263"/>
    </row>
    <row r="210" spans="1:13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>
        <v>0</v>
      </c>
      <c r="J210" s="75"/>
      <c r="K210" s="75"/>
      <c r="L210" s="150"/>
      <c r="M210" s="263"/>
    </row>
    <row r="211" spans="1:13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>
        <v>0</v>
      </c>
      <c r="J211" s="75"/>
      <c r="K211" s="75"/>
      <c r="L211" s="150"/>
      <c r="M211" s="263"/>
    </row>
    <row r="212" spans="1:13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>
        <v>0</v>
      </c>
      <c r="J212" s="75"/>
      <c r="K212" s="75"/>
      <c r="L212" s="150"/>
      <c r="M212" s="263"/>
    </row>
    <row r="213" spans="1:13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>
        <v>0</v>
      </c>
      <c r="J213" s="75"/>
      <c r="K213" s="75"/>
      <c r="L213" s="150"/>
      <c r="M213" s="263"/>
    </row>
    <row r="214" spans="1:13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>
        <v>0</v>
      </c>
      <c r="J214" s="75"/>
      <c r="K214" s="75"/>
      <c r="L214" s="150"/>
      <c r="M214" s="263"/>
    </row>
    <row r="215" spans="1:13" hidden="1" x14ac:dyDescent="0.25">
      <c r="A215" s="151">
        <v>5230</v>
      </c>
      <c r="B215" s="72" t="s">
        <v>222</v>
      </c>
      <c r="C215" s="73">
        <f t="shared" si="1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>
        <v>0</v>
      </c>
      <c r="J216" s="75"/>
      <c r="K216" s="75"/>
      <c r="L216" s="150"/>
      <c r="M216" s="263"/>
    </row>
    <row r="217" spans="1:13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>
        <v>0</v>
      </c>
      <c r="J217" s="75"/>
      <c r="K217" s="75"/>
      <c r="L217" s="150"/>
      <c r="M217" s="263"/>
    </row>
    <row r="218" spans="1:13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>
        <v>0</v>
      </c>
      <c r="J218" s="75"/>
      <c r="K218" s="75"/>
      <c r="L218" s="150"/>
      <c r="M218" s="263"/>
    </row>
    <row r="219" spans="1:13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>
        <v>0</v>
      </c>
      <c r="J219" s="75"/>
      <c r="K219" s="75"/>
      <c r="L219" s="150"/>
      <c r="M219" s="263"/>
    </row>
    <row r="220" spans="1:13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>
        <v>0</v>
      </c>
      <c r="J220" s="75"/>
      <c r="K220" s="75"/>
      <c r="L220" s="150"/>
      <c r="M220" s="263"/>
    </row>
    <row r="221" spans="1:13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>
        <v>0</v>
      </c>
      <c r="J221" s="75"/>
      <c r="K221" s="75"/>
      <c r="L221" s="150"/>
      <c r="M221" s="263"/>
    </row>
    <row r="222" spans="1:13" ht="24" hidden="1" x14ac:dyDescent="0.25">
      <c r="A222" s="46">
        <v>5238</v>
      </c>
      <c r="B222" s="72" t="s">
        <v>229</v>
      </c>
      <c r="C222" s="191">
        <f t="shared" si="13"/>
        <v>0</v>
      </c>
      <c r="D222" s="75"/>
      <c r="E222" s="75"/>
      <c r="F222" s="75"/>
      <c r="G222" s="149"/>
      <c r="H222" s="73">
        <f t="shared" si="14"/>
        <v>0</v>
      </c>
      <c r="I222" s="75">
        <v>0</v>
      </c>
      <c r="J222" s="75"/>
      <c r="K222" s="75"/>
      <c r="L222" s="150"/>
      <c r="M222" s="263"/>
    </row>
    <row r="223" spans="1:13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>
        <v>0</v>
      </c>
      <c r="J223" s="75"/>
      <c r="K223" s="75"/>
      <c r="L223" s="150"/>
      <c r="M223" s="263"/>
    </row>
    <row r="224" spans="1:13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>
        <v>0</v>
      </c>
      <c r="J224" s="75"/>
      <c r="K224" s="75"/>
      <c r="L224" s="150"/>
      <c r="M224" s="263"/>
    </row>
    <row r="225" spans="1:13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>
        <v>0</v>
      </c>
      <c r="J225" s="75"/>
      <c r="K225" s="75"/>
      <c r="L225" s="150"/>
      <c r="M225" s="263"/>
    </row>
    <row r="226" spans="1:13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>
        <v>0</v>
      </c>
      <c r="J227" s="75"/>
      <c r="K227" s="75"/>
      <c r="L227" s="150"/>
      <c r="M227" s="263"/>
    </row>
    <row r="228" spans="1:13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>
        <v>0</v>
      </c>
      <c r="J228" s="155"/>
      <c r="K228" s="155"/>
      <c r="L228" s="157"/>
      <c r="M228" s="263"/>
    </row>
    <row r="229" spans="1:13" x14ac:dyDescent="0.25">
      <c r="A229" s="135">
        <v>6000</v>
      </c>
      <c r="B229" s="135" t="s">
        <v>236</v>
      </c>
      <c r="C229" s="193">
        <f t="shared" si="15"/>
        <v>452890</v>
      </c>
      <c r="D229" s="137">
        <f>D230+D250+D258</f>
        <v>452890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453528</v>
      </c>
      <c r="I229" s="137">
        <f>I230+I250+I258</f>
        <v>453528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customHeight="1" x14ac:dyDescent="0.25">
      <c r="A230" s="87">
        <v>6200</v>
      </c>
      <c r="B230" s="174" t="s">
        <v>237</v>
      </c>
      <c r="C230" s="194">
        <f t="shared" si="15"/>
        <v>99885</v>
      </c>
      <c r="D230" s="184">
        <f>SUM(D231,D232,D234,D237,D243,D244,D245)</f>
        <v>99885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97385</v>
      </c>
      <c r="I230" s="184">
        <f>SUM(I231,I232,I234,I237,I243,I244,I245)</f>
        <v>97385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>
        <v>0</v>
      </c>
      <c r="J231" s="69"/>
      <c r="K231" s="69"/>
      <c r="L231" s="148"/>
      <c r="M231" s="263"/>
    </row>
    <row r="232" spans="1:13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>
        <v>0</v>
      </c>
      <c r="J233" s="69"/>
      <c r="K233" s="69"/>
      <c r="L233" s="148"/>
      <c r="M233" s="263"/>
    </row>
    <row r="234" spans="1:13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>
        <v>0</v>
      </c>
      <c r="J235" s="75"/>
      <c r="K235" s="75"/>
      <c r="L235" s="150"/>
      <c r="M235" s="263"/>
    </row>
    <row r="236" spans="1:13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>
        <v>0</v>
      </c>
      <c r="J236" s="75"/>
      <c r="K236" s="75"/>
      <c r="L236" s="150"/>
      <c r="M236" s="263"/>
    </row>
    <row r="237" spans="1:13" ht="25.5" customHeight="1" x14ac:dyDescent="0.25">
      <c r="A237" s="151">
        <v>6250</v>
      </c>
      <c r="B237" s="72" t="s">
        <v>244</v>
      </c>
      <c r="C237" s="191">
        <f t="shared" si="15"/>
        <v>39885</v>
      </c>
      <c r="D237" s="152">
        <f>SUM(D238:D242)</f>
        <v>39885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39885</v>
      </c>
      <c r="I237" s="152">
        <f>SUM(I238:I242)</f>
        <v>39885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customHeight="1" x14ac:dyDescent="0.25">
      <c r="A238" s="46">
        <v>6252</v>
      </c>
      <c r="B238" s="72" t="s">
        <v>245</v>
      </c>
      <c r="C238" s="191">
        <f t="shared" si="15"/>
        <v>10500</v>
      </c>
      <c r="D238" s="75">
        <v>10500</v>
      </c>
      <c r="E238" s="75"/>
      <c r="F238" s="75"/>
      <c r="G238" s="149"/>
      <c r="H238" s="198">
        <f t="shared" si="16"/>
        <v>10500</v>
      </c>
      <c r="I238" s="75">
        <v>10500</v>
      </c>
      <c r="J238" s="75"/>
      <c r="K238" s="75"/>
      <c r="L238" s="150"/>
      <c r="M238" s="263"/>
    </row>
    <row r="239" spans="1:13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>
        <v>0</v>
      </c>
      <c r="J239" s="75"/>
      <c r="K239" s="75"/>
      <c r="L239" s="150"/>
      <c r="M239" s="263"/>
    </row>
    <row r="240" spans="1:13" ht="24" x14ac:dyDescent="0.25">
      <c r="A240" s="46">
        <v>6254</v>
      </c>
      <c r="B240" s="72" t="s">
        <v>247</v>
      </c>
      <c r="C240" s="191">
        <f t="shared" si="15"/>
        <v>6700</v>
      </c>
      <c r="D240" s="75">
        <v>6700</v>
      </c>
      <c r="E240" s="75"/>
      <c r="F240" s="75"/>
      <c r="G240" s="149"/>
      <c r="H240" s="198">
        <f t="shared" si="16"/>
        <v>6700</v>
      </c>
      <c r="I240" s="75">
        <v>6700</v>
      </c>
      <c r="J240" s="75"/>
      <c r="K240" s="75"/>
      <c r="L240" s="150"/>
      <c r="M240" s="263"/>
    </row>
    <row r="241" spans="1:13" ht="24" x14ac:dyDescent="0.25">
      <c r="A241" s="46">
        <v>6255</v>
      </c>
      <c r="B241" s="72" t="s">
        <v>248</v>
      </c>
      <c r="C241" s="191">
        <f t="shared" si="15"/>
        <v>22685</v>
      </c>
      <c r="D241" s="75">
        <f>16000+6685</f>
        <v>22685</v>
      </c>
      <c r="E241" s="75"/>
      <c r="F241" s="75"/>
      <c r="G241" s="149"/>
      <c r="H241" s="198">
        <f t="shared" si="16"/>
        <v>22685</v>
      </c>
      <c r="I241" s="75">
        <v>22685</v>
      </c>
      <c r="J241" s="75"/>
      <c r="K241" s="75"/>
      <c r="L241" s="150"/>
      <c r="M241" s="263"/>
    </row>
    <row r="242" spans="1:13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>
        <v>0</v>
      </c>
      <c r="J242" s="75"/>
      <c r="K242" s="75"/>
      <c r="L242" s="150"/>
      <c r="M242" s="263"/>
    </row>
    <row r="243" spans="1:13" ht="24" x14ac:dyDescent="0.25">
      <c r="A243" s="151">
        <v>6260</v>
      </c>
      <c r="B243" s="72" t="s">
        <v>250</v>
      </c>
      <c r="C243" s="191">
        <f t="shared" si="15"/>
        <v>60000</v>
      </c>
      <c r="D243" s="75">
        <v>60000</v>
      </c>
      <c r="E243" s="75"/>
      <c r="F243" s="75"/>
      <c r="G243" s="149"/>
      <c r="H243" s="198">
        <f t="shared" si="16"/>
        <v>57500</v>
      </c>
      <c r="I243" s="75">
        <v>57500</v>
      </c>
      <c r="J243" s="75"/>
      <c r="K243" s="75"/>
      <c r="L243" s="150"/>
      <c r="M243" s="263"/>
    </row>
    <row r="244" spans="1:13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>
        <v>0</v>
      </c>
      <c r="J244" s="75"/>
      <c r="K244" s="75"/>
      <c r="L244" s="150"/>
      <c r="M244" s="263"/>
    </row>
    <row r="245" spans="1:13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>
        <v>0</v>
      </c>
      <c r="J246" s="75"/>
      <c r="K246" s="75"/>
      <c r="L246" s="150"/>
      <c r="M246" s="263"/>
    </row>
    <row r="247" spans="1:13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>
        <v>0</v>
      </c>
      <c r="J247" s="75"/>
      <c r="K247" s="75"/>
      <c r="L247" s="150"/>
      <c r="M247" s="263"/>
    </row>
    <row r="248" spans="1:13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>
        <v>0</v>
      </c>
      <c r="J248" s="75"/>
      <c r="K248" s="75"/>
      <c r="L248" s="150"/>
      <c r="M248" s="263"/>
    </row>
    <row r="249" spans="1:13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>
        <v>0</v>
      </c>
      <c r="J249" s="75"/>
      <c r="K249" s="75"/>
      <c r="L249" s="150"/>
      <c r="M249" s="263"/>
    </row>
    <row r="250" spans="1:13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>
        <v>0</v>
      </c>
      <c r="J252" s="75"/>
      <c r="K252" s="75"/>
      <c r="L252" s="150"/>
      <c r="M252" s="263"/>
    </row>
    <row r="253" spans="1:13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>
        <v>0</v>
      </c>
      <c r="J253" s="75"/>
      <c r="K253" s="75"/>
      <c r="L253" s="150"/>
      <c r="M253" s="263"/>
    </row>
    <row r="254" spans="1:13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>
        <v>0</v>
      </c>
      <c r="J254" s="75"/>
      <c r="K254" s="75"/>
      <c r="L254" s="150"/>
      <c r="M254" s="263"/>
    </row>
    <row r="255" spans="1:13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>
        <v>0</v>
      </c>
      <c r="J255" s="69"/>
      <c r="K255" s="69"/>
      <c r="L255" s="148"/>
      <c r="M255" s="263"/>
    </row>
    <row r="256" spans="1:13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>
        <v>0</v>
      </c>
      <c r="J256" s="180"/>
      <c r="K256" s="180"/>
      <c r="L256" s="182"/>
      <c r="M256" s="263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>
        <v>0</v>
      </c>
      <c r="J257" s="75"/>
      <c r="K257" s="75"/>
      <c r="L257" s="150"/>
      <c r="M257" s="263"/>
    </row>
    <row r="258" spans="1:13" ht="36" x14ac:dyDescent="0.25">
      <c r="A258" s="58">
        <v>6400</v>
      </c>
      <c r="B258" s="140" t="s">
        <v>265</v>
      </c>
      <c r="C258" s="175">
        <f t="shared" si="17"/>
        <v>353005</v>
      </c>
      <c r="D258" s="64">
        <f>SUM(D259,D263)</f>
        <v>353005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356143</v>
      </c>
      <c r="I258" s="64">
        <f>SUM(I259,I263)</f>
        <v>356143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x14ac:dyDescent="0.25">
      <c r="A259" s="160">
        <v>6410</v>
      </c>
      <c r="B259" s="66" t="s">
        <v>266</v>
      </c>
      <c r="C259" s="195">
        <f t="shared" si="17"/>
        <v>312277</v>
      </c>
      <c r="D259" s="161">
        <f>SUM(D260:D262)</f>
        <v>312277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317415</v>
      </c>
      <c r="I259" s="161">
        <f>SUM(I260:I262)</f>
        <v>317415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>
        <v>0</v>
      </c>
      <c r="J260" s="75"/>
      <c r="K260" s="75"/>
      <c r="L260" s="150"/>
      <c r="M260" s="263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>
        <v>0</v>
      </c>
      <c r="J261" s="75"/>
      <c r="K261" s="75"/>
      <c r="L261" s="150"/>
      <c r="M261" s="263"/>
    </row>
    <row r="262" spans="1:13" ht="36" x14ac:dyDescent="0.25">
      <c r="A262" s="46">
        <v>6419</v>
      </c>
      <c r="B262" s="72" t="s">
        <v>269</v>
      </c>
      <c r="C262" s="191">
        <f t="shared" si="17"/>
        <v>312277</v>
      </c>
      <c r="D262" s="75">
        <f>86222+151055+75000</f>
        <v>312277</v>
      </c>
      <c r="E262" s="75"/>
      <c r="F262" s="75"/>
      <c r="G262" s="149"/>
      <c r="H262" s="198">
        <f t="shared" si="18"/>
        <v>317415</v>
      </c>
      <c r="I262" s="75">
        <v>317415</v>
      </c>
      <c r="J262" s="75"/>
      <c r="K262" s="75"/>
      <c r="L262" s="150"/>
      <c r="M262" s="263"/>
    </row>
    <row r="263" spans="1:13" ht="36" x14ac:dyDescent="0.25">
      <c r="A263" s="151">
        <v>6420</v>
      </c>
      <c r="B263" s="72" t="s">
        <v>270</v>
      </c>
      <c r="C263" s="191">
        <f t="shared" si="17"/>
        <v>40728</v>
      </c>
      <c r="D263" s="152">
        <f>SUM(D264:D267)</f>
        <v>40728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38728</v>
      </c>
      <c r="I263" s="152">
        <f>SUM(I264:I267)</f>
        <v>38728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>
        <v>0</v>
      </c>
      <c r="J264" s="75"/>
      <c r="K264" s="75"/>
      <c r="L264" s="150"/>
      <c r="M264" s="263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>
        <v>0</v>
      </c>
      <c r="J265" s="75"/>
      <c r="K265" s="75"/>
      <c r="L265" s="150"/>
      <c r="M265" s="263"/>
    </row>
    <row r="266" spans="1:13" ht="24" x14ac:dyDescent="0.25">
      <c r="A266" s="46">
        <v>6423</v>
      </c>
      <c r="B266" s="72" t="s">
        <v>273</v>
      </c>
      <c r="C266" s="191">
        <f t="shared" si="17"/>
        <v>40728</v>
      </c>
      <c r="D266" s="75">
        <f>8640+7500+8000+11800+4788</f>
        <v>40728</v>
      </c>
      <c r="E266" s="75"/>
      <c r="F266" s="75"/>
      <c r="G266" s="149"/>
      <c r="H266" s="198">
        <f t="shared" si="18"/>
        <v>38728</v>
      </c>
      <c r="I266" s="75">
        <v>38728</v>
      </c>
      <c r="J266" s="75"/>
      <c r="K266" s="75"/>
      <c r="L266" s="150"/>
      <c r="M266" s="263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>
        <v>0</v>
      </c>
      <c r="J267" s="75"/>
      <c r="K267" s="75"/>
      <c r="L267" s="150"/>
      <c r="M267" s="264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>
        <v>0</v>
      </c>
      <c r="J270" s="69"/>
      <c r="K270" s="69"/>
      <c r="L270" s="148"/>
      <c r="M270" s="263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>
        <v>0</v>
      </c>
      <c r="J272" s="75"/>
      <c r="K272" s="75"/>
      <c r="L272" s="150"/>
      <c r="M272" s="264"/>
    </row>
    <row r="273" spans="1:13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>
        <v>0</v>
      </c>
      <c r="J273" s="75"/>
      <c r="K273" s="75"/>
      <c r="L273" s="150"/>
      <c r="M273" s="264"/>
    </row>
    <row r="274" spans="1:13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>
        <v>0</v>
      </c>
      <c r="J274" s="75"/>
      <c r="K274" s="75"/>
      <c r="L274" s="150"/>
      <c r="M274" s="263"/>
    </row>
    <row r="275" spans="1:13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>
        <v>0</v>
      </c>
      <c r="J276" s="75"/>
      <c r="K276" s="75"/>
      <c r="L276" s="150"/>
      <c r="M276" s="263"/>
    </row>
    <row r="277" spans="1:13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>
        <v>0</v>
      </c>
      <c r="J277" s="75"/>
      <c r="K277" s="75"/>
      <c r="L277" s="150"/>
      <c r="M277" s="263"/>
    </row>
    <row r="278" spans="1:13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>
        <v>0</v>
      </c>
      <c r="J278" s="69"/>
      <c r="K278" s="69"/>
      <c r="L278" s="148"/>
      <c r="M278" s="263"/>
    </row>
    <row r="279" spans="1:13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>
        <v>0</v>
      </c>
      <c r="J280" s="82"/>
      <c r="K280" s="82"/>
      <c r="L280" s="221"/>
      <c r="M280" s="263"/>
    </row>
    <row r="281" spans="1:13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3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293</v>
      </c>
      <c r="C284" s="224">
        <f t="shared" ref="C284:L284" si="19">SUM(C281,C268,C229,C194,C186,C172,C74,C52)</f>
        <v>462650</v>
      </c>
      <c r="D284" s="224">
        <f t="shared" si="19"/>
        <v>460890</v>
      </c>
      <c r="E284" s="224">
        <f t="shared" si="19"/>
        <v>0</v>
      </c>
      <c r="F284" s="224">
        <f t="shared" si="19"/>
        <v>1760</v>
      </c>
      <c r="G284" s="225">
        <f t="shared" si="19"/>
        <v>0</v>
      </c>
      <c r="H284" s="226">
        <f t="shared" si="19"/>
        <v>463288</v>
      </c>
      <c r="I284" s="224">
        <f t="shared" si="19"/>
        <v>461528</v>
      </c>
      <c r="J284" s="224">
        <f t="shared" si="19"/>
        <v>0</v>
      </c>
      <c r="K284" s="224">
        <f t="shared" si="19"/>
        <v>1760</v>
      </c>
      <c r="L284" s="227">
        <f t="shared" si="19"/>
        <v>0</v>
      </c>
    </row>
    <row r="285" spans="1:13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3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3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DsdH6zMQTQyjwLpQhRve55/VHcmLc8+xJnUi9uBwCnHGFS3lhDlqB3TtLc/67/PJVvU/zvRWhpDctyiKJnpm7Q==" saltValue="GzFqf0wECYsMHODD7JwupQ==" spinCount="100000" sheet="1" objects="1" scenarios="1" selectLockedCells="1" selectUnlockedCells="1"/>
  <autoFilter ref="A18:M296">
    <filterColumn colId="7">
      <filters blank="1">
        <filter val="1 760"/>
        <filter val="10 500"/>
        <filter val="22 685"/>
        <filter val="309 277"/>
        <filter val="348 005"/>
        <filter val="38 728"/>
        <filter val="39 885"/>
        <filter val="445 390"/>
        <filter val="453 390"/>
        <filter val="455 150"/>
        <filter val="57 500"/>
        <filter val="6 700"/>
        <filter val="9 760"/>
        <filter val="97 385"/>
      </filters>
    </filterColumn>
  </autoFilter>
  <mergeCells count="29">
    <mergeCell ref="A286:B286"/>
    <mergeCell ref="H16:H17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C12:L12"/>
    <mergeCell ref="I16:I17"/>
    <mergeCell ref="J16:J17"/>
    <mergeCell ref="K16:K17"/>
    <mergeCell ref="D16:D17"/>
    <mergeCell ref="E16:E17"/>
    <mergeCell ref="C6:L6"/>
    <mergeCell ref="C7:L7"/>
    <mergeCell ref="C8:L8"/>
    <mergeCell ref="C9:L9"/>
    <mergeCell ref="F16:F17"/>
    <mergeCell ref="G16:G17"/>
    <mergeCell ref="A1:L1"/>
    <mergeCell ref="A2:L2"/>
    <mergeCell ref="C3:L3"/>
    <mergeCell ref="C4:L4"/>
    <mergeCell ref="C5:L5"/>
  </mergeCells>
  <pageMargins left="0.98425196850393704" right="0.39370078740157483" top="0.59055118110236227" bottom="0.39370078740157483" header="0.23622047244094491" footer="0.19685039370078741"/>
  <pageSetup paperSize="9" scale="70" orientation="portrait" verticalDpi="4294967294" r:id="rId1"/>
  <headerFooter>
    <oddHeader xml:space="preserve">&amp;C                               </oddHeader>
    <oddFooter>&amp;R&amp;"Times New Roman,Regular"&amp;10&amp;P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filterMode="1">
    <tabColor theme="0"/>
  </sheetPr>
  <dimension ref="A1:M304"/>
  <sheetViews>
    <sheetView showGridLines="0" view="pageLayout" zoomScaleNormal="100" workbookViewId="0">
      <selection activeCell="P17" sqref="P17"/>
    </sheetView>
  </sheetViews>
  <sheetFormatPr defaultColWidth="9.140625" defaultRowHeight="12" x14ac:dyDescent="0.25"/>
  <cols>
    <col min="1" max="1" width="10.85546875" style="260" customWidth="1"/>
    <col min="2" max="2" width="28" style="260" customWidth="1"/>
    <col min="3" max="3" width="9.7109375" style="260" hidden="1" customWidth="1"/>
    <col min="4" max="4" width="9.5703125" style="260" hidden="1" customWidth="1"/>
    <col min="5" max="6" width="8.7109375" style="260" hidden="1" customWidth="1"/>
    <col min="7" max="7" width="8.28515625" style="260" hidden="1" customWidth="1"/>
    <col min="8" max="11" width="8.7109375" style="260" customWidth="1"/>
    <col min="12" max="12" width="7.5703125" style="260" customWidth="1"/>
    <col min="13" max="13" width="0" style="1" hidden="1" customWidth="1"/>
    <col min="14" max="16384" width="9.140625" style="1"/>
  </cols>
  <sheetData>
    <row r="1" spans="1:12" x14ac:dyDescent="0.25">
      <c r="A1" s="277" t="s">
        <v>343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5.25" customHeight="1" x14ac:dyDescent="0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ht="12.75" customHeight="1" x14ac:dyDescent="0.25">
      <c r="A3" s="2" t="s">
        <v>2</v>
      </c>
      <c r="B3" s="3"/>
      <c r="C3" s="281" t="s">
        <v>394</v>
      </c>
      <c r="D3" s="281"/>
      <c r="E3" s="281"/>
      <c r="F3" s="281"/>
      <c r="G3" s="281"/>
      <c r="H3" s="281"/>
      <c r="I3" s="281"/>
      <c r="J3" s="281"/>
      <c r="K3" s="281"/>
      <c r="L3" s="282"/>
    </row>
    <row r="4" spans="1:12" ht="12.75" customHeight="1" x14ac:dyDescent="0.25">
      <c r="A4" s="2" t="s">
        <v>3</v>
      </c>
      <c r="B4" s="3"/>
      <c r="C4" s="281" t="s">
        <v>321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ht="12.75" customHeight="1" x14ac:dyDescent="0.25">
      <c r="A5" s="4" t="s">
        <v>5</v>
      </c>
      <c r="B5" s="5"/>
      <c r="C5" s="275" t="s">
        <v>320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4" t="s">
        <v>7</v>
      </c>
      <c r="B6" s="5"/>
      <c r="C6" s="275" t="s">
        <v>8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4" t="s">
        <v>9</v>
      </c>
      <c r="B7" s="5"/>
      <c r="C7" s="281" t="s">
        <v>342</v>
      </c>
      <c r="D7" s="281"/>
      <c r="E7" s="281"/>
      <c r="F7" s="281"/>
      <c r="G7" s="281"/>
      <c r="H7" s="281"/>
      <c r="I7" s="281"/>
      <c r="J7" s="281"/>
      <c r="K7" s="281"/>
      <c r="L7" s="282"/>
    </row>
    <row r="8" spans="1:12" ht="12.75" customHeight="1" x14ac:dyDescent="0.25">
      <c r="A8" s="6" t="s">
        <v>11</v>
      </c>
      <c r="B8" s="5"/>
      <c r="C8" s="283"/>
      <c r="D8" s="283"/>
      <c r="E8" s="283"/>
      <c r="F8" s="283"/>
      <c r="G8" s="283"/>
      <c r="H8" s="283"/>
      <c r="I8" s="283"/>
      <c r="J8" s="283"/>
      <c r="K8" s="283"/>
      <c r="L8" s="284"/>
    </row>
    <row r="9" spans="1:12" ht="12.75" customHeight="1" x14ac:dyDescent="0.25">
      <c r="A9" s="4"/>
      <c r="B9" s="5" t="s">
        <v>12</v>
      </c>
      <c r="C9" s="275" t="s">
        <v>317</v>
      </c>
      <c r="D9" s="275"/>
      <c r="E9" s="275"/>
      <c r="F9" s="275"/>
      <c r="G9" s="275"/>
      <c r="H9" s="275"/>
      <c r="I9" s="275"/>
      <c r="J9" s="275"/>
      <c r="K9" s="275"/>
      <c r="L9" s="276"/>
    </row>
    <row r="10" spans="1:12" ht="12.75" customHeight="1" x14ac:dyDescent="0.25">
      <c r="A10" s="4"/>
      <c r="B10" s="5" t="s">
        <v>13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4"/>
      <c r="B11" s="5" t="s">
        <v>14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4"/>
    </row>
    <row r="12" spans="1:12" ht="12.75" customHeight="1" x14ac:dyDescent="0.25">
      <c r="A12" s="4"/>
      <c r="B12" s="5" t="s">
        <v>16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4"/>
      <c r="B13" s="5" t="s">
        <v>17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9" t="s">
        <v>18</v>
      </c>
      <c r="B15" s="292" t="s">
        <v>19</v>
      </c>
      <c r="C15" s="294" t="s">
        <v>20</v>
      </c>
      <c r="D15" s="295"/>
      <c r="E15" s="295"/>
      <c r="F15" s="295"/>
      <c r="G15" s="296"/>
      <c r="H15" s="294" t="s">
        <v>21</v>
      </c>
      <c r="I15" s="295"/>
      <c r="J15" s="295"/>
      <c r="K15" s="295"/>
      <c r="L15" s="297"/>
    </row>
    <row r="16" spans="1:12" s="13" customFormat="1" ht="12.75" customHeight="1" x14ac:dyDescent="0.25">
      <c r="A16" s="290"/>
      <c r="B16" s="293"/>
      <c r="C16" s="298" t="s">
        <v>22</v>
      </c>
      <c r="D16" s="299" t="s">
        <v>23</v>
      </c>
      <c r="E16" s="301" t="s">
        <v>24</v>
      </c>
      <c r="F16" s="303" t="s">
        <v>25</v>
      </c>
      <c r="G16" s="305" t="s">
        <v>26</v>
      </c>
      <c r="H16" s="298" t="s">
        <v>22</v>
      </c>
      <c r="I16" s="299" t="s">
        <v>23</v>
      </c>
      <c r="J16" s="301" t="s">
        <v>24</v>
      </c>
      <c r="K16" s="303" t="s">
        <v>25</v>
      </c>
      <c r="L16" s="285" t="s">
        <v>26</v>
      </c>
    </row>
    <row r="17" spans="1:12" s="14" customFormat="1" ht="61.5" customHeight="1" thickBot="1" x14ac:dyDescent="0.3">
      <c r="A17" s="291"/>
      <c r="B17" s="293"/>
      <c r="C17" s="298"/>
      <c r="D17" s="300"/>
      <c r="E17" s="302"/>
      <c r="F17" s="304"/>
      <c r="G17" s="305"/>
      <c r="H17" s="308"/>
      <c r="I17" s="309"/>
      <c r="J17" s="310"/>
      <c r="K17" s="304"/>
      <c r="L17" s="286"/>
    </row>
    <row r="18" spans="1:12" s="14" customFormat="1" ht="9.75" customHeight="1" thickTop="1" x14ac:dyDescent="0.25">
      <c r="A18" s="15" t="s">
        <v>27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28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29</v>
      </c>
      <c r="C20" s="29">
        <f t="shared" ref="C20:C46" si="0">SUM(D20:G20)</f>
        <v>106624</v>
      </c>
      <c r="D20" s="30">
        <f>SUM(D21,D24,D25,D41,D42)</f>
        <v>106624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98894</v>
      </c>
      <c r="I20" s="30">
        <f>SUM(I21,I24,I25,I41,I42)</f>
        <v>98894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30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31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32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33</v>
      </c>
      <c r="C24" s="52">
        <f t="shared" si="0"/>
        <v>106624</v>
      </c>
      <c r="D24" s="53">
        <f>D49</f>
        <v>106624</v>
      </c>
      <c r="E24" s="53"/>
      <c r="F24" s="54" t="s">
        <v>34</v>
      </c>
      <c r="G24" s="55" t="s">
        <v>34</v>
      </c>
      <c r="H24" s="52">
        <f t="shared" si="1"/>
        <v>98894</v>
      </c>
      <c r="I24" s="53">
        <f>I50</f>
        <v>98894</v>
      </c>
      <c r="J24" s="53"/>
      <c r="K24" s="54" t="s">
        <v>34</v>
      </c>
      <c r="L24" s="56" t="s">
        <v>34</v>
      </c>
    </row>
    <row r="25" spans="1:12" s="26" customFormat="1" ht="24.75" hidden="1" thickTop="1" x14ac:dyDescent="0.25">
      <c r="A25" s="57"/>
      <c r="B25" s="58" t="s">
        <v>35</v>
      </c>
      <c r="C25" s="59">
        <f t="shared" si="0"/>
        <v>0</v>
      </c>
      <c r="D25" s="60"/>
      <c r="E25" s="61" t="s">
        <v>34</v>
      </c>
      <c r="F25" s="61" t="s">
        <v>34</v>
      </c>
      <c r="G25" s="62" t="s">
        <v>34</v>
      </c>
      <c r="H25" s="59">
        <f t="shared" si="1"/>
        <v>0</v>
      </c>
      <c r="I25" s="262"/>
      <c r="J25" s="61" t="s">
        <v>34</v>
      </c>
      <c r="K25" s="61" t="s">
        <v>34</v>
      </c>
      <c r="L25" s="63" t="s">
        <v>34</v>
      </c>
    </row>
    <row r="26" spans="1:12" s="26" customFormat="1" ht="36.75" hidden="1" thickTop="1" x14ac:dyDescent="0.25">
      <c r="A26" s="58">
        <v>21300</v>
      </c>
      <c r="B26" s="58" t="s">
        <v>36</v>
      </c>
      <c r="C26" s="59">
        <f t="shared" si="0"/>
        <v>0</v>
      </c>
      <c r="D26" s="61" t="s">
        <v>34</v>
      </c>
      <c r="E26" s="61" t="s">
        <v>34</v>
      </c>
      <c r="F26" s="64">
        <f>SUM(F27,F31,F33,F36)</f>
        <v>0</v>
      </c>
      <c r="G26" s="62" t="s">
        <v>34</v>
      </c>
      <c r="H26" s="59">
        <f t="shared" si="1"/>
        <v>0</v>
      </c>
      <c r="I26" s="61" t="s">
        <v>34</v>
      </c>
      <c r="J26" s="61" t="s">
        <v>34</v>
      </c>
      <c r="K26" s="64">
        <f>SUM(K27,K31,K33,K36)</f>
        <v>0</v>
      </c>
      <c r="L26" s="63" t="s">
        <v>34</v>
      </c>
    </row>
    <row r="27" spans="1:12" s="26" customFormat="1" ht="24.75" hidden="1" thickTop="1" x14ac:dyDescent="0.25">
      <c r="A27" s="65">
        <v>21350</v>
      </c>
      <c r="B27" s="58" t="s">
        <v>37</v>
      </c>
      <c r="C27" s="59">
        <f t="shared" si="0"/>
        <v>0</v>
      </c>
      <c r="D27" s="61" t="s">
        <v>34</v>
      </c>
      <c r="E27" s="61" t="s">
        <v>34</v>
      </c>
      <c r="F27" s="64">
        <f>SUM(F28:F30)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4">
        <f>SUM(K28:K30)</f>
        <v>0</v>
      </c>
      <c r="L27" s="63" t="s">
        <v>34</v>
      </c>
    </row>
    <row r="28" spans="1:12" ht="12.75" hidden="1" thickTop="1" x14ac:dyDescent="0.25">
      <c r="A28" s="39">
        <v>21351</v>
      </c>
      <c r="B28" s="66" t="s">
        <v>38</v>
      </c>
      <c r="C28" s="67">
        <f t="shared" si="0"/>
        <v>0</v>
      </c>
      <c r="D28" s="68" t="s">
        <v>34</v>
      </c>
      <c r="E28" s="68" t="s">
        <v>34</v>
      </c>
      <c r="F28" s="69"/>
      <c r="G28" s="70" t="s">
        <v>34</v>
      </c>
      <c r="H28" s="67">
        <f t="shared" si="1"/>
        <v>0</v>
      </c>
      <c r="I28" s="68" t="s">
        <v>34</v>
      </c>
      <c r="J28" s="68" t="s">
        <v>34</v>
      </c>
      <c r="K28" s="69"/>
      <c r="L28" s="71" t="s">
        <v>34</v>
      </c>
    </row>
    <row r="29" spans="1:12" ht="12.75" hidden="1" thickTop="1" x14ac:dyDescent="0.25">
      <c r="A29" s="45">
        <v>21352</v>
      </c>
      <c r="B29" s="72" t="s">
        <v>39</v>
      </c>
      <c r="C29" s="73">
        <f t="shared" si="0"/>
        <v>0</v>
      </c>
      <c r="D29" s="74" t="s">
        <v>34</v>
      </c>
      <c r="E29" s="74" t="s">
        <v>34</v>
      </c>
      <c r="F29" s="75"/>
      <c r="G29" s="76" t="s">
        <v>34</v>
      </c>
      <c r="H29" s="73">
        <f t="shared" si="1"/>
        <v>0</v>
      </c>
      <c r="I29" s="74" t="s">
        <v>34</v>
      </c>
      <c r="J29" s="74" t="s">
        <v>34</v>
      </c>
      <c r="K29" s="75"/>
      <c r="L29" s="77" t="s">
        <v>34</v>
      </c>
    </row>
    <row r="30" spans="1:12" ht="24.75" hidden="1" thickTop="1" x14ac:dyDescent="0.25">
      <c r="A30" s="45">
        <v>21359</v>
      </c>
      <c r="B30" s="72" t="s">
        <v>40</v>
      </c>
      <c r="C30" s="73">
        <f t="shared" si="0"/>
        <v>0</v>
      </c>
      <c r="D30" s="74" t="s">
        <v>34</v>
      </c>
      <c r="E30" s="74" t="s">
        <v>34</v>
      </c>
      <c r="F30" s="75"/>
      <c r="G30" s="76" t="s">
        <v>34</v>
      </c>
      <c r="H30" s="73">
        <f t="shared" si="1"/>
        <v>0</v>
      </c>
      <c r="I30" s="74" t="s">
        <v>34</v>
      </c>
      <c r="J30" s="74" t="s">
        <v>34</v>
      </c>
      <c r="K30" s="75"/>
      <c r="L30" s="77" t="s">
        <v>34</v>
      </c>
    </row>
    <row r="31" spans="1:12" s="26" customFormat="1" ht="36.75" hidden="1" thickTop="1" x14ac:dyDescent="0.25">
      <c r="A31" s="65">
        <v>21370</v>
      </c>
      <c r="B31" s="58" t="s">
        <v>41</v>
      </c>
      <c r="C31" s="59">
        <f t="shared" si="0"/>
        <v>0</v>
      </c>
      <c r="D31" s="61" t="s">
        <v>34</v>
      </c>
      <c r="E31" s="61" t="s">
        <v>34</v>
      </c>
      <c r="F31" s="64">
        <f>SUM(F32)</f>
        <v>0</v>
      </c>
      <c r="G31" s="62" t="s">
        <v>34</v>
      </c>
      <c r="H31" s="59">
        <f t="shared" si="1"/>
        <v>0</v>
      </c>
      <c r="I31" s="61" t="s">
        <v>34</v>
      </c>
      <c r="J31" s="61" t="s">
        <v>34</v>
      </c>
      <c r="K31" s="64">
        <f>SUM(K32)</f>
        <v>0</v>
      </c>
      <c r="L31" s="63" t="s">
        <v>34</v>
      </c>
    </row>
    <row r="32" spans="1:12" ht="36.75" hidden="1" thickTop="1" x14ac:dyDescent="0.25">
      <c r="A32" s="78">
        <v>21379</v>
      </c>
      <c r="B32" s="79" t="s">
        <v>42</v>
      </c>
      <c r="C32" s="80">
        <f t="shared" si="0"/>
        <v>0</v>
      </c>
      <c r="D32" s="81" t="s">
        <v>34</v>
      </c>
      <c r="E32" s="81" t="s">
        <v>34</v>
      </c>
      <c r="F32" s="82"/>
      <c r="G32" s="83" t="s">
        <v>34</v>
      </c>
      <c r="H32" s="80">
        <f t="shared" si="1"/>
        <v>0</v>
      </c>
      <c r="I32" s="81" t="s">
        <v>34</v>
      </c>
      <c r="J32" s="81" t="s">
        <v>34</v>
      </c>
      <c r="K32" s="82"/>
      <c r="L32" s="84" t="s">
        <v>34</v>
      </c>
    </row>
    <row r="33" spans="1:12" s="26" customFormat="1" ht="12.75" hidden="1" thickTop="1" x14ac:dyDescent="0.25">
      <c r="A33" s="65">
        <v>21380</v>
      </c>
      <c r="B33" s="58" t="s">
        <v>43</v>
      </c>
      <c r="C33" s="59">
        <f t="shared" si="0"/>
        <v>0</v>
      </c>
      <c r="D33" s="61" t="s">
        <v>34</v>
      </c>
      <c r="E33" s="61" t="s">
        <v>34</v>
      </c>
      <c r="F33" s="64">
        <f>SUM(F34:F35)</f>
        <v>0</v>
      </c>
      <c r="G33" s="62" t="s">
        <v>34</v>
      </c>
      <c r="H33" s="59">
        <f t="shared" si="1"/>
        <v>0</v>
      </c>
      <c r="I33" s="61" t="s">
        <v>34</v>
      </c>
      <c r="J33" s="61" t="s">
        <v>34</v>
      </c>
      <c r="K33" s="64">
        <f>SUM(K34:K35)</f>
        <v>0</v>
      </c>
      <c r="L33" s="63" t="s">
        <v>34</v>
      </c>
    </row>
    <row r="34" spans="1:12" ht="12.75" hidden="1" thickTop="1" x14ac:dyDescent="0.25">
      <c r="A34" s="40">
        <v>21381</v>
      </c>
      <c r="B34" s="66" t="s">
        <v>44</v>
      </c>
      <c r="C34" s="67">
        <f t="shared" si="0"/>
        <v>0</v>
      </c>
      <c r="D34" s="68" t="s">
        <v>34</v>
      </c>
      <c r="E34" s="68" t="s">
        <v>34</v>
      </c>
      <c r="F34" s="69"/>
      <c r="G34" s="70" t="s">
        <v>34</v>
      </c>
      <c r="H34" s="67">
        <f t="shared" si="1"/>
        <v>0</v>
      </c>
      <c r="I34" s="68" t="s">
        <v>34</v>
      </c>
      <c r="J34" s="68" t="s">
        <v>34</v>
      </c>
      <c r="K34" s="69"/>
      <c r="L34" s="71" t="s">
        <v>34</v>
      </c>
    </row>
    <row r="35" spans="1:12" ht="24.75" hidden="1" thickTop="1" x14ac:dyDescent="0.25">
      <c r="A35" s="46">
        <v>21383</v>
      </c>
      <c r="B35" s="72" t="s">
        <v>45</v>
      </c>
      <c r="C35" s="73">
        <f t="shared" si="0"/>
        <v>0</v>
      </c>
      <c r="D35" s="74" t="s">
        <v>34</v>
      </c>
      <c r="E35" s="74" t="s">
        <v>34</v>
      </c>
      <c r="F35" s="75"/>
      <c r="G35" s="76" t="s">
        <v>34</v>
      </c>
      <c r="H35" s="73">
        <f t="shared" si="1"/>
        <v>0</v>
      </c>
      <c r="I35" s="74" t="s">
        <v>34</v>
      </c>
      <c r="J35" s="74" t="s">
        <v>34</v>
      </c>
      <c r="K35" s="75"/>
      <c r="L35" s="77" t="s">
        <v>34</v>
      </c>
    </row>
    <row r="36" spans="1:12" s="26" customFormat="1" ht="24.75" hidden="1" thickTop="1" x14ac:dyDescent="0.25">
      <c r="A36" s="65">
        <v>21390</v>
      </c>
      <c r="B36" s="58" t="s">
        <v>46</v>
      </c>
      <c r="C36" s="59">
        <f t="shared" si="0"/>
        <v>0</v>
      </c>
      <c r="D36" s="61" t="s">
        <v>34</v>
      </c>
      <c r="E36" s="61" t="s">
        <v>34</v>
      </c>
      <c r="F36" s="64">
        <f>SUM(F37:F40)</f>
        <v>0</v>
      </c>
      <c r="G36" s="62" t="s">
        <v>34</v>
      </c>
      <c r="H36" s="59">
        <f t="shared" si="1"/>
        <v>0</v>
      </c>
      <c r="I36" s="61" t="s">
        <v>34</v>
      </c>
      <c r="J36" s="61" t="s">
        <v>34</v>
      </c>
      <c r="K36" s="64">
        <f>SUM(K37:K40)</f>
        <v>0</v>
      </c>
      <c r="L36" s="63" t="s">
        <v>34</v>
      </c>
    </row>
    <row r="37" spans="1:12" ht="24.75" hidden="1" thickTop="1" x14ac:dyDescent="0.25">
      <c r="A37" s="40">
        <v>21391</v>
      </c>
      <c r="B37" s="66" t="s">
        <v>47</v>
      </c>
      <c r="C37" s="67">
        <f t="shared" si="0"/>
        <v>0</v>
      </c>
      <c r="D37" s="68" t="s">
        <v>34</v>
      </c>
      <c r="E37" s="68" t="s">
        <v>34</v>
      </c>
      <c r="F37" s="69"/>
      <c r="G37" s="70" t="s">
        <v>34</v>
      </c>
      <c r="H37" s="67">
        <f t="shared" si="1"/>
        <v>0</v>
      </c>
      <c r="I37" s="68" t="s">
        <v>34</v>
      </c>
      <c r="J37" s="68" t="s">
        <v>34</v>
      </c>
      <c r="K37" s="69"/>
      <c r="L37" s="71" t="s">
        <v>34</v>
      </c>
    </row>
    <row r="38" spans="1:12" ht="12.75" hidden="1" thickTop="1" x14ac:dyDescent="0.25">
      <c r="A38" s="46">
        <v>21393</v>
      </c>
      <c r="B38" s="72" t="s">
        <v>48</v>
      </c>
      <c r="C38" s="73">
        <f t="shared" si="0"/>
        <v>0</v>
      </c>
      <c r="D38" s="74" t="s">
        <v>34</v>
      </c>
      <c r="E38" s="74" t="s">
        <v>34</v>
      </c>
      <c r="F38" s="75"/>
      <c r="G38" s="76" t="s">
        <v>34</v>
      </c>
      <c r="H38" s="73">
        <f t="shared" si="1"/>
        <v>0</v>
      </c>
      <c r="I38" s="74" t="s">
        <v>34</v>
      </c>
      <c r="J38" s="74" t="s">
        <v>34</v>
      </c>
      <c r="K38" s="75"/>
      <c r="L38" s="77" t="s">
        <v>34</v>
      </c>
    </row>
    <row r="39" spans="1:12" ht="12.75" hidden="1" thickTop="1" x14ac:dyDescent="0.25">
      <c r="A39" s="46">
        <v>21395</v>
      </c>
      <c r="B39" s="72" t="s">
        <v>49</v>
      </c>
      <c r="C39" s="73">
        <f t="shared" si="0"/>
        <v>0</v>
      </c>
      <c r="D39" s="74" t="s">
        <v>34</v>
      </c>
      <c r="E39" s="74" t="s">
        <v>34</v>
      </c>
      <c r="F39" s="75"/>
      <c r="G39" s="76" t="s">
        <v>34</v>
      </c>
      <c r="H39" s="73">
        <f t="shared" si="1"/>
        <v>0</v>
      </c>
      <c r="I39" s="74" t="s">
        <v>34</v>
      </c>
      <c r="J39" s="74" t="s">
        <v>34</v>
      </c>
      <c r="K39" s="75"/>
      <c r="L39" s="77" t="s">
        <v>34</v>
      </c>
    </row>
    <row r="40" spans="1:12" ht="24.75" hidden="1" thickTop="1" x14ac:dyDescent="0.25">
      <c r="A40" s="46">
        <v>21399</v>
      </c>
      <c r="B40" s="72" t="s">
        <v>50</v>
      </c>
      <c r="C40" s="73">
        <f t="shared" si="0"/>
        <v>0</v>
      </c>
      <c r="D40" s="74" t="s">
        <v>34</v>
      </c>
      <c r="E40" s="74" t="s">
        <v>34</v>
      </c>
      <c r="F40" s="75"/>
      <c r="G40" s="76" t="s">
        <v>34</v>
      </c>
      <c r="H40" s="73">
        <f t="shared" si="1"/>
        <v>0</v>
      </c>
      <c r="I40" s="74" t="s">
        <v>34</v>
      </c>
      <c r="J40" s="74" t="s">
        <v>34</v>
      </c>
      <c r="K40" s="75"/>
      <c r="L40" s="77" t="s">
        <v>34</v>
      </c>
    </row>
    <row r="41" spans="1:12" s="26" customFormat="1" ht="36.75" hidden="1" customHeight="1" x14ac:dyDescent="0.25">
      <c r="A41" s="65">
        <v>21420</v>
      </c>
      <c r="B41" s="58" t="s">
        <v>51</v>
      </c>
      <c r="C41" s="59">
        <f t="shared" si="0"/>
        <v>0</v>
      </c>
      <c r="D41" s="60"/>
      <c r="E41" s="61" t="s">
        <v>34</v>
      </c>
      <c r="F41" s="61" t="s">
        <v>34</v>
      </c>
      <c r="G41" s="62" t="s">
        <v>34</v>
      </c>
      <c r="H41" s="85">
        <f t="shared" si="1"/>
        <v>0</v>
      </c>
      <c r="I41" s="60"/>
      <c r="J41" s="61" t="s">
        <v>34</v>
      </c>
      <c r="K41" s="61" t="s">
        <v>34</v>
      </c>
      <c r="L41" s="63" t="s">
        <v>34</v>
      </c>
    </row>
    <row r="42" spans="1:12" s="26" customFormat="1" ht="24.75" hidden="1" thickTop="1" x14ac:dyDescent="0.25">
      <c r="A42" s="86">
        <v>21490</v>
      </c>
      <c r="B42" s="87" t="s">
        <v>52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34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34</v>
      </c>
    </row>
    <row r="43" spans="1:12" s="26" customFormat="1" ht="24.75" hidden="1" thickTop="1" x14ac:dyDescent="0.25">
      <c r="A43" s="46">
        <v>21499</v>
      </c>
      <c r="B43" s="72" t="s">
        <v>53</v>
      </c>
      <c r="C43" s="80">
        <f t="shared" si="0"/>
        <v>0</v>
      </c>
      <c r="D43" s="89"/>
      <c r="E43" s="90"/>
      <c r="F43" s="90"/>
      <c r="G43" s="91" t="s">
        <v>34</v>
      </c>
      <c r="H43" s="92">
        <f t="shared" si="1"/>
        <v>0</v>
      </c>
      <c r="I43" s="42"/>
      <c r="J43" s="93"/>
      <c r="K43" s="93"/>
      <c r="L43" s="94" t="s">
        <v>34</v>
      </c>
    </row>
    <row r="44" spans="1:12" ht="24.75" hidden="1" thickTop="1" x14ac:dyDescent="0.25">
      <c r="A44" s="95">
        <v>23000</v>
      </c>
      <c r="B44" s="96" t="s">
        <v>54</v>
      </c>
      <c r="C44" s="97">
        <f t="shared" si="0"/>
        <v>0</v>
      </c>
      <c r="D44" s="61" t="s">
        <v>34</v>
      </c>
      <c r="E44" s="61" t="s">
        <v>34</v>
      </c>
      <c r="F44" s="61" t="s">
        <v>34</v>
      </c>
      <c r="G44" s="98">
        <f>SUM(G45:G46)</f>
        <v>0</v>
      </c>
      <c r="H44" s="97">
        <f t="shared" si="1"/>
        <v>0</v>
      </c>
      <c r="I44" s="99" t="s">
        <v>34</v>
      </c>
      <c r="J44" s="99" t="s">
        <v>34</v>
      </c>
      <c r="K44" s="99" t="s">
        <v>34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55</v>
      </c>
      <c r="C45" s="103">
        <f t="shared" si="0"/>
        <v>0</v>
      </c>
      <c r="D45" s="104" t="s">
        <v>34</v>
      </c>
      <c r="E45" s="104" t="s">
        <v>34</v>
      </c>
      <c r="F45" s="104" t="s">
        <v>34</v>
      </c>
      <c r="G45" s="105"/>
      <c r="H45" s="103">
        <f t="shared" si="1"/>
        <v>0</v>
      </c>
      <c r="I45" s="104" t="s">
        <v>34</v>
      </c>
      <c r="J45" s="104" t="s">
        <v>34</v>
      </c>
      <c r="K45" s="104" t="s">
        <v>34</v>
      </c>
      <c r="L45" s="106"/>
    </row>
    <row r="46" spans="1:12" ht="24.75" hidden="1" thickTop="1" x14ac:dyDescent="0.25">
      <c r="A46" s="101">
        <v>23510</v>
      </c>
      <c r="B46" s="102" t="s">
        <v>56</v>
      </c>
      <c r="C46" s="107">
        <f t="shared" si="0"/>
        <v>0</v>
      </c>
      <c r="D46" s="104" t="s">
        <v>34</v>
      </c>
      <c r="E46" s="104" t="s">
        <v>34</v>
      </c>
      <c r="F46" s="104" t="s">
        <v>34</v>
      </c>
      <c r="G46" s="105"/>
      <c r="H46" s="107">
        <f t="shared" si="1"/>
        <v>0</v>
      </c>
      <c r="I46" s="104" t="s">
        <v>34</v>
      </c>
      <c r="J46" s="104" t="s">
        <v>34</v>
      </c>
      <c r="K46" s="104" t="s">
        <v>34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57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58</v>
      </c>
      <c r="C49" s="120">
        <f t="shared" ref="C49:C80" si="2">SUM(D49:G49)</f>
        <v>106624</v>
      </c>
      <c r="D49" s="121">
        <f>SUM(D50,D281)</f>
        <v>106624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98894</v>
      </c>
      <c r="I49" s="121">
        <f>SUM(I50,I281)</f>
        <v>98894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59</v>
      </c>
      <c r="C50" s="126">
        <f t="shared" si="2"/>
        <v>106624</v>
      </c>
      <c r="D50" s="127">
        <f>SUM(D51,D193)</f>
        <v>106624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98894</v>
      </c>
      <c r="I50" s="127">
        <f>SUM(I51,I193)</f>
        <v>98894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2" s="26" customFormat="1" ht="24" x14ac:dyDescent="0.25">
      <c r="A51" s="130"/>
      <c r="B51" s="20" t="s">
        <v>60</v>
      </c>
      <c r="C51" s="131">
        <f t="shared" si="2"/>
        <v>104824</v>
      </c>
      <c r="D51" s="132">
        <f>SUM(D52,D74,D172,D186)</f>
        <v>104824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98894</v>
      </c>
      <c r="I51" s="132">
        <f>SUM(I52,I74,I172,I186)</f>
        <v>98894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61</v>
      </c>
      <c r="C52" s="136">
        <f t="shared" si="2"/>
        <v>85923</v>
      </c>
      <c r="D52" s="137">
        <f>SUM(D53,D66)</f>
        <v>85923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83724</v>
      </c>
      <c r="I52" s="137">
        <f>SUM(I53,I66)</f>
        <v>83724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62</v>
      </c>
      <c r="C53" s="59">
        <f t="shared" si="2"/>
        <v>64271</v>
      </c>
      <c r="D53" s="64">
        <f>SUM(D54,D57,D65)</f>
        <v>64271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62492</v>
      </c>
      <c r="I53" s="64">
        <f>SUM(I54,I57,I65)</f>
        <v>62492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x14ac:dyDescent="0.25">
      <c r="A54" s="143">
        <v>1110</v>
      </c>
      <c r="B54" s="102" t="s">
        <v>63</v>
      </c>
      <c r="C54" s="109">
        <f t="shared" si="2"/>
        <v>58293</v>
      </c>
      <c r="D54" s="144">
        <f>SUM(D55:D56)</f>
        <v>58293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58293</v>
      </c>
      <c r="I54" s="144">
        <f>SUM(I55:I56)</f>
        <v>58293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64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customHeight="1" x14ac:dyDescent="0.25">
      <c r="A56" s="46">
        <v>1119</v>
      </c>
      <c r="B56" s="72" t="s">
        <v>65</v>
      </c>
      <c r="C56" s="73">
        <f t="shared" si="2"/>
        <v>58293</v>
      </c>
      <c r="D56" s="75">
        <v>58293</v>
      </c>
      <c r="E56" s="75"/>
      <c r="F56" s="75"/>
      <c r="G56" s="149"/>
      <c r="H56" s="73">
        <f t="shared" si="3"/>
        <v>58293</v>
      </c>
      <c r="I56" s="75">
        <v>58293</v>
      </c>
      <c r="J56" s="75"/>
      <c r="K56" s="75"/>
      <c r="L56" s="150"/>
    </row>
    <row r="57" spans="1:12" ht="21" customHeight="1" x14ac:dyDescent="0.25">
      <c r="A57" s="151">
        <v>1140</v>
      </c>
      <c r="B57" s="72" t="s">
        <v>66</v>
      </c>
      <c r="C57" s="73">
        <f t="shared" si="2"/>
        <v>5978</v>
      </c>
      <c r="D57" s="152">
        <f>SUM(D58:D64)</f>
        <v>5978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4199</v>
      </c>
      <c r="I57" s="152">
        <f>SUM(I58:I64)</f>
        <v>4199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idden="1" x14ac:dyDescent="0.25">
      <c r="A58" s="46">
        <v>1141</v>
      </c>
      <c r="B58" s="72" t="s">
        <v>67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</row>
    <row r="59" spans="1:12" ht="24.75" hidden="1" customHeight="1" x14ac:dyDescent="0.25">
      <c r="A59" s="46">
        <v>1142</v>
      </c>
      <c r="B59" s="72" t="s">
        <v>68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/>
      <c r="J59" s="75"/>
      <c r="K59" s="75"/>
      <c r="L59" s="150"/>
    </row>
    <row r="60" spans="1:12" ht="24" hidden="1" x14ac:dyDescent="0.25">
      <c r="A60" s="46">
        <v>1145</v>
      </c>
      <c r="B60" s="72" t="s">
        <v>69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70</v>
      </c>
      <c r="C61" s="73">
        <f t="shared" si="2"/>
        <v>1190</v>
      </c>
      <c r="D61" s="75">
        <v>1190</v>
      </c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71</v>
      </c>
      <c r="C62" s="73">
        <f t="shared" si="2"/>
        <v>1068</v>
      </c>
      <c r="D62" s="75">
        <v>1068</v>
      </c>
      <c r="E62" s="75"/>
      <c r="F62" s="75"/>
      <c r="G62" s="149"/>
      <c r="H62" s="73">
        <f t="shared" si="3"/>
        <v>1223</v>
      </c>
      <c r="I62" s="75">
        <v>1223</v>
      </c>
      <c r="J62" s="75"/>
      <c r="K62" s="75"/>
      <c r="L62" s="150"/>
    </row>
    <row r="63" spans="1:12" x14ac:dyDescent="0.25">
      <c r="A63" s="46">
        <v>1148</v>
      </c>
      <c r="B63" s="72" t="s">
        <v>72</v>
      </c>
      <c r="C63" s="73">
        <f t="shared" si="2"/>
        <v>3720</v>
      </c>
      <c r="D63" s="75">
        <v>3720</v>
      </c>
      <c r="E63" s="75"/>
      <c r="F63" s="75"/>
      <c r="G63" s="149"/>
      <c r="H63" s="73">
        <f t="shared" si="3"/>
        <v>2976</v>
      </c>
      <c r="I63" s="75">
        <v>2976</v>
      </c>
      <c r="J63" s="75"/>
      <c r="K63" s="75"/>
      <c r="L63" s="150"/>
    </row>
    <row r="64" spans="1:12" ht="36" hidden="1" x14ac:dyDescent="0.25">
      <c r="A64" s="46">
        <v>1149</v>
      </c>
      <c r="B64" s="72" t="s">
        <v>73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hidden="1" x14ac:dyDescent="0.25">
      <c r="A65" s="143">
        <v>1150</v>
      </c>
      <c r="B65" s="102" t="s">
        <v>74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</row>
    <row r="66" spans="1:12" ht="36" x14ac:dyDescent="0.25">
      <c r="A66" s="58">
        <v>1200</v>
      </c>
      <c r="B66" s="140" t="s">
        <v>75</v>
      </c>
      <c r="C66" s="59">
        <f t="shared" si="2"/>
        <v>21652</v>
      </c>
      <c r="D66" s="64">
        <f>SUM(D67:D68)</f>
        <v>21652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21232</v>
      </c>
      <c r="I66" s="64">
        <f>SUM(I67:I68)</f>
        <v>21232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76</v>
      </c>
      <c r="C67" s="67">
        <f t="shared" si="2"/>
        <v>16034</v>
      </c>
      <c r="D67" s="69">
        <v>16034</v>
      </c>
      <c r="E67" s="69"/>
      <c r="F67" s="69"/>
      <c r="G67" s="147"/>
      <c r="H67" s="67">
        <f t="shared" si="3"/>
        <v>15614</v>
      </c>
      <c r="I67" s="69">
        <v>15614</v>
      </c>
      <c r="J67" s="69"/>
      <c r="K67" s="69"/>
      <c r="L67" s="148"/>
    </row>
    <row r="68" spans="1:12" ht="24" x14ac:dyDescent="0.25">
      <c r="A68" s="151">
        <v>1220</v>
      </c>
      <c r="B68" s="72" t="s">
        <v>77</v>
      </c>
      <c r="C68" s="73">
        <f t="shared" si="2"/>
        <v>5618</v>
      </c>
      <c r="D68" s="152">
        <f>SUM(D69:D73)</f>
        <v>5618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5618</v>
      </c>
      <c r="I68" s="152">
        <f>SUM(I69:I73)</f>
        <v>5618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x14ac:dyDescent="0.25">
      <c r="A69" s="46">
        <v>1221</v>
      </c>
      <c r="B69" s="72" t="s">
        <v>78</v>
      </c>
      <c r="C69" s="73">
        <f t="shared" si="2"/>
        <v>3697</v>
      </c>
      <c r="D69" s="75">
        <v>3697</v>
      </c>
      <c r="E69" s="75"/>
      <c r="F69" s="75"/>
      <c r="G69" s="149"/>
      <c r="H69" s="73">
        <f t="shared" si="3"/>
        <v>3697</v>
      </c>
      <c r="I69" s="75">
        <v>3697</v>
      </c>
      <c r="J69" s="75"/>
      <c r="K69" s="75"/>
      <c r="L69" s="150"/>
    </row>
    <row r="70" spans="1:12" hidden="1" x14ac:dyDescent="0.25">
      <c r="A70" s="46">
        <v>1223</v>
      </c>
      <c r="B70" s="72" t="s">
        <v>79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80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x14ac:dyDescent="0.25">
      <c r="A72" s="46">
        <v>1227</v>
      </c>
      <c r="B72" s="72" t="s">
        <v>81</v>
      </c>
      <c r="C72" s="73">
        <f t="shared" si="2"/>
        <v>1921</v>
      </c>
      <c r="D72" s="75">
        <v>1921</v>
      </c>
      <c r="E72" s="75"/>
      <c r="F72" s="75"/>
      <c r="G72" s="149"/>
      <c r="H72" s="73">
        <f t="shared" si="3"/>
        <v>1921</v>
      </c>
      <c r="I72" s="75">
        <v>1921</v>
      </c>
      <c r="J72" s="75"/>
      <c r="K72" s="75"/>
      <c r="L72" s="150"/>
    </row>
    <row r="73" spans="1:12" ht="60" hidden="1" x14ac:dyDescent="0.25">
      <c r="A73" s="46">
        <v>1228</v>
      </c>
      <c r="B73" s="72" t="s">
        <v>82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/>
      <c r="J73" s="75"/>
      <c r="K73" s="75"/>
      <c r="L73" s="150"/>
    </row>
    <row r="74" spans="1:12" x14ac:dyDescent="0.25">
      <c r="A74" s="135">
        <v>2000</v>
      </c>
      <c r="B74" s="135" t="s">
        <v>83</v>
      </c>
      <c r="C74" s="136">
        <f t="shared" si="2"/>
        <v>18901</v>
      </c>
      <c r="D74" s="137">
        <f>SUM(D75,D82,D129,D163,D164,D171)</f>
        <v>18901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15170</v>
      </c>
      <c r="I74" s="137">
        <f>SUM(I75,I82,I129,I163,I164,I171)</f>
        <v>15170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2" ht="24" hidden="1" x14ac:dyDescent="0.25">
      <c r="A75" s="58">
        <v>2100</v>
      </c>
      <c r="B75" s="140" t="s">
        <v>84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6" t="s">
        <v>85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86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hidden="1" x14ac:dyDescent="0.25">
      <c r="A78" s="46">
        <v>2112</v>
      </c>
      <c r="B78" s="72" t="s">
        <v>87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</row>
    <row r="79" spans="1:12" ht="24" hidden="1" x14ac:dyDescent="0.25">
      <c r="A79" s="151">
        <v>2120</v>
      </c>
      <c r="B79" s="72" t="s">
        <v>88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86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87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12" si="5">SUM(I81:L81)</f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89</v>
      </c>
      <c r="C82" s="59">
        <f t="shared" si="4"/>
        <v>6200</v>
      </c>
      <c r="D82" s="64">
        <f>SUM(D83,D88,D94,D102,D111,D115,D121,D127)</f>
        <v>6200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6200</v>
      </c>
      <c r="I82" s="64">
        <f>SUM(I83,I88,I94,I102,I111,I115,I121,I127)</f>
        <v>6200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2" ht="24" x14ac:dyDescent="0.25">
      <c r="A83" s="143">
        <v>2210</v>
      </c>
      <c r="B83" s="102" t="s">
        <v>90</v>
      </c>
      <c r="C83" s="109">
        <f t="shared" si="4"/>
        <v>240</v>
      </c>
      <c r="D83" s="144">
        <f>SUM(D84:D87)</f>
        <v>240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240</v>
      </c>
      <c r="I83" s="144">
        <f>SUM(I84:I87)</f>
        <v>240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91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/>
      <c r="J84" s="69"/>
      <c r="K84" s="69"/>
      <c r="L84" s="148"/>
    </row>
    <row r="85" spans="1:12" ht="36" hidden="1" x14ac:dyDescent="0.25">
      <c r="A85" s="46">
        <v>2212</v>
      </c>
      <c r="B85" s="72" t="s">
        <v>92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/>
      <c r="J85" s="75"/>
      <c r="K85" s="75"/>
      <c r="L85" s="150"/>
    </row>
    <row r="86" spans="1:12" ht="24" x14ac:dyDescent="0.25">
      <c r="A86" s="46">
        <v>2214</v>
      </c>
      <c r="B86" s="72" t="s">
        <v>93</v>
      </c>
      <c r="C86" s="73">
        <f t="shared" si="4"/>
        <v>240</v>
      </c>
      <c r="D86" s="75">
        <v>240</v>
      </c>
      <c r="E86" s="75"/>
      <c r="F86" s="75"/>
      <c r="G86" s="149"/>
      <c r="H86" s="73">
        <f t="shared" si="5"/>
        <v>240</v>
      </c>
      <c r="I86" s="75">
        <v>240</v>
      </c>
      <c r="J86" s="75"/>
      <c r="K86" s="75"/>
      <c r="L86" s="150"/>
    </row>
    <row r="87" spans="1:12" hidden="1" x14ac:dyDescent="0.25">
      <c r="A87" s="46">
        <v>2219</v>
      </c>
      <c r="B87" s="72" t="s">
        <v>94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/>
      <c r="J87" s="75"/>
      <c r="K87" s="75"/>
      <c r="L87" s="150"/>
    </row>
    <row r="88" spans="1:12" ht="24" x14ac:dyDescent="0.25">
      <c r="A88" s="151">
        <v>2220</v>
      </c>
      <c r="B88" s="72" t="s">
        <v>95</v>
      </c>
      <c r="C88" s="73">
        <f t="shared" si="4"/>
        <v>1699</v>
      </c>
      <c r="D88" s="152">
        <f>SUM(D89:D93)</f>
        <v>1699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2615</v>
      </c>
      <c r="I88" s="152">
        <f>SUM(I89:I93)</f>
        <v>2615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x14ac:dyDescent="0.25">
      <c r="A89" s="46">
        <v>2221</v>
      </c>
      <c r="B89" s="72" t="s">
        <v>96</v>
      </c>
      <c r="C89" s="73">
        <f t="shared" si="4"/>
        <v>1699</v>
      </c>
      <c r="D89" s="75">
        <v>1699</v>
      </c>
      <c r="E89" s="75"/>
      <c r="F89" s="75"/>
      <c r="G89" s="149"/>
      <c r="H89" s="73">
        <f t="shared" si="5"/>
        <v>1699</v>
      </c>
      <c r="I89" s="75">
        <v>1699</v>
      </c>
      <c r="J89" s="75"/>
      <c r="K89" s="75"/>
      <c r="L89" s="150"/>
    </row>
    <row r="90" spans="1:12" x14ac:dyDescent="0.25">
      <c r="A90" s="46">
        <v>2222</v>
      </c>
      <c r="B90" s="72" t="s">
        <v>97</v>
      </c>
      <c r="C90" s="73">
        <f t="shared" si="4"/>
        <v>0</v>
      </c>
      <c r="D90" s="75"/>
      <c r="E90" s="75"/>
      <c r="F90" s="75"/>
      <c r="G90" s="149"/>
      <c r="H90" s="73">
        <f t="shared" si="5"/>
        <v>308</v>
      </c>
      <c r="I90" s="75">
        <v>308</v>
      </c>
      <c r="J90" s="75"/>
      <c r="K90" s="75"/>
      <c r="L90" s="150"/>
    </row>
    <row r="91" spans="1:12" x14ac:dyDescent="0.25">
      <c r="A91" s="46">
        <v>2223</v>
      </c>
      <c r="B91" s="72" t="s">
        <v>98</v>
      </c>
      <c r="C91" s="73">
        <f t="shared" si="4"/>
        <v>0</v>
      </c>
      <c r="D91" s="75"/>
      <c r="E91" s="75"/>
      <c r="F91" s="75"/>
      <c r="G91" s="149"/>
      <c r="H91" s="73">
        <f t="shared" si="5"/>
        <v>564</v>
      </c>
      <c r="I91" s="75">
        <v>564</v>
      </c>
      <c r="J91" s="75"/>
      <c r="K91" s="75"/>
      <c r="L91" s="150"/>
    </row>
    <row r="92" spans="1:12" ht="48" x14ac:dyDescent="0.25">
      <c r="A92" s="46">
        <v>2224</v>
      </c>
      <c r="B92" s="72" t="s">
        <v>99</v>
      </c>
      <c r="C92" s="73">
        <f t="shared" si="4"/>
        <v>0</v>
      </c>
      <c r="D92" s="75"/>
      <c r="E92" s="75"/>
      <c r="F92" s="75"/>
      <c r="G92" s="149"/>
      <c r="H92" s="73">
        <f t="shared" si="5"/>
        <v>44</v>
      </c>
      <c r="I92" s="75">
        <v>44</v>
      </c>
      <c r="J92" s="75"/>
      <c r="K92" s="75"/>
      <c r="L92" s="150"/>
    </row>
    <row r="93" spans="1:12" ht="24" hidden="1" x14ac:dyDescent="0.25">
      <c r="A93" s="46">
        <v>2229</v>
      </c>
      <c r="B93" s="72" t="s">
        <v>100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/>
      <c r="J93" s="75"/>
      <c r="K93" s="75"/>
      <c r="L93" s="150"/>
    </row>
    <row r="94" spans="1:12" ht="36" hidden="1" x14ac:dyDescent="0.25">
      <c r="A94" s="151">
        <v>2230</v>
      </c>
      <c r="B94" s="72" t="s">
        <v>101</v>
      </c>
      <c r="C94" s="73">
        <f t="shared" si="4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hidden="1" x14ac:dyDescent="0.25">
      <c r="A95" s="46">
        <v>2231</v>
      </c>
      <c r="B95" s="72" t="s">
        <v>102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/>
      <c r="J95" s="75"/>
      <c r="K95" s="75"/>
      <c r="L95" s="150"/>
    </row>
    <row r="96" spans="1:12" ht="36" hidden="1" x14ac:dyDescent="0.25">
      <c r="A96" s="46">
        <v>2232</v>
      </c>
      <c r="B96" s="72" t="s">
        <v>103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/>
      <c r="J96" s="75"/>
      <c r="K96" s="75"/>
      <c r="L96" s="150"/>
    </row>
    <row r="97" spans="1:12" ht="24" hidden="1" x14ac:dyDescent="0.25">
      <c r="A97" s="40">
        <v>2233</v>
      </c>
      <c r="B97" s="66" t="s">
        <v>104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105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/>
      <c r="J98" s="75"/>
      <c r="K98" s="75"/>
      <c r="L98" s="150"/>
    </row>
    <row r="99" spans="1:12" ht="24" hidden="1" x14ac:dyDescent="0.25">
      <c r="A99" s="46">
        <v>2235</v>
      </c>
      <c r="B99" s="72" t="s">
        <v>106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/>
      <c r="J99" s="75"/>
      <c r="K99" s="75"/>
      <c r="L99" s="150"/>
    </row>
    <row r="100" spans="1:12" hidden="1" x14ac:dyDescent="0.25">
      <c r="A100" s="46">
        <v>2236</v>
      </c>
      <c r="B100" s="72" t="s">
        <v>107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/>
      <c r="J100" s="75"/>
      <c r="K100" s="75"/>
      <c r="L100" s="150"/>
    </row>
    <row r="101" spans="1:12" ht="24" hidden="1" x14ac:dyDescent="0.25">
      <c r="A101" s="46">
        <v>2239</v>
      </c>
      <c r="B101" s="72" t="s">
        <v>108</v>
      </c>
      <c r="C101" s="73">
        <f t="shared" si="4"/>
        <v>0</v>
      </c>
      <c r="D101" s="75"/>
      <c r="E101" s="75"/>
      <c r="F101" s="75"/>
      <c r="G101" s="149"/>
      <c r="H101" s="73">
        <f t="shared" si="5"/>
        <v>0</v>
      </c>
      <c r="I101" s="75"/>
      <c r="J101" s="75"/>
      <c r="K101" s="75"/>
      <c r="L101" s="150"/>
    </row>
    <row r="102" spans="1:12" ht="36" x14ac:dyDescent="0.25">
      <c r="A102" s="151">
        <v>2240</v>
      </c>
      <c r="B102" s="72" t="s">
        <v>109</v>
      </c>
      <c r="C102" s="73">
        <f t="shared" si="4"/>
        <v>3961</v>
      </c>
      <c r="D102" s="152">
        <f>SUM(D103:D110)</f>
        <v>3961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3045</v>
      </c>
      <c r="I102" s="152">
        <f>SUM(I103:I110)</f>
        <v>3045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110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/>
      <c r="J103" s="75"/>
      <c r="K103" s="75"/>
      <c r="L103" s="150"/>
    </row>
    <row r="104" spans="1:12" ht="24" hidden="1" x14ac:dyDescent="0.25">
      <c r="A104" s="46">
        <v>2242</v>
      </c>
      <c r="B104" s="72" t="s">
        <v>111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/>
      <c r="J104" s="75"/>
      <c r="K104" s="75"/>
      <c r="L104" s="150"/>
    </row>
    <row r="105" spans="1:12" ht="24" hidden="1" x14ac:dyDescent="0.25">
      <c r="A105" s="46">
        <v>2243</v>
      </c>
      <c r="B105" s="72" t="s">
        <v>112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/>
      <c r="J105" s="75"/>
      <c r="K105" s="75"/>
      <c r="L105" s="150"/>
    </row>
    <row r="106" spans="1:12" x14ac:dyDescent="0.25">
      <c r="A106" s="46">
        <v>2244</v>
      </c>
      <c r="B106" s="72" t="s">
        <v>113</v>
      </c>
      <c r="C106" s="73">
        <f t="shared" si="4"/>
        <v>3961</v>
      </c>
      <c r="D106" s="75">
        <v>3961</v>
      </c>
      <c r="E106" s="75"/>
      <c r="F106" s="75"/>
      <c r="G106" s="149"/>
      <c r="H106" s="73">
        <f t="shared" si="5"/>
        <v>3045</v>
      </c>
      <c r="I106" s="75">
        <v>3045</v>
      </c>
      <c r="J106" s="75"/>
      <c r="K106" s="75"/>
      <c r="L106" s="150"/>
    </row>
    <row r="107" spans="1:12" ht="24" hidden="1" x14ac:dyDescent="0.25">
      <c r="A107" s="46">
        <v>2246</v>
      </c>
      <c r="B107" s="72" t="s">
        <v>114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/>
      <c r="J107" s="75"/>
      <c r="K107" s="75"/>
      <c r="L107" s="150"/>
    </row>
    <row r="108" spans="1:12" hidden="1" x14ac:dyDescent="0.25">
      <c r="A108" s="46">
        <v>2247</v>
      </c>
      <c r="B108" s="72" t="s">
        <v>115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/>
      <c r="J108" s="75"/>
      <c r="K108" s="75"/>
      <c r="L108" s="150"/>
    </row>
    <row r="109" spans="1:12" ht="24" hidden="1" x14ac:dyDescent="0.25">
      <c r="A109" s="46">
        <v>2248</v>
      </c>
      <c r="B109" s="72" t="s">
        <v>116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117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/>
      <c r="J110" s="75"/>
      <c r="K110" s="75"/>
      <c r="L110" s="150"/>
    </row>
    <row r="111" spans="1:12" hidden="1" x14ac:dyDescent="0.25">
      <c r="A111" s="151">
        <v>2250</v>
      </c>
      <c r="B111" s="72" t="s">
        <v>118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119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120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ref="H113:H126" si="7">SUM(I113:L113)</f>
        <v>0</v>
      </c>
      <c r="I113" s="75"/>
      <c r="J113" s="75"/>
      <c r="K113" s="75"/>
      <c r="L113" s="150"/>
    </row>
    <row r="114" spans="1:12" ht="24" hidden="1" x14ac:dyDescent="0.25">
      <c r="A114" s="46">
        <v>2259</v>
      </c>
      <c r="B114" s="72" t="s">
        <v>121</v>
      </c>
      <c r="C114" s="73">
        <f t="shared" si="6"/>
        <v>0</v>
      </c>
      <c r="D114" s="75"/>
      <c r="E114" s="75"/>
      <c r="F114" s="75"/>
      <c r="G114" s="149"/>
      <c r="H114" s="73">
        <f t="shared" si="7"/>
        <v>0</v>
      </c>
      <c r="I114" s="75"/>
      <c r="J114" s="75"/>
      <c r="K114" s="75"/>
      <c r="L114" s="150"/>
    </row>
    <row r="115" spans="1:12" x14ac:dyDescent="0.25">
      <c r="A115" s="151">
        <v>2260</v>
      </c>
      <c r="B115" s="72" t="s">
        <v>122</v>
      </c>
      <c r="C115" s="73">
        <f t="shared" si="6"/>
        <v>300</v>
      </c>
      <c r="D115" s="152">
        <f>SUM(D116:D120)</f>
        <v>300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7"/>
        <v>300</v>
      </c>
      <c r="I115" s="152">
        <f>SUM(I116:I120)</f>
        <v>300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123</v>
      </c>
      <c r="C116" s="73">
        <f t="shared" si="6"/>
        <v>0</v>
      </c>
      <c r="D116" s="75"/>
      <c r="E116" s="75"/>
      <c r="F116" s="75"/>
      <c r="G116" s="149"/>
      <c r="H116" s="73">
        <f t="shared" si="7"/>
        <v>0</v>
      </c>
      <c r="I116" s="75"/>
      <c r="J116" s="75"/>
      <c r="K116" s="75"/>
      <c r="L116" s="150"/>
    </row>
    <row r="117" spans="1:12" x14ac:dyDescent="0.25">
      <c r="A117" s="46">
        <v>2262</v>
      </c>
      <c r="B117" s="72" t="s">
        <v>124</v>
      </c>
      <c r="C117" s="73">
        <f t="shared" si="6"/>
        <v>300</v>
      </c>
      <c r="D117" s="75">
        <v>300</v>
      </c>
      <c r="E117" s="75"/>
      <c r="F117" s="75"/>
      <c r="G117" s="149"/>
      <c r="H117" s="73">
        <f t="shared" si="7"/>
        <v>300</v>
      </c>
      <c r="I117" s="75">
        <v>300</v>
      </c>
      <c r="J117" s="75"/>
      <c r="K117" s="75"/>
      <c r="L117" s="150"/>
    </row>
    <row r="118" spans="1:12" hidden="1" x14ac:dyDescent="0.25">
      <c r="A118" s="46">
        <v>2263</v>
      </c>
      <c r="B118" s="72" t="s">
        <v>125</v>
      </c>
      <c r="C118" s="73">
        <f t="shared" si="6"/>
        <v>0</v>
      </c>
      <c r="D118" s="75"/>
      <c r="E118" s="75"/>
      <c r="F118" s="75"/>
      <c r="G118" s="149"/>
      <c r="H118" s="73">
        <f t="shared" si="7"/>
        <v>0</v>
      </c>
      <c r="I118" s="75"/>
      <c r="J118" s="75"/>
      <c r="K118" s="75"/>
      <c r="L118" s="150"/>
    </row>
    <row r="119" spans="1:12" ht="24" hidden="1" x14ac:dyDescent="0.25">
      <c r="A119" s="46">
        <v>2264</v>
      </c>
      <c r="B119" s="72" t="s">
        <v>126</v>
      </c>
      <c r="C119" s="73">
        <f t="shared" si="6"/>
        <v>0</v>
      </c>
      <c r="D119" s="75"/>
      <c r="E119" s="75"/>
      <c r="F119" s="75"/>
      <c r="G119" s="149"/>
      <c r="H119" s="73">
        <f t="shared" si="7"/>
        <v>0</v>
      </c>
      <c r="I119" s="75"/>
      <c r="J119" s="75"/>
      <c r="K119" s="75"/>
      <c r="L119" s="150"/>
    </row>
    <row r="120" spans="1:12" hidden="1" x14ac:dyDescent="0.25">
      <c r="A120" s="46">
        <v>2269</v>
      </c>
      <c r="B120" s="72" t="s">
        <v>127</v>
      </c>
      <c r="C120" s="73">
        <f t="shared" si="6"/>
        <v>0</v>
      </c>
      <c r="D120" s="75"/>
      <c r="E120" s="75"/>
      <c r="F120" s="75"/>
      <c r="G120" s="149"/>
      <c r="H120" s="73">
        <f t="shared" si="7"/>
        <v>0</v>
      </c>
      <c r="I120" s="75"/>
      <c r="J120" s="75"/>
      <c r="K120" s="75"/>
      <c r="L120" s="150"/>
    </row>
    <row r="121" spans="1:12" hidden="1" x14ac:dyDescent="0.25">
      <c r="A121" s="151">
        <v>2270</v>
      </c>
      <c r="B121" s="72" t="s">
        <v>128</v>
      </c>
      <c r="C121" s="73">
        <f t="shared" si="6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7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6">
        <v>2272</v>
      </c>
      <c r="B122" s="166" t="s">
        <v>129</v>
      </c>
      <c r="C122" s="73">
        <f t="shared" si="6"/>
        <v>0</v>
      </c>
      <c r="D122" s="75"/>
      <c r="E122" s="75"/>
      <c r="F122" s="75"/>
      <c r="G122" s="149"/>
      <c r="H122" s="73">
        <f t="shared" si="7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130</v>
      </c>
      <c r="C123" s="73">
        <f t="shared" si="6"/>
        <v>0</v>
      </c>
      <c r="D123" s="75"/>
      <c r="E123" s="75"/>
      <c r="F123" s="75"/>
      <c r="G123" s="149"/>
      <c r="H123" s="73">
        <f t="shared" si="7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131</v>
      </c>
      <c r="C124" s="73">
        <f t="shared" si="6"/>
        <v>0</v>
      </c>
      <c r="D124" s="75"/>
      <c r="E124" s="75"/>
      <c r="F124" s="75"/>
      <c r="G124" s="149"/>
      <c r="H124" s="73">
        <f t="shared" si="7"/>
        <v>0</v>
      </c>
      <c r="I124" s="75"/>
      <c r="J124" s="75"/>
      <c r="K124" s="75"/>
      <c r="L124" s="150"/>
    </row>
    <row r="125" spans="1:12" ht="36" hidden="1" x14ac:dyDescent="0.25">
      <c r="A125" s="46">
        <v>2276</v>
      </c>
      <c r="B125" s="72" t="s">
        <v>132</v>
      </c>
      <c r="C125" s="73">
        <f t="shared" si="6"/>
        <v>0</v>
      </c>
      <c r="D125" s="75"/>
      <c r="E125" s="75"/>
      <c r="F125" s="75"/>
      <c r="G125" s="149"/>
      <c r="H125" s="73">
        <f t="shared" si="7"/>
        <v>0</v>
      </c>
      <c r="I125" s="75"/>
      <c r="J125" s="75"/>
      <c r="K125" s="75"/>
      <c r="L125" s="150"/>
    </row>
    <row r="126" spans="1:12" ht="24" hidden="1" x14ac:dyDescent="0.25">
      <c r="A126" s="46">
        <v>2279</v>
      </c>
      <c r="B126" s="72" t="s">
        <v>133</v>
      </c>
      <c r="C126" s="73">
        <f t="shared" si="6"/>
        <v>0</v>
      </c>
      <c r="D126" s="75"/>
      <c r="E126" s="75"/>
      <c r="F126" s="75"/>
      <c r="G126" s="149"/>
      <c r="H126" s="73">
        <f t="shared" si="7"/>
        <v>0</v>
      </c>
      <c r="I126" s="75"/>
      <c r="J126" s="75"/>
      <c r="K126" s="75"/>
      <c r="L126" s="150"/>
    </row>
    <row r="127" spans="1:12" ht="24" hidden="1" x14ac:dyDescent="0.25">
      <c r="A127" s="160">
        <v>2280</v>
      </c>
      <c r="B127" s="66" t="s">
        <v>134</v>
      </c>
      <c r="C127" s="67">
        <f t="shared" ref="C127:L127" si="8">SUM(C128)</f>
        <v>0</v>
      </c>
      <c r="D127" s="161">
        <f t="shared" si="8"/>
        <v>0</v>
      </c>
      <c r="E127" s="161">
        <f t="shared" si="8"/>
        <v>0</v>
      </c>
      <c r="F127" s="161">
        <f t="shared" si="8"/>
        <v>0</v>
      </c>
      <c r="G127" s="161">
        <f t="shared" si="8"/>
        <v>0</v>
      </c>
      <c r="H127" s="67">
        <f t="shared" si="8"/>
        <v>0</v>
      </c>
      <c r="I127" s="161">
        <f t="shared" si="8"/>
        <v>0</v>
      </c>
      <c r="J127" s="161">
        <f t="shared" si="8"/>
        <v>0</v>
      </c>
      <c r="K127" s="161">
        <f t="shared" si="8"/>
        <v>0</v>
      </c>
      <c r="L127" s="168">
        <f t="shared" si="8"/>
        <v>0</v>
      </c>
    </row>
    <row r="128" spans="1:12" ht="24" hidden="1" x14ac:dyDescent="0.25">
      <c r="A128" s="46">
        <v>2283</v>
      </c>
      <c r="B128" s="72" t="s">
        <v>135</v>
      </c>
      <c r="C128" s="73">
        <f t="shared" ref="C128:C159" si="9">SUM(D128:G128)</f>
        <v>0</v>
      </c>
      <c r="D128" s="75"/>
      <c r="E128" s="75"/>
      <c r="F128" s="75"/>
      <c r="G128" s="149"/>
      <c r="H128" s="73">
        <f t="shared" ref="H128:H159" si="10"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136</v>
      </c>
      <c r="C129" s="59">
        <f t="shared" si="9"/>
        <v>12701</v>
      </c>
      <c r="D129" s="64">
        <f>SUM(D130,D135,D139,D140,D143,D150,D158,D159,D162)</f>
        <v>12701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10"/>
        <v>8970</v>
      </c>
      <c r="I129" s="64">
        <f>SUM(I130,I135,I139,I140,I143,I150,I158,I159,I162)</f>
        <v>8970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x14ac:dyDescent="0.25">
      <c r="A130" s="160">
        <v>2310</v>
      </c>
      <c r="B130" s="66" t="s">
        <v>137</v>
      </c>
      <c r="C130" s="67">
        <f t="shared" si="9"/>
        <v>1305</v>
      </c>
      <c r="D130" s="161">
        <f>SUM(D131:D134)</f>
        <v>1305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10"/>
        <v>1305</v>
      </c>
      <c r="I130" s="161">
        <f>SUM(I131:I134)</f>
        <v>1305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2" x14ac:dyDescent="0.25">
      <c r="A131" s="46">
        <v>2311</v>
      </c>
      <c r="B131" s="72" t="s">
        <v>138</v>
      </c>
      <c r="C131" s="73">
        <f t="shared" si="9"/>
        <v>284</v>
      </c>
      <c r="D131" s="75">
        <v>284</v>
      </c>
      <c r="E131" s="75"/>
      <c r="F131" s="75"/>
      <c r="G131" s="149"/>
      <c r="H131" s="73">
        <f t="shared" si="10"/>
        <v>284</v>
      </c>
      <c r="I131" s="75">
        <v>284</v>
      </c>
      <c r="J131" s="75"/>
      <c r="K131" s="75"/>
      <c r="L131" s="150"/>
    </row>
    <row r="132" spans="1:12" x14ac:dyDescent="0.25">
      <c r="A132" s="46">
        <v>2312</v>
      </c>
      <c r="B132" s="72" t="s">
        <v>139</v>
      </c>
      <c r="C132" s="73">
        <f t="shared" si="9"/>
        <v>1021</v>
      </c>
      <c r="D132" s="75">
        <v>1021</v>
      </c>
      <c r="E132" s="75"/>
      <c r="F132" s="75"/>
      <c r="G132" s="149"/>
      <c r="H132" s="73">
        <f t="shared" si="10"/>
        <v>1021</v>
      </c>
      <c r="I132" s="75">
        <v>1021</v>
      </c>
      <c r="J132" s="75"/>
      <c r="K132" s="75"/>
      <c r="L132" s="150"/>
    </row>
    <row r="133" spans="1:12" hidden="1" x14ac:dyDescent="0.25">
      <c r="A133" s="46">
        <v>2313</v>
      </c>
      <c r="B133" s="72" t="s">
        <v>140</v>
      </c>
      <c r="C133" s="73">
        <f t="shared" si="9"/>
        <v>0</v>
      </c>
      <c r="D133" s="75"/>
      <c r="E133" s="75"/>
      <c r="F133" s="75"/>
      <c r="G133" s="149"/>
      <c r="H133" s="73">
        <f t="shared" si="10"/>
        <v>0</v>
      </c>
      <c r="I133" s="75"/>
      <c r="J133" s="75"/>
      <c r="K133" s="75"/>
      <c r="L133" s="150"/>
    </row>
    <row r="134" spans="1:12" ht="47.25" hidden="1" customHeight="1" x14ac:dyDescent="0.25">
      <c r="A134" s="46">
        <v>2314</v>
      </c>
      <c r="B134" s="72" t="s">
        <v>141</v>
      </c>
      <c r="C134" s="73">
        <f t="shared" si="9"/>
        <v>0</v>
      </c>
      <c r="D134" s="75"/>
      <c r="E134" s="75"/>
      <c r="F134" s="75"/>
      <c r="G134" s="149"/>
      <c r="H134" s="73">
        <f t="shared" si="10"/>
        <v>0</v>
      </c>
      <c r="I134" s="75"/>
      <c r="J134" s="75"/>
      <c r="K134" s="75"/>
      <c r="L134" s="150"/>
    </row>
    <row r="135" spans="1:12" hidden="1" x14ac:dyDescent="0.25">
      <c r="A135" s="151">
        <v>2320</v>
      </c>
      <c r="B135" s="72" t="s">
        <v>142</v>
      </c>
      <c r="C135" s="73">
        <f t="shared" si="9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10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6">
        <v>2321</v>
      </c>
      <c r="B136" s="72" t="s">
        <v>143</v>
      </c>
      <c r="C136" s="73">
        <f t="shared" si="9"/>
        <v>0</v>
      </c>
      <c r="D136" s="75"/>
      <c r="E136" s="75"/>
      <c r="F136" s="75"/>
      <c r="G136" s="149"/>
      <c r="H136" s="73">
        <f t="shared" si="10"/>
        <v>0</v>
      </c>
      <c r="I136" s="75"/>
      <c r="J136" s="75"/>
      <c r="K136" s="75"/>
      <c r="L136" s="150"/>
    </row>
    <row r="137" spans="1:12" hidden="1" x14ac:dyDescent="0.25">
      <c r="A137" s="46">
        <v>2322</v>
      </c>
      <c r="B137" s="72" t="s">
        <v>144</v>
      </c>
      <c r="C137" s="73">
        <f t="shared" si="9"/>
        <v>0</v>
      </c>
      <c r="D137" s="75"/>
      <c r="E137" s="75"/>
      <c r="F137" s="75"/>
      <c r="G137" s="149"/>
      <c r="H137" s="73">
        <f t="shared" si="10"/>
        <v>0</v>
      </c>
      <c r="I137" s="75"/>
      <c r="J137" s="75"/>
      <c r="K137" s="75"/>
      <c r="L137" s="150"/>
    </row>
    <row r="138" spans="1:12" ht="10.5" hidden="1" customHeight="1" x14ac:dyDescent="0.25">
      <c r="A138" s="46">
        <v>2329</v>
      </c>
      <c r="B138" s="72" t="s">
        <v>145</v>
      </c>
      <c r="C138" s="73">
        <f t="shared" si="9"/>
        <v>0</v>
      </c>
      <c r="D138" s="75"/>
      <c r="E138" s="75"/>
      <c r="F138" s="75"/>
      <c r="G138" s="149"/>
      <c r="H138" s="73">
        <f t="shared" si="10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146</v>
      </c>
      <c r="C139" s="73">
        <f t="shared" si="9"/>
        <v>0</v>
      </c>
      <c r="D139" s="75"/>
      <c r="E139" s="75"/>
      <c r="F139" s="75"/>
      <c r="G139" s="149"/>
      <c r="H139" s="73">
        <f t="shared" si="10"/>
        <v>0</v>
      </c>
      <c r="I139" s="75"/>
      <c r="J139" s="75"/>
      <c r="K139" s="75"/>
      <c r="L139" s="150"/>
    </row>
    <row r="140" spans="1:12" ht="48" hidden="1" x14ac:dyDescent="0.25">
      <c r="A140" s="151">
        <v>2340</v>
      </c>
      <c r="B140" s="72" t="s">
        <v>147</v>
      </c>
      <c r="C140" s="73">
        <f t="shared" si="9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10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idden="1" x14ac:dyDescent="0.25">
      <c r="A141" s="46">
        <v>2341</v>
      </c>
      <c r="B141" s="72" t="s">
        <v>148</v>
      </c>
      <c r="C141" s="73">
        <f t="shared" si="9"/>
        <v>0</v>
      </c>
      <c r="D141" s="75"/>
      <c r="E141" s="75"/>
      <c r="F141" s="75"/>
      <c r="G141" s="149"/>
      <c r="H141" s="73">
        <f t="shared" si="10"/>
        <v>0</v>
      </c>
      <c r="I141" s="75"/>
      <c r="J141" s="75"/>
      <c r="K141" s="75"/>
      <c r="L141" s="150"/>
    </row>
    <row r="142" spans="1:12" ht="24" hidden="1" x14ac:dyDescent="0.25">
      <c r="A142" s="46">
        <v>2344</v>
      </c>
      <c r="B142" s="72" t="s">
        <v>149</v>
      </c>
      <c r="C142" s="73">
        <f t="shared" si="9"/>
        <v>0</v>
      </c>
      <c r="D142" s="75"/>
      <c r="E142" s="75"/>
      <c r="F142" s="75"/>
      <c r="G142" s="149"/>
      <c r="H142" s="73">
        <f t="shared" si="10"/>
        <v>0</v>
      </c>
      <c r="I142" s="75"/>
      <c r="J142" s="75"/>
      <c r="K142" s="75"/>
      <c r="L142" s="150"/>
    </row>
    <row r="143" spans="1:12" ht="24" x14ac:dyDescent="0.25">
      <c r="A143" s="143">
        <v>2350</v>
      </c>
      <c r="B143" s="102" t="s">
        <v>150</v>
      </c>
      <c r="C143" s="109">
        <f t="shared" si="9"/>
        <v>685</v>
      </c>
      <c r="D143" s="144">
        <f>SUM(D144:D149)</f>
        <v>685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10"/>
        <v>685</v>
      </c>
      <c r="I143" s="144">
        <f>SUM(I144:I149)</f>
        <v>685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hidden="1" x14ac:dyDescent="0.25">
      <c r="A144" s="40">
        <v>2351</v>
      </c>
      <c r="B144" s="66" t="s">
        <v>151</v>
      </c>
      <c r="C144" s="67">
        <f t="shared" si="9"/>
        <v>0</v>
      </c>
      <c r="D144" s="69"/>
      <c r="E144" s="69"/>
      <c r="F144" s="69"/>
      <c r="G144" s="147"/>
      <c r="H144" s="67">
        <f t="shared" si="10"/>
        <v>0</v>
      </c>
      <c r="I144" s="69"/>
      <c r="J144" s="69"/>
      <c r="K144" s="69"/>
      <c r="L144" s="148"/>
    </row>
    <row r="145" spans="1:12" x14ac:dyDescent="0.25">
      <c r="A145" s="46">
        <v>2352</v>
      </c>
      <c r="B145" s="72" t="s">
        <v>152</v>
      </c>
      <c r="C145" s="73">
        <f t="shared" si="9"/>
        <v>685</v>
      </c>
      <c r="D145" s="75">
        <v>685</v>
      </c>
      <c r="E145" s="75"/>
      <c r="F145" s="75"/>
      <c r="G145" s="149"/>
      <c r="H145" s="73">
        <f t="shared" si="10"/>
        <v>685</v>
      </c>
      <c r="I145" s="75">
        <v>685</v>
      </c>
      <c r="J145" s="75"/>
      <c r="K145" s="75"/>
      <c r="L145" s="150"/>
    </row>
    <row r="146" spans="1:12" ht="24" hidden="1" x14ac:dyDescent="0.25">
      <c r="A146" s="46">
        <v>2353</v>
      </c>
      <c r="B146" s="72" t="s">
        <v>153</v>
      </c>
      <c r="C146" s="73">
        <f t="shared" si="9"/>
        <v>0</v>
      </c>
      <c r="D146" s="75"/>
      <c r="E146" s="75"/>
      <c r="F146" s="75"/>
      <c r="G146" s="149"/>
      <c r="H146" s="73">
        <f t="shared" si="10"/>
        <v>0</v>
      </c>
      <c r="I146" s="75"/>
      <c r="J146" s="75"/>
      <c r="K146" s="75"/>
      <c r="L146" s="150"/>
    </row>
    <row r="147" spans="1:12" ht="24" hidden="1" x14ac:dyDescent="0.25">
      <c r="A147" s="46">
        <v>2354</v>
      </c>
      <c r="B147" s="72" t="s">
        <v>154</v>
      </c>
      <c r="C147" s="73">
        <f t="shared" si="9"/>
        <v>0</v>
      </c>
      <c r="D147" s="75"/>
      <c r="E147" s="75"/>
      <c r="F147" s="75"/>
      <c r="G147" s="149"/>
      <c r="H147" s="73">
        <f t="shared" si="10"/>
        <v>0</v>
      </c>
      <c r="I147" s="75"/>
      <c r="J147" s="75"/>
      <c r="K147" s="75"/>
      <c r="L147" s="150"/>
    </row>
    <row r="148" spans="1:12" ht="24" hidden="1" x14ac:dyDescent="0.25">
      <c r="A148" s="46">
        <v>2355</v>
      </c>
      <c r="B148" s="72" t="s">
        <v>155</v>
      </c>
      <c r="C148" s="73">
        <f t="shared" si="9"/>
        <v>0</v>
      </c>
      <c r="D148" s="75"/>
      <c r="E148" s="75"/>
      <c r="F148" s="75"/>
      <c r="G148" s="149"/>
      <c r="H148" s="73">
        <f t="shared" si="10"/>
        <v>0</v>
      </c>
      <c r="I148" s="75"/>
      <c r="J148" s="75"/>
      <c r="K148" s="75"/>
      <c r="L148" s="150"/>
    </row>
    <row r="149" spans="1:12" ht="24" hidden="1" x14ac:dyDescent="0.25">
      <c r="A149" s="46">
        <v>2359</v>
      </c>
      <c r="B149" s="72" t="s">
        <v>156</v>
      </c>
      <c r="C149" s="73">
        <f t="shared" si="9"/>
        <v>0</v>
      </c>
      <c r="D149" s="75"/>
      <c r="E149" s="75"/>
      <c r="F149" s="75"/>
      <c r="G149" s="149"/>
      <c r="H149" s="73">
        <f t="shared" si="10"/>
        <v>0</v>
      </c>
      <c r="I149" s="75"/>
      <c r="J149" s="75"/>
      <c r="K149" s="75"/>
      <c r="L149" s="150"/>
    </row>
    <row r="150" spans="1:12" ht="24.75" customHeight="1" x14ac:dyDescent="0.25">
      <c r="A150" s="151">
        <v>2360</v>
      </c>
      <c r="B150" s="72" t="s">
        <v>157</v>
      </c>
      <c r="C150" s="73">
        <f t="shared" si="9"/>
        <v>9720</v>
      </c>
      <c r="D150" s="152">
        <f>SUM(D151:D157)</f>
        <v>9720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10"/>
        <v>6480</v>
      </c>
      <c r="I150" s="152">
        <f>SUM(I151:I157)</f>
        <v>6480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5">
        <v>2361</v>
      </c>
      <c r="B151" s="72" t="s">
        <v>158</v>
      </c>
      <c r="C151" s="73">
        <f t="shared" si="9"/>
        <v>0</v>
      </c>
      <c r="D151" s="75"/>
      <c r="E151" s="75"/>
      <c r="F151" s="75"/>
      <c r="G151" s="149"/>
      <c r="H151" s="73">
        <f t="shared" si="10"/>
        <v>0</v>
      </c>
      <c r="I151" s="75"/>
      <c r="J151" s="75"/>
      <c r="K151" s="75"/>
      <c r="L151" s="150"/>
    </row>
    <row r="152" spans="1:12" ht="24" hidden="1" x14ac:dyDescent="0.25">
      <c r="A152" s="45">
        <v>2362</v>
      </c>
      <c r="B152" s="72" t="s">
        <v>159</v>
      </c>
      <c r="C152" s="73">
        <f t="shared" si="9"/>
        <v>0</v>
      </c>
      <c r="D152" s="75"/>
      <c r="E152" s="75"/>
      <c r="F152" s="75"/>
      <c r="G152" s="149"/>
      <c r="H152" s="73">
        <f t="shared" si="10"/>
        <v>0</v>
      </c>
      <c r="I152" s="75"/>
      <c r="J152" s="75"/>
      <c r="K152" s="75"/>
      <c r="L152" s="150"/>
    </row>
    <row r="153" spans="1:12" x14ac:dyDescent="0.25">
      <c r="A153" s="45">
        <v>2363</v>
      </c>
      <c r="B153" s="72" t="s">
        <v>160</v>
      </c>
      <c r="C153" s="73">
        <f t="shared" si="9"/>
        <v>9720</v>
      </c>
      <c r="D153" s="75">
        <v>9720</v>
      </c>
      <c r="E153" s="75"/>
      <c r="F153" s="75"/>
      <c r="G153" s="149"/>
      <c r="H153" s="73">
        <f t="shared" si="10"/>
        <v>6480</v>
      </c>
      <c r="I153" s="75">
        <v>6480</v>
      </c>
      <c r="J153" s="75"/>
      <c r="K153" s="75"/>
      <c r="L153" s="150"/>
    </row>
    <row r="154" spans="1:12" hidden="1" x14ac:dyDescent="0.25">
      <c r="A154" s="45">
        <v>2364</v>
      </c>
      <c r="B154" s="72" t="s">
        <v>161</v>
      </c>
      <c r="C154" s="73">
        <f t="shared" si="9"/>
        <v>0</v>
      </c>
      <c r="D154" s="75"/>
      <c r="E154" s="75"/>
      <c r="F154" s="75"/>
      <c r="G154" s="149"/>
      <c r="H154" s="73">
        <f t="shared" si="10"/>
        <v>0</v>
      </c>
      <c r="I154" s="75"/>
      <c r="J154" s="75"/>
      <c r="K154" s="75"/>
      <c r="L154" s="150"/>
    </row>
    <row r="155" spans="1:12" ht="12.75" hidden="1" customHeight="1" x14ac:dyDescent="0.25">
      <c r="A155" s="45">
        <v>2365</v>
      </c>
      <c r="B155" s="72" t="s">
        <v>162</v>
      </c>
      <c r="C155" s="73">
        <f t="shared" si="9"/>
        <v>0</v>
      </c>
      <c r="D155" s="75"/>
      <c r="E155" s="75"/>
      <c r="F155" s="75"/>
      <c r="G155" s="149"/>
      <c r="H155" s="73">
        <f t="shared" si="10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163</v>
      </c>
      <c r="C156" s="73">
        <f t="shared" si="9"/>
        <v>0</v>
      </c>
      <c r="D156" s="75"/>
      <c r="E156" s="75"/>
      <c r="F156" s="75"/>
      <c r="G156" s="149"/>
      <c r="H156" s="73">
        <f t="shared" si="10"/>
        <v>0</v>
      </c>
      <c r="I156" s="75"/>
      <c r="J156" s="75"/>
      <c r="K156" s="75"/>
      <c r="L156" s="150"/>
    </row>
    <row r="157" spans="1:12" ht="48" hidden="1" x14ac:dyDescent="0.25">
      <c r="A157" s="45">
        <v>2369</v>
      </c>
      <c r="B157" s="72" t="s">
        <v>164</v>
      </c>
      <c r="C157" s="73">
        <f t="shared" si="9"/>
        <v>0</v>
      </c>
      <c r="D157" s="75"/>
      <c r="E157" s="75"/>
      <c r="F157" s="75"/>
      <c r="G157" s="149"/>
      <c r="H157" s="73">
        <f t="shared" si="10"/>
        <v>0</v>
      </c>
      <c r="I157" s="75"/>
      <c r="J157" s="75"/>
      <c r="K157" s="75"/>
      <c r="L157" s="150"/>
    </row>
    <row r="158" spans="1:12" x14ac:dyDescent="0.25">
      <c r="A158" s="143">
        <v>2370</v>
      </c>
      <c r="B158" s="102" t="s">
        <v>165</v>
      </c>
      <c r="C158" s="109">
        <f t="shared" si="9"/>
        <v>991</v>
      </c>
      <c r="D158" s="155">
        <v>991</v>
      </c>
      <c r="E158" s="155"/>
      <c r="F158" s="155"/>
      <c r="G158" s="156"/>
      <c r="H158" s="109">
        <f t="shared" si="10"/>
        <v>500</v>
      </c>
      <c r="I158" s="155">
        <v>500</v>
      </c>
      <c r="J158" s="155"/>
      <c r="K158" s="155"/>
      <c r="L158" s="157"/>
    </row>
    <row r="159" spans="1:12" hidden="1" x14ac:dyDescent="0.25">
      <c r="A159" s="143">
        <v>2380</v>
      </c>
      <c r="B159" s="102" t="s">
        <v>166</v>
      </c>
      <c r="C159" s="109">
        <f t="shared" si="9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10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167</v>
      </c>
      <c r="C160" s="67">
        <f t="shared" ref="C160:C191" si="11">SUM(D160:G160)</f>
        <v>0</v>
      </c>
      <c r="D160" s="69"/>
      <c r="E160" s="69"/>
      <c r="F160" s="69"/>
      <c r="G160" s="147"/>
      <c r="H160" s="67">
        <f t="shared" ref="H160:H191" si="12">SUM(I160:L160)</f>
        <v>0</v>
      </c>
      <c r="I160" s="69"/>
      <c r="J160" s="69"/>
      <c r="K160" s="69"/>
      <c r="L160" s="148"/>
    </row>
    <row r="161" spans="1:12" ht="24" hidden="1" x14ac:dyDescent="0.25">
      <c r="A161" s="45">
        <v>2389</v>
      </c>
      <c r="B161" s="72" t="s">
        <v>168</v>
      </c>
      <c r="C161" s="73">
        <f t="shared" si="11"/>
        <v>0</v>
      </c>
      <c r="D161" s="75"/>
      <c r="E161" s="75"/>
      <c r="F161" s="75"/>
      <c r="G161" s="149"/>
      <c r="H161" s="73">
        <f t="shared" si="12"/>
        <v>0</v>
      </c>
      <c r="I161" s="75"/>
      <c r="J161" s="75"/>
      <c r="K161" s="75"/>
      <c r="L161" s="150"/>
    </row>
    <row r="162" spans="1:12" hidden="1" x14ac:dyDescent="0.25">
      <c r="A162" s="143">
        <v>2390</v>
      </c>
      <c r="B162" s="102" t="s">
        <v>169</v>
      </c>
      <c r="C162" s="109">
        <f t="shared" si="11"/>
        <v>0</v>
      </c>
      <c r="D162" s="155"/>
      <c r="E162" s="155"/>
      <c r="F162" s="155"/>
      <c r="G162" s="156"/>
      <c r="H162" s="109">
        <f t="shared" si="12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170</v>
      </c>
      <c r="C163" s="59">
        <f t="shared" si="11"/>
        <v>0</v>
      </c>
      <c r="D163" s="169"/>
      <c r="E163" s="169"/>
      <c r="F163" s="169"/>
      <c r="G163" s="170"/>
      <c r="H163" s="59">
        <f t="shared" si="12"/>
        <v>0</v>
      </c>
      <c r="I163" s="169"/>
      <c r="J163" s="169"/>
      <c r="K163" s="169"/>
      <c r="L163" s="171"/>
    </row>
    <row r="164" spans="1:12" ht="24" hidden="1" x14ac:dyDescent="0.25">
      <c r="A164" s="58">
        <v>2500</v>
      </c>
      <c r="B164" s="140" t="s">
        <v>171</v>
      </c>
      <c r="C164" s="59">
        <f t="shared" si="11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12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2" ht="16.5" hidden="1" customHeight="1" x14ac:dyDescent="0.25">
      <c r="A165" s="160">
        <v>2510</v>
      </c>
      <c r="B165" s="66" t="s">
        <v>172</v>
      </c>
      <c r="C165" s="67">
        <f t="shared" si="11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12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2" ht="24" hidden="1" x14ac:dyDescent="0.25">
      <c r="A166" s="46">
        <v>2512</v>
      </c>
      <c r="B166" s="72" t="s">
        <v>173</v>
      </c>
      <c r="C166" s="73">
        <f t="shared" si="11"/>
        <v>0</v>
      </c>
      <c r="D166" s="75"/>
      <c r="E166" s="75"/>
      <c r="F166" s="75"/>
      <c r="G166" s="149"/>
      <c r="H166" s="73">
        <f t="shared" si="12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174</v>
      </c>
      <c r="C167" s="73">
        <f t="shared" si="11"/>
        <v>0</v>
      </c>
      <c r="D167" s="75"/>
      <c r="E167" s="75"/>
      <c r="F167" s="75"/>
      <c r="G167" s="149"/>
      <c r="H167" s="73">
        <f t="shared" si="12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175</v>
      </c>
      <c r="C168" s="73">
        <f t="shared" si="11"/>
        <v>0</v>
      </c>
      <c r="D168" s="75"/>
      <c r="E168" s="75"/>
      <c r="F168" s="75"/>
      <c r="G168" s="149"/>
      <c r="H168" s="73">
        <f t="shared" si="12"/>
        <v>0</v>
      </c>
      <c r="I168" s="75"/>
      <c r="J168" s="75"/>
      <c r="K168" s="75"/>
      <c r="L168" s="150"/>
    </row>
    <row r="169" spans="1:12" ht="24" hidden="1" x14ac:dyDescent="0.25">
      <c r="A169" s="46">
        <v>2519</v>
      </c>
      <c r="B169" s="72" t="s">
        <v>176</v>
      </c>
      <c r="C169" s="73">
        <f t="shared" si="11"/>
        <v>0</v>
      </c>
      <c r="D169" s="75"/>
      <c r="E169" s="75"/>
      <c r="F169" s="75"/>
      <c r="G169" s="149"/>
      <c r="H169" s="73">
        <f t="shared" si="12"/>
        <v>0</v>
      </c>
      <c r="I169" s="75"/>
      <c r="J169" s="75"/>
      <c r="K169" s="75"/>
      <c r="L169" s="150"/>
    </row>
    <row r="170" spans="1:12" ht="24" hidden="1" x14ac:dyDescent="0.25">
      <c r="A170" s="151">
        <v>2520</v>
      </c>
      <c r="B170" s="72" t="s">
        <v>177</v>
      </c>
      <c r="C170" s="73">
        <f t="shared" si="11"/>
        <v>0</v>
      </c>
      <c r="D170" s="75"/>
      <c r="E170" s="75"/>
      <c r="F170" s="75"/>
      <c r="G170" s="149"/>
      <c r="H170" s="73">
        <f t="shared" si="12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178</v>
      </c>
      <c r="C171" s="67">
        <f t="shared" si="11"/>
        <v>0</v>
      </c>
      <c r="D171" s="42"/>
      <c r="E171" s="42"/>
      <c r="F171" s="42"/>
      <c r="G171" s="43"/>
      <c r="H171" s="67">
        <f t="shared" si="12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179</v>
      </c>
      <c r="C172" s="136">
        <f t="shared" si="11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12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180</v>
      </c>
      <c r="C173" s="175">
        <f t="shared" si="11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12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181</v>
      </c>
      <c r="C174" s="67">
        <f t="shared" si="11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12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182</v>
      </c>
      <c r="C175" s="73">
        <f t="shared" si="11"/>
        <v>0</v>
      </c>
      <c r="D175" s="75"/>
      <c r="E175" s="75"/>
      <c r="F175" s="75"/>
      <c r="G175" s="149"/>
      <c r="H175" s="73">
        <f t="shared" si="12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183</v>
      </c>
      <c r="C176" s="73">
        <f t="shared" si="11"/>
        <v>0</v>
      </c>
      <c r="D176" s="75"/>
      <c r="E176" s="75"/>
      <c r="F176" s="75"/>
      <c r="G176" s="149"/>
      <c r="H176" s="73">
        <f t="shared" si="12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184</v>
      </c>
      <c r="C177" s="73">
        <f t="shared" si="11"/>
        <v>0</v>
      </c>
      <c r="D177" s="75"/>
      <c r="E177" s="75"/>
      <c r="F177" s="75"/>
      <c r="G177" s="149"/>
      <c r="H177" s="73">
        <f t="shared" si="12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185</v>
      </c>
      <c r="C178" s="176">
        <f t="shared" si="11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12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186</v>
      </c>
      <c r="C179" s="73">
        <f t="shared" si="11"/>
        <v>0</v>
      </c>
      <c r="D179" s="75"/>
      <c r="E179" s="75"/>
      <c r="F179" s="75"/>
      <c r="G179" s="178"/>
      <c r="H179" s="73">
        <f t="shared" si="12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187</v>
      </c>
      <c r="C180" s="73">
        <f t="shared" si="11"/>
        <v>0</v>
      </c>
      <c r="D180" s="75"/>
      <c r="E180" s="75"/>
      <c r="F180" s="75"/>
      <c r="G180" s="178"/>
      <c r="H180" s="73">
        <f t="shared" si="12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188</v>
      </c>
      <c r="C181" s="73">
        <f t="shared" si="11"/>
        <v>0</v>
      </c>
      <c r="D181" s="75"/>
      <c r="E181" s="75"/>
      <c r="F181" s="75"/>
      <c r="G181" s="178"/>
      <c r="H181" s="73">
        <f t="shared" si="12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189</v>
      </c>
      <c r="C182" s="176">
        <f t="shared" si="11"/>
        <v>0</v>
      </c>
      <c r="D182" s="180"/>
      <c r="E182" s="180"/>
      <c r="F182" s="180"/>
      <c r="G182" s="181"/>
      <c r="H182" s="176">
        <f t="shared" si="12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190</v>
      </c>
      <c r="C183" s="183">
        <f t="shared" si="11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12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191</v>
      </c>
      <c r="C184" s="185">
        <f t="shared" si="11"/>
        <v>0</v>
      </c>
      <c r="D184" s="155"/>
      <c r="E184" s="155"/>
      <c r="F184" s="155"/>
      <c r="G184" s="156"/>
      <c r="H184" s="185">
        <f t="shared" si="12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192</v>
      </c>
      <c r="C185" s="67">
        <f t="shared" si="11"/>
        <v>0</v>
      </c>
      <c r="D185" s="69"/>
      <c r="E185" s="69"/>
      <c r="F185" s="69"/>
      <c r="G185" s="147"/>
      <c r="H185" s="67">
        <f t="shared" si="12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193</v>
      </c>
      <c r="C186" s="136">
        <f t="shared" si="11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12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194</v>
      </c>
      <c r="C187" s="59">
        <f t="shared" si="11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12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195</v>
      </c>
      <c r="C188" s="67">
        <f t="shared" si="11"/>
        <v>0</v>
      </c>
      <c r="D188" s="69"/>
      <c r="E188" s="69"/>
      <c r="F188" s="69"/>
      <c r="G188" s="147"/>
      <c r="H188" s="67">
        <f t="shared" si="12"/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196</v>
      </c>
      <c r="C189" s="73">
        <f t="shared" si="11"/>
        <v>0</v>
      </c>
      <c r="D189" s="75"/>
      <c r="E189" s="75"/>
      <c r="F189" s="75"/>
      <c r="G189" s="149"/>
      <c r="H189" s="73">
        <f t="shared" si="12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197</v>
      </c>
      <c r="C190" s="59">
        <f t="shared" si="11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12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198</v>
      </c>
      <c r="C191" s="67">
        <f t="shared" si="11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12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199</v>
      </c>
      <c r="C192" s="73">
        <f t="shared" ref="C192:C223" si="13">SUM(D192:G192)</f>
        <v>0</v>
      </c>
      <c r="D192" s="75"/>
      <c r="E192" s="75"/>
      <c r="F192" s="75"/>
      <c r="G192" s="149"/>
      <c r="H192" s="73">
        <f t="shared" ref="H192:H223" si="14">SUM(I192:L192)</f>
        <v>0</v>
      </c>
      <c r="I192" s="75"/>
      <c r="J192" s="75"/>
      <c r="K192" s="75"/>
      <c r="L192" s="150"/>
    </row>
    <row r="193" spans="1:12" s="26" customFormat="1" ht="24" hidden="1" x14ac:dyDescent="0.25">
      <c r="A193" s="188"/>
      <c r="B193" s="21" t="s">
        <v>200</v>
      </c>
      <c r="C193" s="131">
        <f t="shared" si="13"/>
        <v>1800</v>
      </c>
      <c r="D193" s="132">
        <f>SUM(D194,D229,D268)</f>
        <v>1800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4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idden="1" x14ac:dyDescent="0.25">
      <c r="A194" s="135">
        <v>5000</v>
      </c>
      <c r="B194" s="135" t="s">
        <v>201</v>
      </c>
      <c r="C194" s="136">
        <f t="shared" si="13"/>
        <v>1800</v>
      </c>
      <c r="D194" s="137">
        <f>D195+D203</f>
        <v>1800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202</v>
      </c>
      <c r="C195" s="59">
        <f t="shared" si="13"/>
        <v>360</v>
      </c>
      <c r="D195" s="64">
        <f>D196+D197+D200+D201+D202</f>
        <v>360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203</v>
      </c>
      <c r="C196" s="67">
        <f t="shared" si="13"/>
        <v>0</v>
      </c>
      <c r="D196" s="69"/>
      <c r="E196" s="69"/>
      <c r="F196" s="69"/>
      <c r="G196" s="147"/>
      <c r="H196" s="67">
        <f t="shared" si="1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204</v>
      </c>
      <c r="C197" s="73">
        <f t="shared" si="13"/>
        <v>360</v>
      </c>
      <c r="D197" s="152">
        <f>D198+D199</f>
        <v>360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205</v>
      </c>
      <c r="C198" s="73">
        <f t="shared" si="13"/>
        <v>360</v>
      </c>
      <c r="D198" s="75">
        <v>360</v>
      </c>
      <c r="E198" s="75"/>
      <c r="F198" s="75"/>
      <c r="G198" s="149"/>
      <c r="H198" s="73">
        <f t="shared" si="1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206</v>
      </c>
      <c r="C199" s="73">
        <f t="shared" si="13"/>
        <v>0</v>
      </c>
      <c r="D199" s="75"/>
      <c r="E199" s="75"/>
      <c r="F199" s="75"/>
      <c r="G199" s="149"/>
      <c r="H199" s="73">
        <f t="shared" si="1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207</v>
      </c>
      <c r="C200" s="73">
        <f t="shared" si="13"/>
        <v>0</v>
      </c>
      <c r="D200" s="75"/>
      <c r="E200" s="75"/>
      <c r="F200" s="75"/>
      <c r="G200" s="149"/>
      <c r="H200" s="73">
        <f t="shared" si="1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208</v>
      </c>
      <c r="C201" s="73">
        <f t="shared" si="13"/>
        <v>0</v>
      </c>
      <c r="D201" s="75"/>
      <c r="E201" s="75"/>
      <c r="F201" s="75"/>
      <c r="G201" s="149"/>
      <c r="H201" s="73">
        <f t="shared" si="1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209</v>
      </c>
      <c r="C202" s="73">
        <f t="shared" si="13"/>
        <v>0</v>
      </c>
      <c r="D202" s="75"/>
      <c r="E202" s="75"/>
      <c r="F202" s="75"/>
      <c r="G202" s="149"/>
      <c r="H202" s="73">
        <f t="shared" si="14"/>
        <v>0</v>
      </c>
      <c r="I202" s="75"/>
      <c r="J202" s="75"/>
      <c r="K202" s="75"/>
      <c r="L202" s="150"/>
    </row>
    <row r="203" spans="1:12" hidden="1" x14ac:dyDescent="0.25">
      <c r="A203" s="58">
        <v>5200</v>
      </c>
      <c r="B203" s="140" t="s">
        <v>210</v>
      </c>
      <c r="C203" s="59">
        <f t="shared" si="13"/>
        <v>1440</v>
      </c>
      <c r="D203" s="64">
        <f>D204+D214+D215+D224+D225+D226+D228</f>
        <v>1440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211</v>
      </c>
      <c r="C204" s="109">
        <f t="shared" si="1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212</v>
      </c>
      <c r="C205" s="67">
        <f t="shared" si="13"/>
        <v>0</v>
      </c>
      <c r="D205" s="69"/>
      <c r="E205" s="69"/>
      <c r="F205" s="69"/>
      <c r="G205" s="147"/>
      <c r="H205" s="67">
        <f t="shared" si="1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213</v>
      </c>
      <c r="C206" s="73">
        <f t="shared" si="13"/>
        <v>0</v>
      </c>
      <c r="D206" s="75"/>
      <c r="E206" s="75"/>
      <c r="F206" s="75"/>
      <c r="G206" s="149"/>
      <c r="H206" s="73">
        <f t="shared" si="1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214</v>
      </c>
      <c r="C207" s="73">
        <f t="shared" si="13"/>
        <v>0</v>
      </c>
      <c r="D207" s="75"/>
      <c r="E207" s="75"/>
      <c r="F207" s="75"/>
      <c r="G207" s="149"/>
      <c r="H207" s="73">
        <f t="shared" si="1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215</v>
      </c>
      <c r="C208" s="73">
        <f t="shared" si="13"/>
        <v>0</v>
      </c>
      <c r="D208" s="75"/>
      <c r="E208" s="75"/>
      <c r="F208" s="75"/>
      <c r="G208" s="149"/>
      <c r="H208" s="73">
        <f t="shared" si="1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216</v>
      </c>
      <c r="C209" s="73">
        <f t="shared" si="13"/>
        <v>0</v>
      </c>
      <c r="D209" s="75"/>
      <c r="E209" s="75"/>
      <c r="F209" s="75"/>
      <c r="G209" s="149"/>
      <c r="H209" s="73">
        <f t="shared" si="14"/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217</v>
      </c>
      <c r="C210" s="73">
        <f t="shared" si="13"/>
        <v>0</v>
      </c>
      <c r="D210" s="75"/>
      <c r="E210" s="75"/>
      <c r="F210" s="75"/>
      <c r="G210" s="149"/>
      <c r="H210" s="73">
        <f t="shared" si="1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218</v>
      </c>
      <c r="C211" s="73">
        <f t="shared" si="13"/>
        <v>0</v>
      </c>
      <c r="D211" s="75"/>
      <c r="E211" s="75"/>
      <c r="F211" s="75"/>
      <c r="G211" s="149"/>
      <c r="H211" s="73">
        <f t="shared" si="1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219</v>
      </c>
      <c r="C212" s="73">
        <f t="shared" si="13"/>
        <v>0</v>
      </c>
      <c r="D212" s="75"/>
      <c r="E212" s="75"/>
      <c r="F212" s="75"/>
      <c r="G212" s="149"/>
      <c r="H212" s="73">
        <f t="shared" si="1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220</v>
      </c>
      <c r="C213" s="73">
        <f t="shared" si="13"/>
        <v>0</v>
      </c>
      <c r="D213" s="75"/>
      <c r="E213" s="75"/>
      <c r="F213" s="75"/>
      <c r="G213" s="149"/>
      <c r="H213" s="73">
        <f t="shared" si="1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221</v>
      </c>
      <c r="C214" s="73">
        <f t="shared" si="13"/>
        <v>0</v>
      </c>
      <c r="D214" s="75"/>
      <c r="E214" s="75"/>
      <c r="F214" s="75"/>
      <c r="G214" s="149"/>
      <c r="H214" s="73">
        <f t="shared" si="14"/>
        <v>0</v>
      </c>
      <c r="I214" s="75"/>
      <c r="J214" s="75"/>
      <c r="K214" s="75"/>
      <c r="L214" s="150"/>
    </row>
    <row r="215" spans="1:12" hidden="1" x14ac:dyDescent="0.25">
      <c r="A215" s="151">
        <v>5230</v>
      </c>
      <c r="B215" s="72" t="s">
        <v>222</v>
      </c>
      <c r="C215" s="73">
        <f t="shared" si="13"/>
        <v>1440</v>
      </c>
      <c r="D215" s="152">
        <f>SUM(D216:D223)</f>
        <v>1440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223</v>
      </c>
      <c r="C216" s="73">
        <f t="shared" si="13"/>
        <v>0</v>
      </c>
      <c r="D216" s="75"/>
      <c r="E216" s="75"/>
      <c r="F216" s="75"/>
      <c r="G216" s="149"/>
      <c r="H216" s="73">
        <f t="shared" si="1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224</v>
      </c>
      <c r="C217" s="73">
        <f t="shared" si="13"/>
        <v>0</v>
      </c>
      <c r="D217" s="75"/>
      <c r="E217" s="75"/>
      <c r="F217" s="75"/>
      <c r="G217" s="149"/>
      <c r="H217" s="73">
        <f t="shared" si="1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225</v>
      </c>
      <c r="C218" s="191">
        <f t="shared" si="13"/>
        <v>0</v>
      </c>
      <c r="D218" s="75"/>
      <c r="E218" s="75"/>
      <c r="F218" s="75"/>
      <c r="G218" s="149"/>
      <c r="H218" s="73">
        <f t="shared" si="14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226</v>
      </c>
      <c r="C219" s="191">
        <f t="shared" si="13"/>
        <v>0</v>
      </c>
      <c r="D219" s="75"/>
      <c r="E219" s="75"/>
      <c r="F219" s="75"/>
      <c r="G219" s="149"/>
      <c r="H219" s="73">
        <f t="shared" si="1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227</v>
      </c>
      <c r="C220" s="191">
        <f t="shared" si="13"/>
        <v>0</v>
      </c>
      <c r="D220" s="75"/>
      <c r="E220" s="75"/>
      <c r="F220" s="75"/>
      <c r="G220" s="149"/>
      <c r="H220" s="73">
        <f t="shared" si="1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228</v>
      </c>
      <c r="C221" s="191">
        <f t="shared" si="13"/>
        <v>0</v>
      </c>
      <c r="D221" s="75"/>
      <c r="E221" s="75"/>
      <c r="F221" s="75"/>
      <c r="G221" s="149"/>
      <c r="H221" s="73">
        <f t="shared" si="14"/>
        <v>0</v>
      </c>
      <c r="I221" s="75"/>
      <c r="J221" s="75"/>
      <c r="K221" s="75"/>
      <c r="L221" s="150"/>
    </row>
    <row r="222" spans="1:12" ht="24" hidden="1" x14ac:dyDescent="0.25">
      <c r="A222" s="46">
        <v>5238</v>
      </c>
      <c r="B222" s="72" t="s">
        <v>229</v>
      </c>
      <c r="C222" s="191">
        <f t="shared" si="13"/>
        <v>1440</v>
      </c>
      <c r="D222" s="75">
        <v>1440</v>
      </c>
      <c r="E222" s="75"/>
      <c r="F222" s="75"/>
      <c r="G222" s="149"/>
      <c r="H222" s="73">
        <f t="shared" si="14"/>
        <v>0</v>
      </c>
      <c r="I222" s="75"/>
      <c r="J222" s="75"/>
      <c r="K222" s="75"/>
      <c r="L222" s="150"/>
    </row>
    <row r="223" spans="1:12" ht="24" hidden="1" x14ac:dyDescent="0.25">
      <c r="A223" s="46">
        <v>5239</v>
      </c>
      <c r="B223" s="72" t="s">
        <v>230</v>
      </c>
      <c r="C223" s="191">
        <f t="shared" si="13"/>
        <v>0</v>
      </c>
      <c r="D223" s="75"/>
      <c r="E223" s="75"/>
      <c r="F223" s="75"/>
      <c r="G223" s="149"/>
      <c r="H223" s="73">
        <f t="shared" si="1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231</v>
      </c>
      <c r="C224" s="191">
        <f t="shared" ref="C224:C255" si="15">SUM(D224:G224)</f>
        <v>0</v>
      </c>
      <c r="D224" s="75"/>
      <c r="E224" s="75"/>
      <c r="F224" s="75"/>
      <c r="G224" s="149"/>
      <c r="H224" s="73">
        <f t="shared" ref="H224:H255" si="16">SUM(I224:L224)</f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232</v>
      </c>
      <c r="C225" s="191">
        <f t="shared" si="15"/>
        <v>0</v>
      </c>
      <c r="D225" s="75"/>
      <c r="E225" s="75"/>
      <c r="F225" s="75"/>
      <c r="G225" s="149"/>
      <c r="H225" s="73">
        <f t="shared" si="16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233</v>
      </c>
      <c r="C226" s="191">
        <f t="shared" si="15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6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234</v>
      </c>
      <c r="C227" s="191">
        <f t="shared" si="15"/>
        <v>0</v>
      </c>
      <c r="D227" s="75"/>
      <c r="E227" s="75"/>
      <c r="F227" s="75"/>
      <c r="G227" s="149"/>
      <c r="H227" s="73">
        <f t="shared" si="16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235</v>
      </c>
      <c r="C228" s="192">
        <f t="shared" si="15"/>
        <v>0</v>
      </c>
      <c r="D228" s="155"/>
      <c r="E228" s="155"/>
      <c r="F228" s="155"/>
      <c r="G228" s="156"/>
      <c r="H228" s="109">
        <f t="shared" si="16"/>
        <v>0</v>
      </c>
      <c r="I228" s="155"/>
      <c r="J228" s="155"/>
      <c r="K228" s="155"/>
      <c r="L228" s="157"/>
    </row>
    <row r="229" spans="1:12" hidden="1" x14ac:dyDescent="0.25">
      <c r="A229" s="135">
        <v>6000</v>
      </c>
      <c r="B229" s="135" t="s">
        <v>236</v>
      </c>
      <c r="C229" s="193">
        <f t="shared" si="15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6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237</v>
      </c>
      <c r="C230" s="194">
        <f t="shared" si="15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6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238</v>
      </c>
      <c r="C231" s="195">
        <f t="shared" si="15"/>
        <v>0</v>
      </c>
      <c r="D231" s="69"/>
      <c r="E231" s="69"/>
      <c r="F231" s="69"/>
      <c r="G231" s="196"/>
      <c r="H231" s="197">
        <f t="shared" si="16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239</v>
      </c>
      <c r="C232" s="191">
        <f t="shared" si="15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6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2" ht="24" hidden="1" x14ac:dyDescent="0.25">
      <c r="A233" s="46">
        <v>6239</v>
      </c>
      <c r="B233" s="66" t="s">
        <v>240</v>
      </c>
      <c r="C233" s="191">
        <f t="shared" si="15"/>
        <v>0</v>
      </c>
      <c r="D233" s="69"/>
      <c r="E233" s="69"/>
      <c r="F233" s="69"/>
      <c r="G233" s="147"/>
      <c r="H233" s="198">
        <f t="shared" si="16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241</v>
      </c>
      <c r="C234" s="191">
        <f t="shared" si="15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6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242</v>
      </c>
      <c r="C235" s="191">
        <f t="shared" si="15"/>
        <v>0</v>
      </c>
      <c r="D235" s="75"/>
      <c r="E235" s="75"/>
      <c r="F235" s="75"/>
      <c r="G235" s="149"/>
      <c r="H235" s="198">
        <f t="shared" si="16"/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243</v>
      </c>
      <c r="C236" s="191">
        <f t="shared" si="15"/>
        <v>0</v>
      </c>
      <c r="D236" s="75"/>
      <c r="E236" s="75"/>
      <c r="F236" s="75"/>
      <c r="G236" s="149"/>
      <c r="H236" s="198">
        <f t="shared" si="16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244</v>
      </c>
      <c r="C237" s="191">
        <f t="shared" si="15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6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245</v>
      </c>
      <c r="C238" s="191">
        <f t="shared" si="15"/>
        <v>0</v>
      </c>
      <c r="D238" s="75"/>
      <c r="E238" s="75"/>
      <c r="F238" s="75"/>
      <c r="G238" s="149"/>
      <c r="H238" s="198">
        <f t="shared" si="16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246</v>
      </c>
      <c r="C239" s="191">
        <f t="shared" si="15"/>
        <v>0</v>
      </c>
      <c r="D239" s="75"/>
      <c r="E239" s="75"/>
      <c r="F239" s="75"/>
      <c r="G239" s="149"/>
      <c r="H239" s="198">
        <f t="shared" si="16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247</v>
      </c>
      <c r="C240" s="191">
        <f t="shared" si="15"/>
        <v>0</v>
      </c>
      <c r="D240" s="75"/>
      <c r="E240" s="75"/>
      <c r="F240" s="75"/>
      <c r="G240" s="149"/>
      <c r="H240" s="198">
        <f t="shared" si="16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248</v>
      </c>
      <c r="C241" s="191">
        <f t="shared" si="15"/>
        <v>0</v>
      </c>
      <c r="D241" s="75"/>
      <c r="E241" s="75"/>
      <c r="F241" s="75"/>
      <c r="G241" s="149"/>
      <c r="H241" s="198">
        <f t="shared" si="16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249</v>
      </c>
      <c r="C242" s="191">
        <f t="shared" si="15"/>
        <v>0</v>
      </c>
      <c r="D242" s="75"/>
      <c r="E242" s="75"/>
      <c r="F242" s="75"/>
      <c r="G242" s="149"/>
      <c r="H242" s="198">
        <f t="shared" si="16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250</v>
      </c>
      <c r="C243" s="191">
        <f t="shared" si="15"/>
        <v>0</v>
      </c>
      <c r="D243" s="75"/>
      <c r="E243" s="75"/>
      <c r="F243" s="75"/>
      <c r="G243" s="149"/>
      <c r="H243" s="198">
        <f t="shared" si="16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251</v>
      </c>
      <c r="C244" s="191">
        <f t="shared" si="15"/>
        <v>0</v>
      </c>
      <c r="D244" s="75"/>
      <c r="E244" s="75"/>
      <c r="F244" s="75"/>
      <c r="G244" s="149"/>
      <c r="H244" s="198">
        <f t="shared" si="16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252</v>
      </c>
      <c r="C245" s="199">
        <f t="shared" si="15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6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2" hidden="1" x14ac:dyDescent="0.25">
      <c r="A246" s="46">
        <v>6291</v>
      </c>
      <c r="B246" s="72" t="s">
        <v>253</v>
      </c>
      <c r="C246" s="191">
        <f t="shared" si="15"/>
        <v>0</v>
      </c>
      <c r="D246" s="75"/>
      <c r="E246" s="75"/>
      <c r="F246" s="75"/>
      <c r="G246" s="201"/>
      <c r="H246" s="191">
        <f t="shared" si="16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254</v>
      </c>
      <c r="C247" s="191">
        <f t="shared" si="15"/>
        <v>0</v>
      </c>
      <c r="D247" s="75"/>
      <c r="E247" s="75"/>
      <c r="F247" s="75"/>
      <c r="G247" s="201"/>
      <c r="H247" s="191">
        <f t="shared" si="16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255</v>
      </c>
      <c r="C248" s="191">
        <f t="shared" si="15"/>
        <v>0</v>
      </c>
      <c r="D248" s="75"/>
      <c r="E248" s="75"/>
      <c r="F248" s="75"/>
      <c r="G248" s="201"/>
      <c r="H248" s="191">
        <f t="shared" si="16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256</v>
      </c>
      <c r="C249" s="191">
        <f t="shared" si="15"/>
        <v>0</v>
      </c>
      <c r="D249" s="75"/>
      <c r="E249" s="75"/>
      <c r="F249" s="75"/>
      <c r="G249" s="201"/>
      <c r="H249" s="191">
        <f t="shared" si="16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257</v>
      </c>
      <c r="C250" s="175">
        <f t="shared" si="15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6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hidden="1" x14ac:dyDescent="0.25">
      <c r="A251" s="160">
        <v>6320</v>
      </c>
      <c r="B251" s="66" t="s">
        <v>258</v>
      </c>
      <c r="C251" s="199">
        <f t="shared" si="15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6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hidden="1" x14ac:dyDescent="0.25">
      <c r="A252" s="46">
        <v>6322</v>
      </c>
      <c r="B252" s="72" t="s">
        <v>259</v>
      </c>
      <c r="C252" s="191">
        <f t="shared" si="15"/>
        <v>0</v>
      </c>
      <c r="D252" s="75"/>
      <c r="E252" s="75"/>
      <c r="F252" s="75"/>
      <c r="G252" s="201"/>
      <c r="H252" s="191">
        <f t="shared" si="16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260</v>
      </c>
      <c r="C253" s="191">
        <f t="shared" si="15"/>
        <v>0</v>
      </c>
      <c r="D253" s="75"/>
      <c r="E253" s="75"/>
      <c r="F253" s="75"/>
      <c r="G253" s="201"/>
      <c r="H253" s="191">
        <f t="shared" si="16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261</v>
      </c>
      <c r="C254" s="191">
        <f t="shared" si="15"/>
        <v>0</v>
      </c>
      <c r="D254" s="75"/>
      <c r="E254" s="75"/>
      <c r="F254" s="75"/>
      <c r="G254" s="201"/>
      <c r="H254" s="191">
        <f t="shared" si="16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262</v>
      </c>
      <c r="C255" s="195">
        <f t="shared" si="15"/>
        <v>0</v>
      </c>
      <c r="D255" s="69"/>
      <c r="E255" s="69"/>
      <c r="F255" s="69"/>
      <c r="G255" s="204"/>
      <c r="H255" s="195">
        <f t="shared" si="16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263</v>
      </c>
      <c r="C256" s="199">
        <f t="shared" ref="C256:C283" si="17">SUM(D256:G256)</f>
        <v>0</v>
      </c>
      <c r="D256" s="180"/>
      <c r="E256" s="180"/>
      <c r="F256" s="180"/>
      <c r="G256" s="201"/>
      <c r="H256" s="199">
        <f t="shared" ref="H256:H283" si="18"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264</v>
      </c>
      <c r="C257" s="191">
        <f t="shared" si="17"/>
        <v>0</v>
      </c>
      <c r="D257" s="75"/>
      <c r="E257" s="75"/>
      <c r="F257" s="75"/>
      <c r="G257" s="149"/>
      <c r="H257" s="198">
        <f t="shared" si="18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265</v>
      </c>
      <c r="C258" s="175">
        <f t="shared" si="17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8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266</v>
      </c>
      <c r="C259" s="195">
        <f t="shared" si="17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8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267</v>
      </c>
      <c r="C260" s="191">
        <f t="shared" si="17"/>
        <v>0</v>
      </c>
      <c r="D260" s="75"/>
      <c r="E260" s="75"/>
      <c r="F260" s="75"/>
      <c r="G260" s="149"/>
      <c r="H260" s="198">
        <f t="shared" si="18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268</v>
      </c>
      <c r="C261" s="191">
        <f t="shared" si="17"/>
        <v>0</v>
      </c>
      <c r="D261" s="75"/>
      <c r="E261" s="75"/>
      <c r="F261" s="75"/>
      <c r="G261" s="149"/>
      <c r="H261" s="198">
        <f t="shared" si="18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269</v>
      </c>
      <c r="C262" s="191">
        <f t="shared" si="17"/>
        <v>0</v>
      </c>
      <c r="D262" s="75"/>
      <c r="E262" s="75"/>
      <c r="F262" s="75"/>
      <c r="G262" s="149"/>
      <c r="H262" s="198">
        <f t="shared" si="18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270</v>
      </c>
      <c r="C263" s="191">
        <f t="shared" si="17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8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271</v>
      </c>
      <c r="C264" s="191">
        <f t="shared" si="17"/>
        <v>0</v>
      </c>
      <c r="D264" s="75"/>
      <c r="E264" s="75"/>
      <c r="F264" s="75"/>
      <c r="G264" s="149"/>
      <c r="H264" s="198">
        <f t="shared" si="18"/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272</v>
      </c>
      <c r="C265" s="191">
        <f t="shared" si="17"/>
        <v>0</v>
      </c>
      <c r="D265" s="75"/>
      <c r="E265" s="75"/>
      <c r="F265" s="75"/>
      <c r="G265" s="149"/>
      <c r="H265" s="198">
        <f t="shared" si="18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273</v>
      </c>
      <c r="C266" s="191">
        <f t="shared" si="17"/>
        <v>0</v>
      </c>
      <c r="D266" s="75"/>
      <c r="E266" s="75"/>
      <c r="F266" s="75"/>
      <c r="G266" s="149"/>
      <c r="H266" s="198">
        <f t="shared" si="18"/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274</v>
      </c>
      <c r="C267" s="191">
        <f t="shared" si="17"/>
        <v>0</v>
      </c>
      <c r="D267" s="75"/>
      <c r="E267" s="75"/>
      <c r="F267" s="75"/>
      <c r="G267" s="149"/>
      <c r="H267" s="198">
        <f t="shared" si="18"/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275</v>
      </c>
      <c r="C268" s="211">
        <f t="shared" si="17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8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276</v>
      </c>
      <c r="C269" s="175">
        <f t="shared" si="17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8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277</v>
      </c>
      <c r="C270" s="195">
        <f t="shared" si="17"/>
        <v>0</v>
      </c>
      <c r="D270" s="69"/>
      <c r="E270" s="69"/>
      <c r="F270" s="69"/>
      <c r="G270" s="147"/>
      <c r="H270" s="67">
        <f t="shared" si="18"/>
        <v>0</v>
      </c>
      <c r="I270" s="69"/>
      <c r="J270" s="69"/>
      <c r="K270" s="69"/>
      <c r="L270" s="148"/>
    </row>
    <row r="271" spans="1:13" s="209" customFormat="1" ht="36" hidden="1" x14ac:dyDescent="0.25">
      <c r="A271" s="151">
        <v>7220</v>
      </c>
      <c r="B271" s="72" t="s">
        <v>278</v>
      </c>
      <c r="C271" s="191">
        <f t="shared" si="17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8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279</v>
      </c>
      <c r="C272" s="191">
        <f t="shared" si="17"/>
        <v>0</v>
      </c>
      <c r="D272" s="75"/>
      <c r="E272" s="75"/>
      <c r="F272" s="75"/>
      <c r="G272" s="149"/>
      <c r="H272" s="73">
        <f t="shared" si="18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280</v>
      </c>
      <c r="C273" s="191">
        <f t="shared" si="17"/>
        <v>0</v>
      </c>
      <c r="D273" s="75"/>
      <c r="E273" s="75"/>
      <c r="F273" s="75"/>
      <c r="G273" s="149"/>
      <c r="H273" s="73">
        <f t="shared" si="18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281</v>
      </c>
      <c r="C274" s="191">
        <f t="shared" si="17"/>
        <v>0</v>
      </c>
      <c r="D274" s="75"/>
      <c r="E274" s="75"/>
      <c r="F274" s="75"/>
      <c r="G274" s="149"/>
      <c r="H274" s="73">
        <f t="shared" si="18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282</v>
      </c>
      <c r="C275" s="191">
        <f t="shared" si="17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8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283</v>
      </c>
      <c r="C276" s="191">
        <f t="shared" si="17"/>
        <v>0</v>
      </c>
      <c r="D276" s="75"/>
      <c r="E276" s="75"/>
      <c r="F276" s="75"/>
      <c r="G276" s="149"/>
      <c r="H276" s="73">
        <f t="shared" si="18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284</v>
      </c>
      <c r="C277" s="191">
        <f t="shared" si="17"/>
        <v>0</v>
      </c>
      <c r="D277" s="75"/>
      <c r="E277" s="75"/>
      <c r="F277" s="75"/>
      <c r="G277" s="149"/>
      <c r="H277" s="73">
        <f t="shared" si="18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285</v>
      </c>
      <c r="C278" s="195">
        <f t="shared" si="17"/>
        <v>0</v>
      </c>
      <c r="D278" s="69"/>
      <c r="E278" s="69"/>
      <c r="F278" s="69"/>
      <c r="G278" s="147"/>
      <c r="H278" s="67">
        <f t="shared" si="18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286</v>
      </c>
      <c r="C279" s="216">
        <f t="shared" si="17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8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287</v>
      </c>
      <c r="C280" s="80">
        <f t="shared" si="17"/>
        <v>0</v>
      </c>
      <c r="D280" s="82"/>
      <c r="E280" s="82"/>
      <c r="F280" s="82"/>
      <c r="G280" s="220"/>
      <c r="H280" s="80">
        <f t="shared" si="18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288</v>
      </c>
      <c r="C281" s="191">
        <f t="shared" si="17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8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6" t="s">
        <v>290</v>
      </c>
      <c r="C282" s="191">
        <f t="shared" si="17"/>
        <v>0</v>
      </c>
      <c r="D282" s="75"/>
      <c r="E282" s="75"/>
      <c r="F282" s="75"/>
      <c r="G282" s="149"/>
      <c r="H282" s="73">
        <f t="shared" si="18"/>
        <v>0</v>
      </c>
      <c r="I282" s="75"/>
      <c r="J282" s="75"/>
      <c r="K282" s="75"/>
      <c r="L282" s="150"/>
    </row>
    <row r="283" spans="1:12" ht="24" hidden="1" x14ac:dyDescent="0.25">
      <c r="A283" s="166" t="s">
        <v>291</v>
      </c>
      <c r="B283" s="222" t="s">
        <v>292</v>
      </c>
      <c r="C283" s="195">
        <f t="shared" si="17"/>
        <v>0</v>
      </c>
      <c r="D283" s="69"/>
      <c r="E283" s="69"/>
      <c r="F283" s="69"/>
      <c r="G283" s="147"/>
      <c r="H283" s="67">
        <f t="shared" si="18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293</v>
      </c>
      <c r="C284" s="224">
        <f t="shared" ref="C284:L284" si="19">SUM(C281,C268,C229,C194,C186,C172,C74,C52)</f>
        <v>106624</v>
      </c>
      <c r="D284" s="224">
        <f t="shared" si="19"/>
        <v>106624</v>
      </c>
      <c r="E284" s="224">
        <f t="shared" si="19"/>
        <v>0</v>
      </c>
      <c r="F284" s="224">
        <f t="shared" si="19"/>
        <v>0</v>
      </c>
      <c r="G284" s="225">
        <f t="shared" si="19"/>
        <v>0</v>
      </c>
      <c r="H284" s="226">
        <f t="shared" si="19"/>
        <v>98894</v>
      </c>
      <c r="I284" s="224">
        <f t="shared" si="19"/>
        <v>98894</v>
      </c>
      <c r="J284" s="224">
        <f t="shared" si="19"/>
        <v>0</v>
      </c>
      <c r="K284" s="224">
        <f t="shared" si="19"/>
        <v>0</v>
      </c>
      <c r="L284" s="227">
        <f t="shared" si="19"/>
        <v>0</v>
      </c>
    </row>
    <row r="285" spans="1:12" s="26" customFormat="1" ht="13.5" hidden="1" thickTop="1" thickBot="1" x14ac:dyDescent="0.3">
      <c r="A285" s="287" t="s">
        <v>294</v>
      </c>
      <c r="B285" s="28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hidden="1" thickTop="1" x14ac:dyDescent="0.25">
      <c r="A286" s="306" t="s">
        <v>295</v>
      </c>
      <c r="B286" s="307"/>
      <c r="C286" s="232">
        <f t="shared" ref="C286:L286" si="20">SUM(C287,C288)-C295+C296</f>
        <v>0</v>
      </c>
      <c r="D286" s="233">
        <f t="shared" si="20"/>
        <v>0</v>
      </c>
      <c r="E286" s="233">
        <f t="shared" si="20"/>
        <v>0</v>
      </c>
      <c r="F286" s="233">
        <f t="shared" si="20"/>
        <v>0</v>
      </c>
      <c r="G286" s="234">
        <f t="shared" si="20"/>
        <v>0</v>
      </c>
      <c r="H286" s="235">
        <f t="shared" si="20"/>
        <v>0</v>
      </c>
      <c r="I286" s="233">
        <f t="shared" si="20"/>
        <v>0</v>
      </c>
      <c r="J286" s="233">
        <f t="shared" si="20"/>
        <v>0</v>
      </c>
      <c r="K286" s="233">
        <f t="shared" si="20"/>
        <v>0</v>
      </c>
      <c r="L286" s="236">
        <f t="shared" si="20"/>
        <v>0</v>
      </c>
    </row>
    <row r="287" spans="1:12" s="26" customFormat="1" ht="13.5" hidden="1" thickTop="1" thickBot="1" x14ac:dyDescent="0.3">
      <c r="A287" s="119" t="s">
        <v>296</v>
      </c>
      <c r="B287" s="119" t="s">
        <v>297</v>
      </c>
      <c r="C287" s="237">
        <f t="shared" ref="C287:L287" si="21">C21-C281</f>
        <v>0</v>
      </c>
      <c r="D287" s="121">
        <f t="shared" si="21"/>
        <v>0</v>
      </c>
      <c r="E287" s="121">
        <f t="shared" si="21"/>
        <v>0</v>
      </c>
      <c r="F287" s="121">
        <f t="shared" si="21"/>
        <v>0</v>
      </c>
      <c r="G287" s="122">
        <f t="shared" si="21"/>
        <v>0</v>
      </c>
      <c r="H287" s="238">
        <f t="shared" si="21"/>
        <v>0</v>
      </c>
      <c r="I287" s="121">
        <f t="shared" si="21"/>
        <v>0</v>
      </c>
      <c r="J287" s="121">
        <f t="shared" si="21"/>
        <v>0</v>
      </c>
      <c r="K287" s="121">
        <f t="shared" si="21"/>
        <v>0</v>
      </c>
      <c r="L287" s="123">
        <f t="shared" si="21"/>
        <v>0</v>
      </c>
    </row>
    <row r="288" spans="1:12" s="26" customFormat="1" ht="12.75" hidden="1" thickTop="1" x14ac:dyDescent="0.25">
      <c r="A288" s="239" t="s">
        <v>298</v>
      </c>
      <c r="B288" s="239" t="s">
        <v>299</v>
      </c>
      <c r="C288" s="232">
        <f t="shared" ref="C288:L288" si="22">SUM(C289,C291,C293)-SUM(C290,C292,C294)</f>
        <v>0</v>
      </c>
      <c r="D288" s="233">
        <f t="shared" si="22"/>
        <v>0</v>
      </c>
      <c r="E288" s="233">
        <f t="shared" si="22"/>
        <v>0</v>
      </c>
      <c r="F288" s="233">
        <f t="shared" si="22"/>
        <v>0</v>
      </c>
      <c r="G288" s="240">
        <f t="shared" si="22"/>
        <v>0</v>
      </c>
      <c r="H288" s="235">
        <f t="shared" si="22"/>
        <v>0</v>
      </c>
      <c r="I288" s="233">
        <f t="shared" si="22"/>
        <v>0</v>
      </c>
      <c r="J288" s="233">
        <f t="shared" si="22"/>
        <v>0</v>
      </c>
      <c r="K288" s="233">
        <f t="shared" si="22"/>
        <v>0</v>
      </c>
      <c r="L288" s="236">
        <f t="shared" si="22"/>
        <v>0</v>
      </c>
    </row>
    <row r="289" spans="1:12" ht="12.75" hidden="1" thickTop="1" x14ac:dyDescent="0.25">
      <c r="A289" s="241" t="s">
        <v>300</v>
      </c>
      <c r="B289" s="108" t="s">
        <v>301</v>
      </c>
      <c r="C289" s="80">
        <f t="shared" ref="C289:C296" si="23">SUM(D289:G289)</f>
        <v>0</v>
      </c>
      <c r="D289" s="82"/>
      <c r="E289" s="82"/>
      <c r="F289" s="82"/>
      <c r="G289" s="220"/>
      <c r="H289" s="80">
        <f t="shared" ref="H289:H296" si="24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302</v>
      </c>
      <c r="B290" s="45" t="s">
        <v>303</v>
      </c>
      <c r="C290" s="73">
        <f t="shared" si="23"/>
        <v>0</v>
      </c>
      <c r="D290" s="75"/>
      <c r="E290" s="75"/>
      <c r="F290" s="75"/>
      <c r="G290" s="149"/>
      <c r="H290" s="73">
        <f t="shared" si="24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304</v>
      </c>
      <c r="B291" s="45" t="s">
        <v>305</v>
      </c>
      <c r="C291" s="73">
        <f t="shared" si="23"/>
        <v>0</v>
      </c>
      <c r="D291" s="75"/>
      <c r="E291" s="75"/>
      <c r="F291" s="75"/>
      <c r="G291" s="149"/>
      <c r="H291" s="73">
        <f t="shared" si="24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306</v>
      </c>
      <c r="B292" s="45" t="s">
        <v>307</v>
      </c>
      <c r="C292" s="73">
        <f t="shared" si="23"/>
        <v>0</v>
      </c>
      <c r="D292" s="75"/>
      <c r="E292" s="75"/>
      <c r="F292" s="75"/>
      <c r="G292" s="149"/>
      <c r="H292" s="73">
        <f t="shared" si="24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308</v>
      </c>
      <c r="B293" s="45" t="s">
        <v>309</v>
      </c>
      <c r="C293" s="73">
        <f t="shared" si="23"/>
        <v>0</v>
      </c>
      <c r="D293" s="75"/>
      <c r="E293" s="75"/>
      <c r="F293" s="75"/>
      <c r="G293" s="149"/>
      <c r="H293" s="73">
        <f t="shared" si="24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310</v>
      </c>
      <c r="B294" s="243" t="s">
        <v>311</v>
      </c>
      <c r="C294" s="176">
        <f t="shared" si="23"/>
        <v>0</v>
      </c>
      <c r="D294" s="180"/>
      <c r="E294" s="180"/>
      <c r="F294" s="180"/>
      <c r="G294" s="244"/>
      <c r="H294" s="176">
        <f t="shared" si="24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312</v>
      </c>
      <c r="B295" s="245" t="s">
        <v>313</v>
      </c>
      <c r="C295" s="246">
        <f t="shared" si="23"/>
        <v>0</v>
      </c>
      <c r="D295" s="247"/>
      <c r="E295" s="247"/>
      <c r="F295" s="247"/>
      <c r="G295" s="248"/>
      <c r="H295" s="246">
        <f t="shared" si="24"/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314</v>
      </c>
      <c r="B296" s="250" t="s">
        <v>315</v>
      </c>
      <c r="C296" s="251">
        <f t="shared" si="23"/>
        <v>0</v>
      </c>
      <c r="D296" s="169"/>
      <c r="E296" s="169"/>
      <c r="F296" s="169"/>
      <c r="G296" s="170"/>
      <c r="H296" s="251">
        <f t="shared" si="24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bdRUMSPQ7pSwdih8+1bKF/JHkMCktW4ZgWRCG9+QJ2sRpEk36vBdEHuuQzjoye6Y0ShTGDFkgz/4nDmx7cL/vQ==" saltValue="JewfhrrHRDbngid/+j89jw==" spinCount="100000" sheet="1" objects="1" scenarios="1" selectLockedCells="1" selectUnlockedCells="1"/>
  <autoFilter ref="A18:L296">
    <filterColumn colId="7">
      <filters blank="1">
        <filter val="1 021"/>
        <filter val="1 223"/>
        <filter val="1 305"/>
        <filter val="1 699"/>
        <filter val="1 921"/>
        <filter val="15 170"/>
        <filter val="15 614"/>
        <filter val="2 615"/>
        <filter val="2 976"/>
        <filter val="21 232"/>
        <filter val="240"/>
        <filter val="284"/>
        <filter val="3 045"/>
        <filter val="3 697"/>
        <filter val="300"/>
        <filter val="308"/>
        <filter val="4 199"/>
        <filter val="44"/>
        <filter val="5 618"/>
        <filter val="500"/>
        <filter val="564"/>
        <filter val="58 293"/>
        <filter val="6 200"/>
        <filter val="6 480"/>
        <filter val="62 492"/>
        <filter val="685"/>
        <filter val="8 970"/>
        <filter val="83 724"/>
        <filter val="98 894"/>
      </filters>
    </filterColumn>
  </autoFilter>
  <mergeCells count="29">
    <mergeCell ref="A286:B286"/>
    <mergeCell ref="H16:H17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C12:L12"/>
    <mergeCell ref="I16:I17"/>
    <mergeCell ref="J16:J17"/>
    <mergeCell ref="K16:K17"/>
    <mergeCell ref="D16:D17"/>
    <mergeCell ref="E16:E17"/>
    <mergeCell ref="C6:L6"/>
    <mergeCell ref="C7:L7"/>
    <mergeCell ref="C8:L8"/>
    <mergeCell ref="C9:L9"/>
    <mergeCell ref="F16:F17"/>
    <mergeCell ref="G16:G17"/>
    <mergeCell ref="A1:L1"/>
    <mergeCell ref="A2:L2"/>
    <mergeCell ref="C3:L3"/>
    <mergeCell ref="C4:L4"/>
    <mergeCell ref="C5:L5"/>
  </mergeCells>
  <pageMargins left="0.98425196850393704" right="0.39370078740157483" top="0.39370078740157483" bottom="0.19685039370078741" header="0.23622047244094491" footer="0.19685039370078741"/>
  <pageSetup paperSize="9" scale="70" orientation="portrait" verticalDpi="4294967294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10.1.1.</vt:lpstr>
      <vt:lpstr>10.2.1.</vt:lpstr>
      <vt:lpstr>10.2.2.</vt:lpstr>
      <vt:lpstr>10.2.3.</vt:lpstr>
      <vt:lpstr>10.2.4.</vt:lpstr>
      <vt:lpstr>10.2.5.</vt:lpstr>
      <vt:lpstr>10.2.6.</vt:lpstr>
      <vt:lpstr>10.2.7.</vt:lpstr>
      <vt:lpstr>10.2.8.</vt:lpstr>
      <vt:lpstr>10.2.9.</vt:lpstr>
      <vt:lpstr>10.3.1.</vt:lpstr>
      <vt:lpstr>10.3.2.</vt:lpstr>
      <vt:lpstr>10.3.3.</vt:lpstr>
      <vt:lpstr>10.3.4.</vt:lpstr>
      <vt:lpstr>10.3.5.</vt:lpstr>
      <vt:lpstr>10.3.6.</vt:lpstr>
      <vt:lpstr>10.3.7.</vt:lpstr>
      <vt:lpstr>10.4.1.</vt:lpstr>
      <vt:lpstr>10.4.2.</vt:lpstr>
      <vt:lpstr>10.5.1.</vt:lpstr>
      <vt:lpstr>10.6.1.</vt:lpstr>
      <vt:lpstr>'10.1.1.'!Print_Titles</vt:lpstr>
      <vt:lpstr>'10.2.1.'!Print_Titles</vt:lpstr>
      <vt:lpstr>'10.2.2.'!Print_Titles</vt:lpstr>
      <vt:lpstr>'10.2.3.'!Print_Titles</vt:lpstr>
      <vt:lpstr>'10.2.4.'!Print_Titles</vt:lpstr>
      <vt:lpstr>'10.2.5.'!Print_Titles</vt:lpstr>
      <vt:lpstr>'10.2.6.'!Print_Titles</vt:lpstr>
      <vt:lpstr>'10.2.7.'!Print_Titles</vt:lpstr>
      <vt:lpstr>'10.2.8.'!Print_Titles</vt:lpstr>
      <vt:lpstr>'10.2.9.'!Print_Titles</vt:lpstr>
      <vt:lpstr>'10.3.1.'!Print_Titles</vt:lpstr>
      <vt:lpstr>'10.3.2.'!Print_Titles</vt:lpstr>
      <vt:lpstr>'10.3.3.'!Print_Titles</vt:lpstr>
      <vt:lpstr>'10.3.4.'!Print_Titles</vt:lpstr>
      <vt:lpstr>'10.3.5.'!Print_Titles</vt:lpstr>
      <vt:lpstr>'10.3.6.'!Print_Titles</vt:lpstr>
      <vt:lpstr>'10.3.7.'!Print_Titles</vt:lpstr>
      <vt:lpstr>'10.4.1.'!Print_Titles</vt:lpstr>
      <vt:lpstr>'10.5.1.'!Print_Titles</vt:lpstr>
      <vt:lpstr>'10.6.1.'!Print_Titles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Krūtkrāmele</dc:creator>
  <cp:lastModifiedBy>Elina Markaine</cp:lastModifiedBy>
  <cp:lastPrinted>2016-12-16T08:26:41Z</cp:lastPrinted>
  <dcterms:created xsi:type="dcterms:W3CDTF">2016-12-08T12:50:44Z</dcterms:created>
  <dcterms:modified xsi:type="dcterms:W3CDTF">2016-12-22T07:19:53Z</dcterms:modified>
</cp:coreProperties>
</file>