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350" windowHeight="9900"/>
  </bookViews>
  <sheets>
    <sheet name="3_pelikums_lemumam" sheetId="2" r:id="rId1"/>
  </sheets>
  <calcPr calcId="145621"/>
</workbook>
</file>

<file path=xl/calcChain.xml><?xml version="1.0" encoding="utf-8"?>
<calcChain xmlns="http://schemas.openxmlformats.org/spreadsheetml/2006/main">
  <c r="D35" i="2" l="1"/>
  <c r="D22" i="2"/>
  <c r="D12" i="2"/>
  <c r="E22" i="2"/>
  <c r="E35" i="2"/>
  <c r="D20" i="2" l="1"/>
  <c r="F22" i="2"/>
  <c r="F24" i="2" l="1"/>
  <c r="E12" i="2" l="1"/>
  <c r="F12" i="2" l="1"/>
  <c r="E24" i="2" l="1"/>
  <c r="F36" i="2" l="1"/>
  <c r="E36" i="2"/>
  <c r="E20" i="2" s="1"/>
  <c r="E90" i="2"/>
  <c r="E71" i="2"/>
  <c r="E65" i="2"/>
  <c r="E62" i="2"/>
  <c r="E72" i="2" s="1"/>
  <c r="E61" i="2"/>
  <c r="E59" i="2"/>
  <c r="E100" i="2" s="1"/>
  <c r="E58" i="2"/>
  <c r="E53" i="2"/>
  <c r="E81" i="2" s="1"/>
  <c r="E48" i="2"/>
  <c r="E44" i="2"/>
  <c r="F35" i="2" l="1"/>
  <c r="F20" i="2" s="1"/>
  <c r="E73" i="2"/>
  <c r="E85" i="2" s="1"/>
  <c r="E92" i="2" s="1"/>
  <c r="E54" i="2"/>
  <c r="E63" i="2"/>
  <c r="E101" i="2"/>
  <c r="E68" i="2"/>
  <c r="E82" i="2" l="1"/>
  <c r="E80" i="2" s="1"/>
  <c r="E69" i="2"/>
  <c r="E98" i="2" s="1"/>
  <c r="E97" i="2"/>
  <c r="E76" i="2"/>
  <c r="E77" i="2" s="1"/>
  <c r="E96" i="2" l="1"/>
  <c r="E91" i="2"/>
  <c r="E93" i="2" s="1"/>
  <c r="E84" i="2"/>
  <c r="E87" i="2" s="1"/>
</calcChain>
</file>

<file path=xl/sharedStrings.xml><?xml version="1.0" encoding="utf-8"?>
<sst xmlns="http://schemas.openxmlformats.org/spreadsheetml/2006/main" count="78" uniqueCount="78">
  <si>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</si>
  <si>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</si>
  <si>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</si>
  <si>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</si>
  <si>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</si>
  <si>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</si>
  <si>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</si>
  <si>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</si>
  <si>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</si>
  <si>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</si>
  <si>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</si>
  <si>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</si>
  <si>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</si>
  <si>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</si>
  <si>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</si>
  <si>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Attiecināmās izmaksas ir domes attiecināmās izmaksas LVL 44900+partneru maksa par dalību izstādēs LVL 10550 = LVL 55450</t>
  </si>
  <si>
    <t>Neattiecināmās izmaksas ir JPD neattiecināmās izmaksas - fiksētas lēmumā LVL 7495.00</t>
  </si>
  <si>
    <t>JPD kopējās, faktiskās projekta izmaksas ir LVL</t>
  </si>
  <si>
    <t xml:space="preserve">No TAS budžeta 2012.gadā finansēti LVL </t>
  </si>
  <si>
    <t xml:space="preserve">No projekta konta 2013.gadā finansēti LVL </t>
  </si>
  <si>
    <t>attiecnāmas</t>
  </si>
  <si>
    <t>neattiecināmas</t>
  </si>
  <si>
    <t xml:space="preserve">Komandējumu izdevumi (nakšņošana+sab transports) kopā LVL </t>
  </si>
  <si>
    <t>attiecināmi</t>
  </si>
  <si>
    <t>neattiecināmi</t>
  </si>
  <si>
    <t>Izstāžu izdevumi kopā no projekta LVL</t>
  </si>
  <si>
    <t>JPD attiecināmās</t>
  </si>
  <si>
    <t>Partneru attiecināmās</t>
  </si>
  <si>
    <t>partneru attiecināmās, finansēts no JPD konta</t>
  </si>
  <si>
    <t>partneru atteicināmās, finansē no saviem līdzekļiem (konta)</t>
  </si>
  <si>
    <t>izstāžu neattiecināmās kopā</t>
  </si>
  <si>
    <t>partneru neattiecināmās (finansētas no JPD)</t>
  </si>
  <si>
    <t>JPD izstāžu neattiecināmās</t>
  </si>
  <si>
    <t>JPD neattiecināmās (degviela, līmplēves, bankas komisija)</t>
  </si>
  <si>
    <t>Dienas naudu kopējās izmaksas LVL</t>
  </si>
  <si>
    <t>JPD attiecināmās kopā LVL</t>
  </si>
  <si>
    <t>JPD neattiecināmās kopā LVL</t>
  </si>
  <si>
    <t>No patneriem saņemtais finansējums LVL</t>
  </si>
  <si>
    <t>Partneriem atgriežamā summa, ekonomija LVL</t>
  </si>
  <si>
    <t>Partneri izmaksas par dalību izstādēs LVL</t>
  </si>
  <si>
    <t>Saņemtais ERAF finansējums LVL</t>
  </si>
  <si>
    <t>JPD attiecnāmās izmaksu ERAF līdzfinansējums LVL</t>
  </si>
  <si>
    <t>Partneriem izmaksājmāsi ERAF līdzfinansējums LVL</t>
  </si>
  <si>
    <t xml:space="preserve">2013.gadā partneriem izmaksātā ERAF daļa LVL </t>
  </si>
  <si>
    <t>JPD izdevumi kopā (projekta aktivitātēm) LVL</t>
  </si>
  <si>
    <t xml:space="preserve">Attiecimāie aktivitāšu izdevumi LVL </t>
  </si>
  <si>
    <t xml:space="preserve">Neattiecimāie aktivitāšu izdevumi LVL </t>
  </si>
  <si>
    <t>Finansēšana, partneriem izmaksājmā ERAF summa LVL</t>
  </si>
  <si>
    <t>Partneriem izmaksājamā ekonomija LVL</t>
  </si>
  <si>
    <t>Izdevumi kopā LVL</t>
  </si>
  <si>
    <t xml:space="preserve">JPD konta atlikums uz 01.04.2014 - LVL </t>
  </si>
  <si>
    <t>Partneriem izmaksājamias ERAF LVL</t>
  </si>
  <si>
    <t>Partneriem izmksājmā ekonomija LVL</t>
  </si>
  <si>
    <t>JPD atlikums, kas tiks atgriezts pašvaldībai LVL</t>
  </si>
  <si>
    <t>Kopējās projekta izmaksas LVL</t>
  </si>
  <si>
    <t>Domes attiecināmās</t>
  </si>
  <si>
    <t>Domes neattiecināmās</t>
  </si>
  <si>
    <t>Partneri attiecināmās LVL</t>
  </si>
  <si>
    <t>Partneri neattiecināmās LVL</t>
  </si>
  <si>
    <t>Ieņēmumi no citiem avotiem saskaņā ar noslēgtajiem līgumiem</t>
  </si>
  <si>
    <t>*Pozīcijas „atgriežamie līdzekļi  F22010020” kopsummu veido priekšfinansējuma atmaksa Jūrmalas pilsētas pašvaldības budžetā – 4200,00 EUR.</t>
  </si>
  <si>
    <t>Majoru vidusskola</t>
  </si>
  <si>
    <r>
      <rPr>
        <b/>
        <sz val="13"/>
        <rFont val="Times New Roman"/>
        <family val="1"/>
        <charset val="186"/>
      </rPr>
      <t xml:space="preserve">Pārskats par Eiropas Savienības Mūžizglītības programmas Comenius apakšprogrammas  „Skolu divpusējās partnerības” projekta „Songs Make Impossible Look Easy” („Dziesmas neiespējamo padara iespējamu”) </t>
    </r>
    <r>
      <rPr>
        <b/>
        <sz val="12"/>
        <rFont val="Times New Roman"/>
        <family val="1"/>
        <charset val="186"/>
      </rPr>
      <t xml:space="preserve">
</t>
    </r>
    <r>
      <rPr>
        <b/>
        <i/>
        <sz val="12"/>
        <rFont val="Times New Roman"/>
        <family val="1"/>
        <charset val="186"/>
      </rPr>
      <t>(projekta līguma Nr.2013-1-LV1-COM07-05425 1 )</t>
    </r>
    <r>
      <rPr>
        <b/>
        <sz val="12"/>
        <rFont val="Times New Roman"/>
        <family val="1"/>
        <charset val="186"/>
      </rPr>
      <t xml:space="preserve">
</t>
    </r>
    <r>
      <rPr>
        <b/>
        <sz val="13"/>
        <rFont val="Times New Roman"/>
        <family val="1"/>
        <charset val="186"/>
      </rPr>
      <t>finanšu līdzekļu apguvi</t>
    </r>
  </si>
  <si>
    <t>Dienas nauda</t>
  </si>
  <si>
    <t>Pārējie komandējumu un dienesta, darba braucienu izdevumi</t>
  </si>
  <si>
    <t>Mobilā telefona abonēšanas maksa un sarunu apmaksa</t>
  </si>
  <si>
    <t>Pārējie iestādes administratīvie izdevumi</t>
  </si>
  <si>
    <t>Pārējie neklasificētie pakalpojumu veidi</t>
  </si>
  <si>
    <t>Biroja preces</t>
  </si>
  <si>
    <t>Izdevumi par precēm iestādes administratīvās darbības nodrošināšanai</t>
  </si>
  <si>
    <t>Datortehnikas remonta un uzturēšanas materiāli</t>
  </si>
  <si>
    <t>Pārējās preces</t>
  </si>
  <si>
    <t>09.210</t>
  </si>
  <si>
    <t>Kopējais projekta faktiski apgūtais finansējums (EUR): 21 000 EUR, t.sk. Eiropas Savienības Mūžizglītības programmas Comenius apakšprogrammas "Skolu divpusējās partnerības" finansējums 21 000 EUR (100%). Jūrmalas pilsētas pašvaldības nodrošinātais priekšfinansējums projekta veiksmīgai īstenošanai 4 200 EUR.</t>
  </si>
  <si>
    <t>Precizētais plāns</t>
  </si>
  <si>
    <t>atgriežamie līdzekļi pašvaldības budžetam F22010020</t>
  </si>
  <si>
    <t>2016.gada 25.februāra lēmumam Nr.42</t>
  </si>
  <si>
    <t>(Protokols Nr.2, 14.punkts)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</si>
</sst>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2" borderId="1" applyNumberFormat="0" applyFont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22" xfId="0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/>
    <xf numFmtId="0" fontId="2" fillId="0" borderId="21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right" vertical="center" wrapText="1"/>
    </xf>
    <xf numFmtId="3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/>
    <xf numFmtId="3" fontId="13" fillId="3" borderId="2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12" fillId="0" borderId="4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32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0" fontId="3" fillId="0" borderId="19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12" fillId="0" borderId="2" xfId="2" applyFont="1" applyFill="1" applyBorder="1" applyAlignment="1" applyProtection="1">
      <alignment horizontal="right" vertical="center" wrapText="1"/>
    </xf>
    <xf numFmtId="0" fontId="3" fillId="0" borderId="20" xfId="0" applyFont="1" applyBorder="1" applyAlignment="1">
      <alignment vertical="top"/>
    </xf>
    <xf numFmtId="3" fontId="13" fillId="3" borderId="13" xfId="0" applyNumberFormat="1" applyFont="1" applyFill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3" fontId="12" fillId="0" borderId="7" xfId="0" applyNumberFormat="1" applyFont="1" applyFill="1" applyBorder="1" applyAlignment="1" applyProtection="1">
      <alignment horizontal="right" vertical="center" wrapText="1"/>
    </xf>
    <xf numFmtId="3" fontId="12" fillId="0" borderId="15" xfId="0" applyNumberFormat="1" applyFont="1" applyFill="1" applyBorder="1" applyAlignment="1" applyProtection="1">
      <alignment horizontal="right" vertical="center" wrapText="1"/>
    </xf>
    <xf numFmtId="3" fontId="12" fillId="0" borderId="16" xfId="2" applyNumberFormat="1" applyFont="1" applyFill="1" applyBorder="1" applyAlignment="1" applyProtection="1">
      <alignment horizontal="right" vertical="center" wrapText="1"/>
    </xf>
    <xf numFmtId="3" fontId="12" fillId="0" borderId="3" xfId="2" applyNumberFormat="1" applyFont="1" applyFill="1" applyBorder="1" applyAlignment="1" applyProtection="1">
      <alignment horizontal="right" wrapText="1"/>
    </xf>
    <xf numFmtId="3" fontId="12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36" xfId="2" applyFont="1" applyFill="1" applyBorder="1" applyAlignment="1" applyProtection="1">
      <alignment horizontal="left" vertical="center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5"/>
  <sheetViews>
    <sheetView tabSelected="1" zoomScale="130" zoomScaleNormal="130" workbookViewId="0">
      <selection activeCell="J7" sqref="J7"/>
    </sheetView>
  </sheetViews>
  <sheetFormatPr defaultRowHeight="12" x14ac:dyDescent="0.2"/>
  <cols>
    <col min="1" max="1" width="9.140625" style="1"/>
    <col min="2" max="2" width="10.140625" style="1" customWidth="1"/>
    <col min="3" max="3" width="34.7109375" style="1" customWidth="1"/>
    <col min="4" max="4" width="17.28515625" style="1" customWidth="1"/>
    <col min="5" max="5" width="18.85546875" style="1" customWidth="1"/>
    <col min="6" max="6" width="24.140625" style="1" customWidth="1"/>
    <col min="7" max="16384" width="9.140625" style="1"/>
  </cols>
  <sheetData>
    <row r="1" spans="2:9" ht="14.25" customHeight="1" x14ac:dyDescent="0.2">
      <c r="E1" s="74" t="s">
        <v>14</v>
      </c>
      <c r="F1" s="74"/>
      <c r="G1" s="25"/>
    </row>
    <row r="2" spans="2:9" ht="15.75" customHeight="1" x14ac:dyDescent="0.2">
      <c r="C2" s="74" t="s">
        <v>76</v>
      </c>
      <c r="D2" s="74"/>
      <c r="E2" s="74"/>
      <c r="F2" s="74"/>
      <c r="G2" s="25"/>
    </row>
    <row r="3" spans="2:9" ht="12.75" customHeight="1" x14ac:dyDescent="0.2">
      <c r="E3" s="74" t="s">
        <v>77</v>
      </c>
      <c r="F3" s="74"/>
      <c r="G3" s="25"/>
    </row>
    <row r="4" spans="2:9" ht="12.75" customHeight="1" x14ac:dyDescent="0.2">
      <c r="E4" s="69"/>
      <c r="F4" s="69"/>
      <c r="G4" s="25"/>
    </row>
    <row r="5" spans="2:9" x14ac:dyDescent="0.2">
      <c r="G5" s="25"/>
    </row>
    <row r="6" spans="2:9" ht="83.25" customHeight="1" x14ac:dyDescent="0.25">
      <c r="B6" s="83" t="s">
        <v>62</v>
      </c>
      <c r="C6" s="83"/>
      <c r="D6" s="83"/>
      <c r="E6" s="83"/>
      <c r="F6" s="83"/>
      <c r="G6" s="25"/>
    </row>
    <row r="7" spans="2:9" ht="24.75" customHeight="1" x14ac:dyDescent="0.2">
      <c r="B7" s="50" t="s">
        <v>3</v>
      </c>
      <c r="C7" s="10"/>
      <c r="D7" s="53" t="s">
        <v>61</v>
      </c>
      <c r="E7" s="84"/>
      <c r="F7" s="85"/>
      <c r="G7" s="25"/>
    </row>
    <row r="8" spans="2:9" x14ac:dyDescent="0.2">
      <c r="B8" s="86" t="s">
        <v>4</v>
      </c>
      <c r="C8" s="87"/>
      <c r="D8" s="51" t="s">
        <v>72</v>
      </c>
      <c r="E8" s="88"/>
      <c r="F8" s="89"/>
      <c r="G8" s="25"/>
    </row>
    <row r="9" spans="2:9" ht="39.75" customHeight="1" x14ac:dyDescent="0.2">
      <c r="B9" s="90" t="s">
        <v>73</v>
      </c>
      <c r="C9" s="91"/>
      <c r="D9" s="91"/>
      <c r="E9" s="91"/>
      <c r="F9" s="92"/>
      <c r="G9" s="25"/>
    </row>
    <row r="10" spans="2:9" x14ac:dyDescent="0.2">
      <c r="B10" s="75" t="s">
        <v>6</v>
      </c>
      <c r="C10" s="76"/>
      <c r="D10" s="79" t="s">
        <v>8</v>
      </c>
      <c r="E10" s="79" t="s">
        <v>74</v>
      </c>
      <c r="F10" s="81" t="s">
        <v>7</v>
      </c>
      <c r="G10" s="25"/>
    </row>
    <row r="11" spans="2:9" ht="15" customHeight="1" x14ac:dyDescent="0.2">
      <c r="B11" s="77"/>
      <c r="C11" s="78"/>
      <c r="D11" s="80"/>
      <c r="E11" s="80"/>
      <c r="F11" s="82"/>
      <c r="G11" s="25"/>
    </row>
    <row r="12" spans="2:9" x14ac:dyDescent="0.2">
      <c r="B12" s="70" t="s">
        <v>9</v>
      </c>
      <c r="C12" s="71"/>
      <c r="D12" s="54">
        <f>SUM(D13:D15,D16)</f>
        <v>25200</v>
      </c>
      <c r="E12" s="35">
        <f>SUM(E13:E15,E16)</f>
        <v>25200</v>
      </c>
      <c r="F12" s="36">
        <f>F13+F14+F15+F16+F17</f>
        <v>25200</v>
      </c>
      <c r="G12" s="25"/>
    </row>
    <row r="13" spans="2:9" x14ac:dyDescent="0.2">
      <c r="B13" s="72" t="s">
        <v>0</v>
      </c>
      <c r="C13" s="73"/>
      <c r="D13" s="55">
        <v>4200</v>
      </c>
      <c r="E13" s="29">
        <v>4200</v>
      </c>
      <c r="F13" s="30">
        <v>4200</v>
      </c>
      <c r="G13" s="26"/>
    </row>
    <row r="14" spans="2:9" x14ac:dyDescent="0.2">
      <c r="B14" s="5" t="s">
        <v>2</v>
      </c>
      <c r="C14" s="6"/>
      <c r="D14" s="55">
        <v>0</v>
      </c>
      <c r="E14" s="29">
        <v>0</v>
      </c>
      <c r="F14" s="30">
        <v>0</v>
      </c>
      <c r="G14" s="26"/>
    </row>
    <row r="15" spans="2:9" ht="14.25" customHeight="1" x14ac:dyDescent="0.2">
      <c r="B15" s="98" t="s">
        <v>1</v>
      </c>
      <c r="C15" s="99"/>
      <c r="D15" s="56">
        <v>0</v>
      </c>
      <c r="E15" s="12">
        <v>0</v>
      </c>
      <c r="F15" s="18">
        <v>0</v>
      </c>
      <c r="G15" s="27"/>
      <c r="I15" s="3"/>
    </row>
    <row r="16" spans="2:9" ht="21.75" customHeight="1" x14ac:dyDescent="0.2">
      <c r="B16" s="100" t="s">
        <v>59</v>
      </c>
      <c r="C16" s="101"/>
      <c r="D16" s="57">
        <v>21000</v>
      </c>
      <c r="E16" s="29">
        <v>21000</v>
      </c>
      <c r="F16" s="30">
        <v>21000</v>
      </c>
      <c r="G16" s="28"/>
    </row>
    <row r="17" spans="2:8" hidden="1" x14ac:dyDescent="0.2">
      <c r="B17" s="102"/>
      <c r="C17" s="103"/>
      <c r="D17" s="58"/>
      <c r="E17" s="31"/>
      <c r="F17" s="32"/>
      <c r="G17" s="27"/>
    </row>
    <row r="18" spans="2:8" ht="27.75" hidden="1" customHeight="1" thickBot="1" x14ac:dyDescent="0.25">
      <c r="B18" s="104"/>
      <c r="C18" s="105"/>
      <c r="D18" s="59"/>
      <c r="E18" s="33"/>
      <c r="F18" s="34"/>
      <c r="G18" s="26"/>
    </row>
    <row r="19" spans="2:8" hidden="1" x14ac:dyDescent="0.2">
      <c r="B19" s="106"/>
      <c r="C19" s="107"/>
      <c r="D19" s="60"/>
      <c r="E19" s="31"/>
      <c r="F19" s="32"/>
      <c r="G19" s="26"/>
    </row>
    <row r="20" spans="2:8" x14ac:dyDescent="0.2">
      <c r="B20" s="94" t="s">
        <v>10</v>
      </c>
      <c r="C20" s="95"/>
      <c r="D20" s="61">
        <f>D22+D35</f>
        <v>25200</v>
      </c>
      <c r="E20" s="37">
        <f>E22+E35</f>
        <v>25200</v>
      </c>
      <c r="F20" s="38">
        <f>F22+F35</f>
        <v>25200</v>
      </c>
      <c r="G20" s="26"/>
    </row>
    <row r="21" spans="2:8" x14ac:dyDescent="0.2">
      <c r="B21" s="96" t="s">
        <v>11</v>
      </c>
      <c r="C21" s="97"/>
      <c r="D21" s="62"/>
      <c r="E21" s="39"/>
      <c r="F21" s="40"/>
      <c r="G21" s="26"/>
    </row>
    <row r="22" spans="2:8" x14ac:dyDescent="0.2">
      <c r="B22" s="7" t="s">
        <v>12</v>
      </c>
      <c r="C22" s="8" t="s">
        <v>13</v>
      </c>
      <c r="D22" s="63">
        <f>D23+D27+D28+D29+D30+D31+D32+D33+D34</f>
        <v>21000</v>
      </c>
      <c r="E22" s="41">
        <f>E23+E27+E28+E29+E30+E31+E32+E33+E34</f>
        <v>21000</v>
      </c>
      <c r="F22" s="41">
        <f>F23+F27+F28+F29+F30+F31+F32+F33+F34</f>
        <v>21000</v>
      </c>
      <c r="G22" s="26"/>
      <c r="H22" s="3"/>
    </row>
    <row r="23" spans="2:8" x14ac:dyDescent="0.2">
      <c r="B23" s="16">
        <v>2121</v>
      </c>
      <c r="C23" s="14" t="s">
        <v>63</v>
      </c>
      <c r="D23" s="64">
        <v>1707</v>
      </c>
      <c r="E23" s="42">
        <v>1707</v>
      </c>
      <c r="F23" s="43">
        <v>1707</v>
      </c>
      <c r="G23" s="27"/>
      <c r="H23" s="3"/>
    </row>
    <row r="24" spans="2:8" hidden="1" x14ac:dyDescent="0.2">
      <c r="B24" s="16">
        <v>2100</v>
      </c>
      <c r="C24" s="14"/>
      <c r="D24" s="64"/>
      <c r="E24" s="42">
        <f>E25+E26</f>
        <v>0</v>
      </c>
      <c r="F24" s="43">
        <f>F25+F26</f>
        <v>0</v>
      </c>
      <c r="G24" s="27"/>
      <c r="H24" s="3"/>
    </row>
    <row r="25" spans="2:8" hidden="1" x14ac:dyDescent="0.2">
      <c r="B25" s="17">
        <v>2121</v>
      </c>
      <c r="C25" s="14"/>
      <c r="D25" s="64"/>
      <c r="E25" s="42">
        <v>0</v>
      </c>
      <c r="F25" s="43">
        <v>0</v>
      </c>
      <c r="G25" s="27"/>
      <c r="H25" s="3"/>
    </row>
    <row r="26" spans="2:8" hidden="1" x14ac:dyDescent="0.2">
      <c r="B26" s="17">
        <v>2122</v>
      </c>
      <c r="C26" s="14"/>
      <c r="D26" s="64"/>
      <c r="E26" s="42">
        <v>0</v>
      </c>
      <c r="F26" s="43">
        <v>0</v>
      </c>
      <c r="G26" s="27"/>
      <c r="H26" s="3"/>
    </row>
    <row r="27" spans="2:8" ht="24" x14ac:dyDescent="0.2">
      <c r="B27" s="16">
        <v>2122</v>
      </c>
      <c r="C27" s="14" t="s">
        <v>64</v>
      </c>
      <c r="D27" s="64">
        <v>2890</v>
      </c>
      <c r="E27" s="42">
        <v>2839</v>
      </c>
      <c r="F27" s="44">
        <v>2839</v>
      </c>
      <c r="G27" s="27"/>
      <c r="H27" s="3"/>
    </row>
    <row r="28" spans="2:8" ht="24" x14ac:dyDescent="0.2">
      <c r="B28" s="16">
        <v>2214</v>
      </c>
      <c r="C28" s="14" t="s">
        <v>65</v>
      </c>
      <c r="D28" s="64">
        <v>0</v>
      </c>
      <c r="E28" s="42">
        <v>50</v>
      </c>
      <c r="F28" s="45">
        <v>50</v>
      </c>
      <c r="G28" s="27"/>
      <c r="H28" s="3"/>
    </row>
    <row r="29" spans="2:8" x14ac:dyDescent="0.2">
      <c r="B29" s="16">
        <v>2239</v>
      </c>
      <c r="C29" s="14" t="s">
        <v>66</v>
      </c>
      <c r="D29" s="64">
        <v>0</v>
      </c>
      <c r="E29" s="42">
        <v>310</v>
      </c>
      <c r="F29" s="44">
        <v>310</v>
      </c>
      <c r="G29" s="27"/>
      <c r="H29" s="3"/>
    </row>
    <row r="30" spans="2:8" x14ac:dyDescent="0.2">
      <c r="B30" s="16">
        <v>2279</v>
      </c>
      <c r="C30" s="14" t="s">
        <v>67</v>
      </c>
      <c r="D30" s="64">
        <v>14410</v>
      </c>
      <c r="E30" s="42">
        <v>12757</v>
      </c>
      <c r="F30" s="45">
        <v>12757</v>
      </c>
      <c r="G30" s="27"/>
      <c r="H30" s="3"/>
    </row>
    <row r="31" spans="2:8" x14ac:dyDescent="0.2">
      <c r="B31" s="16">
        <v>2311</v>
      </c>
      <c r="C31" s="14" t="s">
        <v>68</v>
      </c>
      <c r="D31" s="64">
        <v>340</v>
      </c>
      <c r="E31" s="42">
        <v>1192</v>
      </c>
      <c r="F31" s="46">
        <v>1192</v>
      </c>
      <c r="G31" s="27"/>
      <c r="H31" s="3"/>
    </row>
    <row r="32" spans="2:8" ht="24" x14ac:dyDescent="0.2">
      <c r="B32" s="16">
        <v>2314</v>
      </c>
      <c r="C32" s="14" t="s">
        <v>69</v>
      </c>
      <c r="D32" s="64">
        <v>0</v>
      </c>
      <c r="E32" s="42">
        <v>492</v>
      </c>
      <c r="F32" s="46">
        <v>492</v>
      </c>
      <c r="G32" s="27"/>
      <c r="H32" s="3"/>
    </row>
    <row r="33" spans="2:8" x14ac:dyDescent="0.2">
      <c r="B33" s="16">
        <v>2355</v>
      </c>
      <c r="C33" s="14" t="s">
        <v>70</v>
      </c>
      <c r="D33" s="64">
        <v>112</v>
      </c>
      <c r="E33" s="42">
        <v>112</v>
      </c>
      <c r="F33" s="46">
        <v>112</v>
      </c>
      <c r="G33" s="27"/>
      <c r="H33" s="3"/>
    </row>
    <row r="34" spans="2:8" x14ac:dyDescent="0.2">
      <c r="B34" s="16">
        <v>2390</v>
      </c>
      <c r="C34" s="14" t="s">
        <v>71</v>
      </c>
      <c r="D34" s="65">
        <v>1541</v>
      </c>
      <c r="E34" s="47">
        <v>1541</v>
      </c>
      <c r="F34" s="44">
        <v>1541</v>
      </c>
      <c r="G34" s="27"/>
      <c r="H34" s="3"/>
    </row>
    <row r="35" spans="2:8" ht="12.75" customHeight="1" x14ac:dyDescent="0.2">
      <c r="B35" s="108" t="s">
        <v>5</v>
      </c>
      <c r="C35" s="109"/>
      <c r="D35" s="66">
        <f>D36</f>
        <v>4200</v>
      </c>
      <c r="E35" s="48">
        <f>SUM(E36:E36)</f>
        <v>4200</v>
      </c>
      <c r="F35" s="48">
        <f>SUM(F36:F36)</f>
        <v>4200</v>
      </c>
      <c r="G35" s="26"/>
      <c r="H35" s="3"/>
    </row>
    <row r="36" spans="2:8" ht="24" x14ac:dyDescent="0.2">
      <c r="B36" s="9"/>
      <c r="C36" s="52" t="s">
        <v>75</v>
      </c>
      <c r="D36" s="67">
        <v>4200</v>
      </c>
      <c r="E36" s="48">
        <f>E13+E14+E15+E16+E17+E18-E22</f>
        <v>4200</v>
      </c>
      <c r="F36" s="34">
        <f>F13+F14+F15+F16+F17+F18-F22</f>
        <v>4200</v>
      </c>
      <c r="G36" s="26"/>
      <c r="H36" s="3"/>
    </row>
    <row r="37" spans="2:8" x14ac:dyDescent="0.2">
      <c r="B37" s="4"/>
      <c r="C37" s="11"/>
      <c r="D37" s="68"/>
      <c r="E37" s="12"/>
      <c r="F37" s="18"/>
      <c r="G37" s="26"/>
      <c r="H37" s="3"/>
    </row>
    <row r="38" spans="2:8" ht="25.5" customHeight="1" x14ac:dyDescent="0.2">
      <c r="B38" s="93" t="s">
        <v>60</v>
      </c>
      <c r="C38" s="93"/>
      <c r="D38" s="93"/>
      <c r="E38" s="93"/>
      <c r="F38" s="93"/>
      <c r="G38" s="2"/>
    </row>
    <row r="39" spans="2:8" ht="21.75" customHeight="1" x14ac:dyDescent="0.2">
      <c r="B39" s="49"/>
      <c r="C39" s="49"/>
      <c r="D39" s="49"/>
      <c r="E39" s="49"/>
      <c r="F39" s="49"/>
      <c r="G39" s="2"/>
    </row>
    <row r="40" spans="2:8" hidden="1" x14ac:dyDescent="0.2">
      <c r="B40" s="2" t="s">
        <v>15</v>
      </c>
      <c r="C40" s="2"/>
      <c r="D40" s="2"/>
      <c r="E40" s="13"/>
      <c r="F40" s="19"/>
      <c r="G40" s="2"/>
    </row>
    <row r="41" spans="2:8" hidden="1" x14ac:dyDescent="0.2">
      <c r="B41" s="2"/>
      <c r="C41" s="2"/>
      <c r="D41" s="2"/>
      <c r="E41" s="13"/>
      <c r="F41" s="19"/>
      <c r="G41" s="2"/>
    </row>
    <row r="42" spans="2:8" hidden="1" x14ac:dyDescent="0.2">
      <c r="B42" s="2" t="s">
        <v>16</v>
      </c>
      <c r="C42" s="2"/>
      <c r="D42" s="2"/>
      <c r="E42" s="13"/>
      <c r="F42" s="19"/>
      <c r="G42" s="2"/>
    </row>
    <row r="43" spans="2:8" hidden="1" x14ac:dyDescent="0.2">
      <c r="B43" s="2"/>
      <c r="C43" s="2"/>
      <c r="D43" s="2"/>
      <c r="E43" s="13"/>
      <c r="F43" s="19"/>
      <c r="G43" s="2"/>
    </row>
    <row r="44" spans="2:8" hidden="1" x14ac:dyDescent="0.2">
      <c r="B44" s="2" t="s">
        <v>17</v>
      </c>
      <c r="C44" s="2"/>
      <c r="D44" s="2"/>
      <c r="E44" s="22">
        <f>E45+E46</f>
        <v>51757.26</v>
      </c>
      <c r="F44" s="19"/>
      <c r="G44" s="2"/>
    </row>
    <row r="45" spans="2:8" hidden="1" x14ac:dyDescent="0.2">
      <c r="B45" s="2" t="s">
        <v>18</v>
      </c>
      <c r="C45" s="2"/>
      <c r="D45" s="2"/>
      <c r="E45" s="22">
        <v>2285.65</v>
      </c>
      <c r="F45" s="19"/>
      <c r="G45" s="2"/>
    </row>
    <row r="46" spans="2:8" hidden="1" x14ac:dyDescent="0.2">
      <c r="B46" s="2" t="s">
        <v>19</v>
      </c>
      <c r="C46" s="2"/>
      <c r="D46" s="2"/>
      <c r="E46" s="22">
        <v>49471.61</v>
      </c>
      <c r="F46" s="19"/>
      <c r="G46" s="2"/>
    </row>
    <row r="47" spans="2:8" hidden="1" x14ac:dyDescent="0.2">
      <c r="B47" s="2"/>
      <c r="C47" s="2"/>
      <c r="D47" s="2"/>
      <c r="E47" s="22"/>
      <c r="F47" s="19"/>
      <c r="G47" s="2"/>
    </row>
    <row r="48" spans="2:8" hidden="1" x14ac:dyDescent="0.2">
      <c r="B48" s="2" t="s">
        <v>34</v>
      </c>
      <c r="C48" s="2"/>
      <c r="D48" s="2"/>
      <c r="E48" s="22">
        <f>3624</f>
        <v>3624</v>
      </c>
      <c r="F48" s="19"/>
      <c r="G48" s="2"/>
    </row>
    <row r="49" spans="2:7" hidden="1" x14ac:dyDescent="0.2">
      <c r="B49" s="2" t="s">
        <v>20</v>
      </c>
      <c r="C49" s="2"/>
      <c r="D49" s="2"/>
      <c r="E49" s="22">
        <v>3611.2</v>
      </c>
      <c r="F49" s="19"/>
      <c r="G49" s="2"/>
    </row>
    <row r="50" spans="2:7" hidden="1" x14ac:dyDescent="0.2">
      <c r="B50" s="2" t="s">
        <v>21</v>
      </c>
      <c r="C50" s="2"/>
      <c r="D50" s="2"/>
      <c r="E50" s="22">
        <v>12.8</v>
      </c>
      <c r="F50" s="19"/>
      <c r="G50" s="2"/>
    </row>
    <row r="51" spans="2:7" hidden="1" x14ac:dyDescent="0.2">
      <c r="B51" s="2"/>
      <c r="C51" s="2"/>
      <c r="D51" s="2"/>
      <c r="E51" s="22"/>
      <c r="F51" s="19"/>
      <c r="G51" s="2"/>
    </row>
    <row r="52" spans="2:7" hidden="1" x14ac:dyDescent="0.2">
      <c r="B52" s="2" t="s">
        <v>22</v>
      </c>
      <c r="C52" s="2"/>
      <c r="D52" s="2"/>
      <c r="E52" s="22">
        <v>13474.55</v>
      </c>
      <c r="F52" s="19"/>
      <c r="G52" s="2"/>
    </row>
    <row r="53" spans="2:7" hidden="1" x14ac:dyDescent="0.2">
      <c r="B53" s="2" t="s">
        <v>23</v>
      </c>
      <c r="C53" s="2"/>
      <c r="D53" s="2"/>
      <c r="E53" s="22">
        <f>5611.99+6148.93</f>
        <v>11760.92</v>
      </c>
      <c r="F53" s="19"/>
      <c r="G53" s="2"/>
    </row>
    <row r="54" spans="2:7" hidden="1" x14ac:dyDescent="0.2">
      <c r="B54" s="2" t="s">
        <v>24</v>
      </c>
      <c r="C54" s="2"/>
      <c r="D54" s="2"/>
      <c r="E54" s="22">
        <f>E52-E53</f>
        <v>1713.6299999999992</v>
      </c>
      <c r="F54" s="19"/>
      <c r="G54" s="2"/>
    </row>
    <row r="55" spans="2:7" hidden="1" x14ac:dyDescent="0.2">
      <c r="B55" s="2"/>
      <c r="C55" s="2"/>
      <c r="D55" s="2"/>
      <c r="E55" s="22"/>
      <c r="F55" s="19"/>
      <c r="G55" s="2"/>
    </row>
    <row r="56" spans="2:7" hidden="1" x14ac:dyDescent="0.2">
      <c r="B56" s="2" t="s">
        <v>25</v>
      </c>
      <c r="C56" s="2"/>
      <c r="D56" s="2"/>
      <c r="E56" s="22">
        <v>25899.79</v>
      </c>
      <c r="F56" s="19"/>
      <c r="G56" s="2"/>
    </row>
    <row r="57" spans="2:7" hidden="1" x14ac:dyDescent="0.2">
      <c r="B57" s="2" t="s">
        <v>26</v>
      </c>
      <c r="C57" s="2"/>
      <c r="D57" s="2"/>
      <c r="E57" s="22">
        <v>15720.3</v>
      </c>
      <c r="F57" s="19"/>
      <c r="G57" s="2"/>
    </row>
    <row r="58" spans="2:7" hidden="1" x14ac:dyDescent="0.2">
      <c r="B58" s="2" t="s">
        <v>27</v>
      </c>
      <c r="C58" s="2"/>
      <c r="D58" s="2"/>
      <c r="E58" s="22">
        <f>25519.24-15720.3</f>
        <v>9798.9400000000023</v>
      </c>
      <c r="F58" s="19"/>
      <c r="G58" s="2"/>
    </row>
    <row r="59" spans="2:7" hidden="1" x14ac:dyDescent="0.2">
      <c r="B59" s="2" t="s">
        <v>29</v>
      </c>
      <c r="C59" s="2"/>
      <c r="D59" s="2"/>
      <c r="E59" s="22">
        <f>506.02+400+560.33</f>
        <v>1466.35</v>
      </c>
      <c r="F59" s="19"/>
      <c r="G59" s="2"/>
    </row>
    <row r="60" spans="2:7" hidden="1" x14ac:dyDescent="0.2">
      <c r="B60" s="2" t="s">
        <v>28</v>
      </c>
      <c r="C60" s="2"/>
      <c r="D60" s="2"/>
      <c r="E60" s="22">
        <v>8332.59</v>
      </c>
      <c r="F60" s="19"/>
      <c r="G60" s="2"/>
    </row>
    <row r="61" spans="2:7" hidden="1" x14ac:dyDescent="0.2">
      <c r="B61" s="2" t="s">
        <v>30</v>
      </c>
      <c r="C61" s="2"/>
      <c r="D61" s="2"/>
      <c r="E61" s="22">
        <f>E56-E57-E60</f>
        <v>1846.9000000000015</v>
      </c>
      <c r="F61" s="19"/>
      <c r="G61" s="2"/>
    </row>
    <row r="62" spans="2:7" hidden="1" x14ac:dyDescent="0.2">
      <c r="B62" s="1" t="s">
        <v>31</v>
      </c>
      <c r="E62" s="23">
        <f>664.03</f>
        <v>664.03</v>
      </c>
      <c r="F62" s="20"/>
    </row>
    <row r="63" spans="2:7" hidden="1" x14ac:dyDescent="0.2">
      <c r="B63" s="1" t="s">
        <v>32</v>
      </c>
      <c r="E63" s="23">
        <f>E61-E62</f>
        <v>1182.8700000000015</v>
      </c>
      <c r="F63" s="20"/>
    </row>
    <row r="64" spans="2:7" hidden="1" x14ac:dyDescent="0.2">
      <c r="E64" s="23"/>
      <c r="F64" s="20"/>
    </row>
    <row r="65" spans="2:6" hidden="1" x14ac:dyDescent="0.2">
      <c r="B65" s="1" t="s">
        <v>33</v>
      </c>
      <c r="E65" s="23">
        <f>267.78+1571.81+30.8</f>
        <v>1870.3899999999999</v>
      </c>
      <c r="F65" s="20"/>
    </row>
    <row r="66" spans="2:6" hidden="1" x14ac:dyDescent="0.2">
      <c r="E66" s="23"/>
      <c r="F66" s="20"/>
    </row>
    <row r="67" spans="2:6" hidden="1" x14ac:dyDescent="0.2">
      <c r="E67" s="23"/>
      <c r="F67" s="20"/>
    </row>
    <row r="68" spans="2:6" hidden="1" x14ac:dyDescent="0.2">
      <c r="B68" s="1" t="s">
        <v>35</v>
      </c>
      <c r="E68" s="23">
        <f>E49+E57+E53</f>
        <v>31092.42</v>
      </c>
      <c r="F68" s="20"/>
    </row>
    <row r="69" spans="2:6" hidden="1" x14ac:dyDescent="0.2">
      <c r="B69" s="1" t="s">
        <v>36</v>
      </c>
      <c r="E69" s="23">
        <f>E50+E54+E63+E65</f>
        <v>4779.6900000000005</v>
      </c>
      <c r="F69" s="20"/>
    </row>
    <row r="70" spans="2:6" hidden="1" x14ac:dyDescent="0.2">
      <c r="E70" s="23"/>
      <c r="F70" s="20"/>
    </row>
    <row r="71" spans="2:6" hidden="1" x14ac:dyDescent="0.2">
      <c r="B71" s="1" t="s">
        <v>37</v>
      </c>
      <c r="E71" s="23">
        <f>10550</f>
        <v>10550</v>
      </c>
      <c r="F71" s="20"/>
    </row>
    <row r="72" spans="2:6" hidden="1" x14ac:dyDescent="0.2">
      <c r="B72" s="1" t="s">
        <v>39</v>
      </c>
      <c r="E72" s="23">
        <f>E62+E60</f>
        <v>8996.6200000000008</v>
      </c>
      <c r="F72" s="20"/>
    </row>
    <row r="73" spans="2:6" hidden="1" x14ac:dyDescent="0.2">
      <c r="B73" s="1" t="s">
        <v>38</v>
      </c>
      <c r="E73" s="23">
        <f>E71-E72</f>
        <v>1553.3799999999992</v>
      </c>
      <c r="F73" s="20"/>
    </row>
    <row r="74" spans="2:6" hidden="1" x14ac:dyDescent="0.2">
      <c r="E74" s="23"/>
      <c r="F74" s="20"/>
    </row>
    <row r="75" spans="2:6" hidden="1" x14ac:dyDescent="0.2">
      <c r="B75" s="1" t="s">
        <v>40</v>
      </c>
      <c r="E75" s="23">
        <v>25914.29</v>
      </c>
      <c r="F75" s="20"/>
    </row>
    <row r="76" spans="2:6" hidden="1" x14ac:dyDescent="0.2">
      <c r="B76" s="1" t="s">
        <v>41</v>
      </c>
      <c r="E76" s="23">
        <f>E68/2-0.03</f>
        <v>15546.179999999998</v>
      </c>
      <c r="F76" s="20"/>
    </row>
    <row r="77" spans="2:6" hidden="1" x14ac:dyDescent="0.2">
      <c r="B77" s="1" t="s">
        <v>42</v>
      </c>
      <c r="E77" s="23">
        <f>E75-E76</f>
        <v>10368.110000000002</v>
      </c>
      <c r="F77" s="20"/>
    </row>
    <row r="78" spans="2:6" hidden="1" x14ac:dyDescent="0.2">
      <c r="B78" s="1" t="s">
        <v>43</v>
      </c>
      <c r="E78" s="23">
        <v>6887.54</v>
      </c>
      <c r="F78" s="20"/>
    </row>
    <row r="79" spans="2:6" hidden="1" x14ac:dyDescent="0.2">
      <c r="E79" s="23"/>
      <c r="F79" s="20"/>
    </row>
    <row r="80" spans="2:6" hidden="1" x14ac:dyDescent="0.2">
      <c r="B80" s="1" t="s">
        <v>44</v>
      </c>
      <c r="E80" s="23">
        <f>E81+E82</f>
        <v>44868.729999999996</v>
      </c>
      <c r="F80" s="20"/>
    </row>
    <row r="81" spans="2:6" hidden="1" x14ac:dyDescent="0.2">
      <c r="B81" s="1" t="s">
        <v>45</v>
      </c>
      <c r="E81" s="23">
        <f>E49+E53+E57+E60</f>
        <v>39425.009999999995</v>
      </c>
      <c r="F81" s="20"/>
    </row>
    <row r="82" spans="2:6" hidden="1" x14ac:dyDescent="0.2">
      <c r="B82" s="1" t="s">
        <v>46</v>
      </c>
      <c r="E82" s="23">
        <f>E50+E62+E63+E65+E54</f>
        <v>5443.72</v>
      </c>
      <c r="F82" s="20"/>
    </row>
    <row r="83" spans="2:6" hidden="1" x14ac:dyDescent="0.2">
      <c r="E83" s="23"/>
      <c r="F83" s="20"/>
    </row>
    <row r="84" spans="2:6" hidden="1" x14ac:dyDescent="0.2">
      <c r="B84" s="1" t="s">
        <v>47</v>
      </c>
      <c r="E84" s="23">
        <f>E77</f>
        <v>10368.110000000002</v>
      </c>
      <c r="F84" s="20"/>
    </row>
    <row r="85" spans="2:6" hidden="1" x14ac:dyDescent="0.2">
      <c r="B85" s="1" t="s">
        <v>48</v>
      </c>
      <c r="E85" s="23">
        <f>E73</f>
        <v>1553.3799999999992</v>
      </c>
      <c r="F85" s="20"/>
    </row>
    <row r="86" spans="2:6" hidden="1" x14ac:dyDescent="0.2">
      <c r="E86" s="23"/>
      <c r="F86" s="20"/>
    </row>
    <row r="87" spans="2:6" hidden="1" x14ac:dyDescent="0.2">
      <c r="B87" s="1" t="s">
        <v>49</v>
      </c>
      <c r="E87" s="23">
        <f>E80+E84+E85</f>
        <v>56790.219999999994</v>
      </c>
      <c r="F87" s="20"/>
    </row>
    <row r="88" spans="2:6" hidden="1" x14ac:dyDescent="0.2">
      <c r="E88" s="23"/>
      <c r="F88" s="20"/>
    </row>
    <row r="89" spans="2:6" hidden="1" x14ac:dyDescent="0.2">
      <c r="E89" s="23"/>
      <c r="F89" s="20"/>
    </row>
    <row r="90" spans="2:6" hidden="1" x14ac:dyDescent="0.2">
      <c r="B90" s="1" t="s">
        <v>50</v>
      </c>
      <c r="E90" s="23">
        <f>19070.3*0.702804</f>
        <v>13402.6831212</v>
      </c>
      <c r="F90" s="20"/>
    </row>
    <row r="91" spans="2:6" hidden="1" x14ac:dyDescent="0.2">
      <c r="B91" s="1" t="s">
        <v>51</v>
      </c>
      <c r="E91" s="23">
        <f>E77-E78</f>
        <v>3480.5700000000024</v>
      </c>
      <c r="F91" s="20"/>
    </row>
    <row r="92" spans="2:6" hidden="1" x14ac:dyDescent="0.2">
      <c r="B92" s="1" t="s">
        <v>52</v>
      </c>
      <c r="E92" s="23">
        <f>E85</f>
        <v>1553.3799999999992</v>
      </c>
      <c r="F92" s="20"/>
    </row>
    <row r="93" spans="2:6" hidden="1" x14ac:dyDescent="0.2">
      <c r="B93" s="1" t="s">
        <v>53</v>
      </c>
      <c r="E93" s="23">
        <f>E90-E92-E91</f>
        <v>8368.733121199999</v>
      </c>
      <c r="F93" s="20"/>
    </row>
    <row r="94" spans="2:6" hidden="1" x14ac:dyDescent="0.2">
      <c r="E94" s="23"/>
      <c r="F94" s="20"/>
    </row>
    <row r="95" spans="2:6" hidden="1" x14ac:dyDescent="0.2">
      <c r="E95" s="24"/>
      <c r="F95" s="21"/>
    </row>
    <row r="96" spans="2:6" hidden="1" x14ac:dyDescent="0.2">
      <c r="B96" s="1" t="s">
        <v>54</v>
      </c>
      <c r="E96" s="23">
        <f>E97+E98+E100+E101</f>
        <v>57272.32</v>
      </c>
      <c r="F96" s="21"/>
    </row>
    <row r="97" spans="2:6" hidden="1" x14ac:dyDescent="0.2">
      <c r="B97" s="1" t="s">
        <v>55</v>
      </c>
      <c r="E97" s="23">
        <f>E68</f>
        <v>31092.42</v>
      </c>
      <c r="F97" s="21"/>
    </row>
    <row r="98" spans="2:6" hidden="1" x14ac:dyDescent="0.2">
      <c r="B98" s="1" t="s">
        <v>56</v>
      </c>
      <c r="E98" s="23">
        <f>E69</f>
        <v>4779.6900000000005</v>
      </c>
      <c r="F98" s="21"/>
    </row>
    <row r="99" spans="2:6" hidden="1" x14ac:dyDescent="0.2">
      <c r="E99" s="24"/>
      <c r="F99" s="21"/>
    </row>
    <row r="100" spans="2:6" hidden="1" x14ac:dyDescent="0.2">
      <c r="B100" s="1" t="s">
        <v>57</v>
      </c>
      <c r="E100" s="23">
        <f>E59+E60+(9867.9-5611.99+10026.26-6148.93+6415.2-3611.2)</f>
        <v>20736.18</v>
      </c>
      <c r="F100" s="21"/>
    </row>
    <row r="101" spans="2:6" hidden="1" x14ac:dyDescent="0.2">
      <c r="B101" s="1" t="s">
        <v>58</v>
      </c>
      <c r="E101" s="23">
        <f>E62</f>
        <v>664.03</v>
      </c>
      <c r="F101" s="21"/>
    </row>
    <row r="102" spans="2:6" ht="15.75" customHeight="1" x14ac:dyDescent="0.2">
      <c r="E102" s="24"/>
      <c r="F102" s="21"/>
    </row>
    <row r="103" spans="2:6" x14ac:dyDescent="0.2">
      <c r="E103" s="15"/>
      <c r="F103" s="21"/>
    </row>
    <row r="104" spans="2:6" x14ac:dyDescent="0.2">
      <c r="F104" s="21"/>
    </row>
    <row r="105" spans="2:6" x14ac:dyDescent="0.2">
      <c r="F105" s="21"/>
    </row>
  </sheetData>
  <mergeCells count="23">
    <mergeCell ref="B38:F38"/>
    <mergeCell ref="B20:C20"/>
    <mergeCell ref="B21:C21"/>
    <mergeCell ref="B15:C15"/>
    <mergeCell ref="B16:C16"/>
    <mergeCell ref="B17:C17"/>
    <mergeCell ref="B18:C18"/>
    <mergeCell ref="B19:C19"/>
    <mergeCell ref="B35:C35"/>
    <mergeCell ref="B12:C12"/>
    <mergeCell ref="B13:C13"/>
    <mergeCell ref="E1:F1"/>
    <mergeCell ref="E3:F3"/>
    <mergeCell ref="B10:C11"/>
    <mergeCell ref="E10:E11"/>
    <mergeCell ref="F10:F11"/>
    <mergeCell ref="B6:F6"/>
    <mergeCell ref="E7:F7"/>
    <mergeCell ref="B8:C8"/>
    <mergeCell ref="E8:F8"/>
    <mergeCell ref="B9:F9"/>
    <mergeCell ref="C2:F2"/>
    <mergeCell ref="D10:D1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3_pelikums_lemumam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2016-02-18T13:38:42Z</cp:lastPrinted>
  <dcterms:created xsi:type="dcterms:W3CDTF">2009-11-16T13:33:28Z</dcterms:created>
  <dcterms:modified xsi:type="dcterms:W3CDTF">2016-02-29T07:34:07Z</dcterms:modified>
</cp:coreProperties>
</file>