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projekti\formateti_DS_2016_04_21\"/>
    </mc:Choice>
  </mc:AlternateContent>
  <bookViews>
    <workbookView xWindow="0" yWindow="0" windowWidth="25200" windowHeight="10395"/>
  </bookViews>
  <sheets>
    <sheet name="ITI" sheetId="1" r:id="rId1"/>
    <sheet name="ITI kopsavilkums"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 l="1"/>
  <c r="D12" i="3"/>
  <c r="D13" i="3"/>
  <c r="D16" i="3"/>
  <c r="D20" i="3"/>
  <c r="D19" i="3"/>
  <c r="H15" i="3"/>
  <c r="F15" i="3"/>
  <c r="I15" i="3"/>
  <c r="D15" i="3"/>
  <c r="D14" i="3"/>
  <c r="E15" i="3"/>
  <c r="K53" i="1"/>
  <c r="H53" i="1"/>
  <c r="G53" i="1" l="1"/>
  <c r="D21" i="3" l="1"/>
  <c r="H18" i="3" l="1"/>
  <c r="F18" i="3"/>
  <c r="I47" i="1"/>
  <c r="F14" i="3" s="1"/>
  <c r="F72" i="1" l="1"/>
  <c r="J37" i="1"/>
  <c r="I37" i="1"/>
  <c r="K67" i="1"/>
  <c r="I18" i="3" s="1"/>
  <c r="E18" i="3" s="1"/>
  <c r="H43" i="1"/>
  <c r="K43" i="1"/>
  <c r="H38" i="1"/>
  <c r="K38" i="1"/>
  <c r="K37" i="1" s="1"/>
  <c r="G38" i="1" l="1"/>
  <c r="G37" i="1" s="1"/>
  <c r="H37" i="1"/>
  <c r="G43" i="1"/>
  <c r="F20" i="3"/>
  <c r="F19" i="3"/>
  <c r="F10" i="3"/>
  <c r="G10" i="3"/>
  <c r="F9" i="3"/>
  <c r="I133" i="1" l="1"/>
  <c r="H134" i="1"/>
  <c r="K134" i="1"/>
  <c r="K133" i="1" s="1"/>
  <c r="K129" i="1"/>
  <c r="K128" i="1" s="1"/>
  <c r="H129" i="1"/>
  <c r="H128" i="1" s="1"/>
  <c r="H123" i="1"/>
  <c r="H122" i="1" s="1"/>
  <c r="K123" i="1"/>
  <c r="K122" i="1" s="1"/>
  <c r="H118" i="1"/>
  <c r="H117" i="1" s="1"/>
  <c r="K118" i="1"/>
  <c r="K117" i="1" s="1"/>
  <c r="H113" i="1"/>
  <c r="K113" i="1"/>
  <c r="K112" i="1"/>
  <c r="H112" i="1"/>
  <c r="H111" i="1"/>
  <c r="K111" i="1"/>
  <c r="K105" i="1"/>
  <c r="K104" i="1" s="1"/>
  <c r="H105" i="1"/>
  <c r="H104" i="1" s="1"/>
  <c r="K100" i="1"/>
  <c r="K99" i="1" s="1"/>
  <c r="H100" i="1"/>
  <c r="H99" i="1" s="1"/>
  <c r="K95" i="1"/>
  <c r="H95" i="1"/>
  <c r="K94" i="1"/>
  <c r="H94" i="1"/>
  <c r="K89" i="1"/>
  <c r="H89" i="1"/>
  <c r="K84" i="1"/>
  <c r="K83" i="1" s="1"/>
  <c r="H84" i="1"/>
  <c r="H83" i="1" s="1"/>
  <c r="G83" i="1" s="1"/>
  <c r="K78" i="1"/>
  <c r="I20" i="3" s="1"/>
  <c r="H78" i="1"/>
  <c r="H20" i="3" s="1"/>
  <c r="H73" i="1"/>
  <c r="H19" i="3" s="1"/>
  <c r="K73" i="1"/>
  <c r="I19" i="3" s="1"/>
  <c r="K68" i="1"/>
  <c r="H68" i="1"/>
  <c r="I62" i="1"/>
  <c r="K63" i="1"/>
  <c r="H63" i="1"/>
  <c r="H62" i="1" s="1"/>
  <c r="H48" i="1"/>
  <c r="H47" i="1" s="1"/>
  <c r="H14" i="3" s="1"/>
  <c r="K48" i="1"/>
  <c r="K47" i="1" s="1"/>
  <c r="I14" i="3" s="1"/>
  <c r="K58" i="1"/>
  <c r="H58" i="1"/>
  <c r="K33" i="1"/>
  <c r="H33" i="1"/>
  <c r="H32" i="1" s="1"/>
  <c r="K27" i="1"/>
  <c r="K26" i="1" s="1"/>
  <c r="I10" i="3" s="1"/>
  <c r="H27" i="1"/>
  <c r="H26" i="1" s="1"/>
  <c r="H10" i="3" s="1"/>
  <c r="H22" i="1"/>
  <c r="H21" i="1" s="1"/>
  <c r="K22" i="1"/>
  <c r="K21" i="1" s="1"/>
  <c r="I16" i="1"/>
  <c r="J16" i="1"/>
  <c r="K17" i="1"/>
  <c r="H17" i="1"/>
  <c r="H16" i="1" s="1"/>
  <c r="K12" i="1"/>
  <c r="H12" i="1"/>
  <c r="H11" i="1"/>
  <c r="K11" i="1"/>
  <c r="G33" i="1" l="1"/>
  <c r="G111" i="1"/>
  <c r="G17" i="1"/>
  <c r="G112" i="1"/>
  <c r="G21" i="1"/>
  <c r="H93" i="1"/>
  <c r="E20" i="3"/>
  <c r="K16" i="1"/>
  <c r="G16" i="1" s="1"/>
  <c r="K10" i="1"/>
  <c r="E19" i="3"/>
  <c r="K110" i="1"/>
  <c r="G117" i="1"/>
  <c r="K32" i="1"/>
  <c r="G32" i="1" s="1"/>
  <c r="G63" i="1"/>
  <c r="G62" i="1" s="1"/>
  <c r="H110" i="1"/>
  <c r="G123" i="1"/>
  <c r="G73" i="1"/>
  <c r="G129" i="1"/>
  <c r="G134" i="1"/>
  <c r="H133" i="1"/>
  <c r="G133" i="1" s="1"/>
  <c r="K62" i="1"/>
  <c r="G68" i="1"/>
  <c r="G113" i="1"/>
  <c r="G89" i="1"/>
  <c r="K88" i="1"/>
  <c r="H88" i="1"/>
  <c r="G88" i="1" s="1"/>
  <c r="I8" i="3" l="1"/>
  <c r="H8" i="3"/>
  <c r="G8" i="3"/>
  <c r="D8" i="3"/>
  <c r="J99" i="1" l="1"/>
  <c r="G99" i="1" s="1"/>
  <c r="J95" i="1"/>
  <c r="J94" i="1"/>
  <c r="I95" i="1"/>
  <c r="I94" i="1"/>
  <c r="G95" i="1" l="1"/>
  <c r="G94" i="1"/>
  <c r="I93" i="1"/>
  <c r="J93" i="1"/>
  <c r="K93" i="1"/>
  <c r="G27" i="1"/>
  <c r="H10" i="1"/>
  <c r="J10" i="1"/>
  <c r="I10" i="1"/>
  <c r="G12" i="1"/>
  <c r="G11" i="1"/>
  <c r="G93" i="1" l="1"/>
  <c r="G10" i="1"/>
  <c r="G26" i="1"/>
  <c r="I33" i="3" l="1"/>
  <c r="H33" i="3"/>
  <c r="F33" i="3"/>
  <c r="I32" i="3"/>
  <c r="H32" i="3"/>
  <c r="F32" i="3"/>
  <c r="I31" i="3"/>
  <c r="H31" i="3"/>
  <c r="F31" i="3"/>
  <c r="I30" i="3"/>
  <c r="F30" i="3"/>
  <c r="I29" i="3"/>
  <c r="H29" i="3"/>
  <c r="F29" i="3"/>
  <c r="I28" i="3"/>
  <c r="H28" i="3"/>
  <c r="F28" i="3"/>
  <c r="I27" i="3"/>
  <c r="H27" i="3"/>
  <c r="F27" i="3"/>
  <c r="G26" i="3"/>
  <c r="D29" i="3"/>
  <c r="D28" i="3"/>
  <c r="D27" i="3"/>
  <c r="F24" i="3"/>
  <c r="H24" i="3"/>
  <c r="I24" i="3"/>
  <c r="I23" i="3"/>
  <c r="H23" i="3"/>
  <c r="F23" i="3"/>
  <c r="I22" i="3"/>
  <c r="H22" i="3"/>
  <c r="F22" i="3"/>
  <c r="I21" i="3"/>
  <c r="H21" i="3"/>
  <c r="F21" i="3"/>
  <c r="H9" i="3"/>
  <c r="I7" i="3"/>
  <c r="H7" i="3"/>
  <c r="F7" i="3"/>
  <c r="G9" i="3"/>
  <c r="G7" i="3"/>
  <c r="G25" i="3"/>
  <c r="G24" i="3"/>
  <c r="G23" i="3"/>
  <c r="G22" i="3"/>
  <c r="G21" i="3"/>
  <c r="E27" i="3" l="1"/>
  <c r="F26" i="3"/>
  <c r="E33" i="3"/>
  <c r="E32" i="3"/>
  <c r="E31" i="3"/>
  <c r="E29" i="3"/>
  <c r="I26" i="3"/>
  <c r="E28" i="3"/>
  <c r="H26" i="3"/>
  <c r="E7" i="3"/>
  <c r="E21" i="3"/>
  <c r="D7" i="3"/>
  <c r="G58" i="1"/>
  <c r="I118" i="1"/>
  <c r="G118" i="1" s="1"/>
  <c r="G48" i="1"/>
  <c r="G47" i="1" s="1"/>
  <c r="E14" i="3" s="1"/>
  <c r="G78" i="1"/>
  <c r="I9" i="3"/>
  <c r="J22" i="1"/>
  <c r="I22" i="1"/>
  <c r="J84" i="1"/>
  <c r="I84" i="1"/>
  <c r="G22" i="1" l="1"/>
  <c r="G84" i="1"/>
  <c r="H30" i="3"/>
  <c r="E30" i="3" s="1"/>
  <c r="E26" i="3"/>
  <c r="G104" i="1" l="1"/>
  <c r="G105" i="1"/>
  <c r="I11" i="3" l="1"/>
  <c r="H11" i="3"/>
  <c r="F11" i="3"/>
  <c r="E11" i="3"/>
  <c r="D11" i="3"/>
  <c r="I25" i="3"/>
  <c r="H25" i="3"/>
  <c r="F25" i="3"/>
  <c r="E25" i="3"/>
  <c r="D25" i="3"/>
  <c r="I13" i="3"/>
  <c r="F13" i="3"/>
  <c r="E13" i="3"/>
  <c r="I12" i="3"/>
  <c r="H12" i="3"/>
  <c r="F12" i="3"/>
  <c r="E12" i="3"/>
  <c r="I16" i="3"/>
  <c r="F16" i="3"/>
  <c r="E16" i="3"/>
  <c r="I17" i="3"/>
  <c r="E17" i="3"/>
  <c r="F17" i="3"/>
  <c r="H17" i="3"/>
  <c r="H16" i="3"/>
  <c r="H13" i="3"/>
  <c r="E24" i="3"/>
  <c r="D33" i="3" l="1"/>
  <c r="D32" i="3"/>
  <c r="D31" i="3"/>
  <c r="D30" i="3"/>
  <c r="D26" i="3"/>
  <c r="D24" i="3"/>
  <c r="D23" i="3"/>
  <c r="D22" i="3"/>
  <c r="D17" i="3"/>
  <c r="D10" i="3"/>
  <c r="D9" i="3"/>
  <c r="I110" i="1" l="1"/>
  <c r="G110" i="1" s="1"/>
  <c r="G100" i="1"/>
  <c r="E23" i="3"/>
  <c r="E22" i="3"/>
  <c r="E10" i="3"/>
  <c r="E9" i="3"/>
  <c r="F8" i="3" l="1"/>
  <c r="E8" i="3"/>
</calcChain>
</file>

<file path=xl/sharedStrings.xml><?xml version="1.0" encoding="utf-8"?>
<sst xmlns="http://schemas.openxmlformats.org/spreadsheetml/2006/main" count="508" uniqueCount="324">
  <si>
    <t>2.pielikums</t>
  </si>
  <si>
    <t>Integrētās teritoriju investīcijas</t>
  </si>
  <si>
    <t>N.p.k.</t>
  </si>
  <si>
    <t>Projekta nosaukums</t>
  </si>
  <si>
    <t>Atbilstība vidēja termiņa prioritātēm</t>
  </si>
  <si>
    <t>Papildinātība ar citiem projektiem (norādīt projekta N.p.k.)</t>
  </si>
  <si>
    <t>Indikatīvā summa (EUR)</t>
  </si>
  <si>
    <t>Finanšu instruments, (EUR)</t>
  </si>
  <si>
    <t>Projekta plānotie darbības rezultāti un to rezultatīvie rādītāji</t>
  </si>
  <si>
    <t>Plānotais laika posms</t>
  </si>
  <si>
    <t>Atbildīgais par projekta īstenošanu (sadarbības partneris)</t>
  </si>
  <si>
    <t>ES fondu finansējums (85%)</t>
  </si>
  <si>
    <t>Privātais sektors*</t>
  </si>
  <si>
    <t>Projekta uzsākšanas datums / aktivitāšu īstenošanas laika grafiks</t>
  </si>
  <si>
    <t>Projekta realizācijas ilgums</t>
  </si>
  <si>
    <t>1.1.</t>
  </si>
  <si>
    <t>Jūrmalas pilsētas dome</t>
  </si>
  <si>
    <t>2.1.</t>
  </si>
  <si>
    <t>3.1.</t>
  </si>
  <si>
    <t>4.1.</t>
  </si>
  <si>
    <t>5.1.</t>
  </si>
  <si>
    <t>*Piesaistītās nefinanšu investīcijas konkrētās aktivitātes ietvaros</t>
  </si>
  <si>
    <t>SAM</t>
  </si>
  <si>
    <t>Nr.</t>
  </si>
  <si>
    <t>Kopējās projekta izmaksas</t>
  </si>
  <si>
    <t>P</t>
  </si>
  <si>
    <t>Īstenošanas laiks</t>
  </si>
  <si>
    <t>3.3.1.</t>
  </si>
  <si>
    <t>Indikatīvā kopsumma (EUR)</t>
  </si>
  <si>
    <t>ES fondu finansējums (85%) (EUR)</t>
  </si>
  <si>
    <t>2017-2018</t>
  </si>
  <si>
    <t>A</t>
  </si>
  <si>
    <t>4.2.2.</t>
  </si>
  <si>
    <t>Apzīmējums*</t>
  </si>
  <si>
    <t>*P - prioritāra projekta ideja; A - alternatīva projekta ideja</t>
  </si>
  <si>
    <t>5.6.2.</t>
  </si>
  <si>
    <t>2018-2019</t>
  </si>
  <si>
    <t>2019-2020</t>
  </si>
  <si>
    <t>8.1.2.</t>
  </si>
  <si>
    <t>9.3.1.</t>
  </si>
  <si>
    <t>-</t>
  </si>
  <si>
    <t>IP - Jūrmalas pilsētas investīciju plāns 2016.-2018.gadam</t>
  </si>
  <si>
    <t>7.1.</t>
  </si>
  <si>
    <t>8.1.</t>
  </si>
  <si>
    <t>6.1.</t>
  </si>
  <si>
    <t>9.1.</t>
  </si>
  <si>
    <t>Nefinanšu investīcijas</t>
  </si>
  <si>
    <t>10.1.</t>
  </si>
  <si>
    <t>11.1.</t>
  </si>
  <si>
    <t>12.1.</t>
  </si>
  <si>
    <t>Jūrmalas pilsētas pašvaldības vidējās izglītības iestāžu infrastruktūras pilnveide un dienesta viesnīcas izbūve</t>
  </si>
  <si>
    <t>14.1.</t>
  </si>
  <si>
    <t>16.1.</t>
  </si>
  <si>
    <t>Pakalpojuma infrastruktrūras attīstība (t.sk. būvprojekts, būvuzraudzība, autoruzraudzība)</t>
  </si>
  <si>
    <t>P 2.1.                 P 3.7.</t>
  </si>
  <si>
    <t>P 2.1.                P 3.7.</t>
  </si>
  <si>
    <t>P 2.6.                        P 3.2.</t>
  </si>
  <si>
    <t>P 3.5.</t>
  </si>
  <si>
    <t>15.1.</t>
  </si>
  <si>
    <r>
      <t xml:space="preserve">2018 </t>
    </r>
    <r>
      <rPr>
        <i/>
        <sz val="10"/>
        <rFont val="Times New Roman"/>
        <family val="1"/>
        <charset val="186"/>
      </rPr>
      <t>(14mēneši)</t>
    </r>
  </si>
  <si>
    <r>
      <t xml:space="preserve">2017                                                 </t>
    </r>
    <r>
      <rPr>
        <i/>
        <sz val="10"/>
        <rFont val="Times New Roman"/>
        <family val="1"/>
        <charset val="186"/>
      </rPr>
      <t>(12 meneši)</t>
    </r>
  </si>
  <si>
    <r>
      <t xml:space="preserve">2019                                 </t>
    </r>
    <r>
      <rPr>
        <i/>
        <sz val="10"/>
        <rFont val="Times New Roman"/>
        <family val="1"/>
        <charset val="186"/>
      </rPr>
      <t xml:space="preserve">  (14 mēneši)</t>
    </r>
  </si>
  <si>
    <t>Jūrmalas sociālā aprūpes centra infrastruktūras pilnveide un energoefektivitātes paaugstināšana (t.sk.autoruzraudzība,būvuzraudzība)</t>
  </si>
  <si>
    <r>
      <rPr>
        <b/>
        <i/>
        <sz val="10"/>
        <rFont val="Times New Roman"/>
        <family val="1"/>
        <charset val="186"/>
      </rPr>
      <t xml:space="preserve">2019 </t>
    </r>
    <r>
      <rPr>
        <i/>
        <sz val="10"/>
        <rFont val="Times New Roman"/>
        <family val="1"/>
        <charset val="186"/>
      </rPr>
      <t xml:space="preserve">                 (12 mēneši)</t>
    </r>
  </si>
  <si>
    <r>
      <rPr>
        <b/>
        <i/>
        <sz val="10"/>
        <rFont val="Times New Roman"/>
        <family val="1"/>
        <charset val="186"/>
      </rPr>
      <t xml:space="preserve">2019  </t>
    </r>
    <r>
      <rPr>
        <i/>
        <sz val="10"/>
        <rFont val="Times New Roman"/>
        <family val="1"/>
        <charset val="186"/>
      </rPr>
      <t xml:space="preserve">              (12 mēneši)</t>
    </r>
  </si>
  <si>
    <t>P 2.6.</t>
  </si>
  <si>
    <t>P 3.2.</t>
  </si>
  <si>
    <t>P.3.2.</t>
  </si>
  <si>
    <t xml:space="preserve">P 1.2.                    P 3.7.            </t>
  </si>
  <si>
    <t xml:space="preserve">P 1.6.                        P 3.7.                         </t>
  </si>
  <si>
    <t>P 2.4.                    P 3.7.</t>
  </si>
  <si>
    <t>P 2.6.                      P 3.5.</t>
  </si>
  <si>
    <t>P 2.6.                      P 3.3.</t>
  </si>
  <si>
    <t>P 2.6.                    P 3.1.</t>
  </si>
  <si>
    <r>
      <rPr>
        <b/>
        <i/>
        <sz val="10"/>
        <rFont val="Times New Roman"/>
        <family val="1"/>
        <charset val="186"/>
      </rPr>
      <t>2018</t>
    </r>
    <r>
      <rPr>
        <sz val="10"/>
        <rFont val="Times New Roman"/>
        <family val="1"/>
        <charset val="186"/>
      </rPr>
      <t xml:space="preserve">                                            </t>
    </r>
    <r>
      <rPr>
        <i/>
        <sz val="10"/>
        <rFont val="Times New Roman"/>
        <family val="1"/>
        <charset val="186"/>
      </rPr>
      <t>(20 mēneši)</t>
    </r>
  </si>
  <si>
    <t>Jūrmalas Valsts ģimnāzijas darbmācību kabinetu pārbūve (t.sk.būvuzraudzība, autoruzraudzība, materiāltehniskā bāze)</t>
  </si>
  <si>
    <r>
      <rPr>
        <i/>
        <u/>
        <sz val="12"/>
        <rFont val="Times New Roman"/>
        <family val="1"/>
        <charset val="186"/>
      </rPr>
      <t>Projekta idejas pamatojums:</t>
    </r>
    <r>
      <rPr>
        <i/>
        <sz val="12"/>
        <rFont val="Times New Roman"/>
        <family val="1"/>
        <charset val="186"/>
      </rPr>
      <t xml:space="preserve">
Jūrmalas pilsētas Kauguru vidusskolā saskaņā ar Jūrmalas pašvaldības vispārizglītojošo skolu telpu noslogojumu 2014./2015. m.g. sākumā ir bijis vislielākais izglītojamo skaits Jūrmalā (639 skolēni), kā arī skolai ir viens no labākajiem skolas piepildījumiem 85% no skolas paredzētās kapacitātes, kas vidusskolu grupā ir labākais rādītājs pilsētā. Vienlaicīgi, skola atrodas Jūrmalas visblīvāk apdzīvotā administratīvajā teritorijā Kauguros un tā ir viegli sasniedzama no blakus esošiem novadu pagastiem – Babītes novada Salas pagasta un Engures novada Lapmežciema pagasta. Tādējādi, skolā jau šobrīd ir liels izglītojamo īpatsvars ar tendenci pieaugt, ja skolā tiks nodrošināta pilnībā modernizēta mācību vide.</t>
    </r>
  </si>
  <si>
    <r>
      <rPr>
        <i/>
        <u/>
        <sz val="12"/>
        <rFont val="Times New Roman"/>
        <family val="1"/>
        <charset val="186"/>
      </rPr>
      <t xml:space="preserve">Projekta idejas pamatojums: </t>
    </r>
    <r>
      <rPr>
        <i/>
        <sz val="12"/>
        <rFont val="Times New Roman"/>
        <family val="1"/>
        <charset val="186"/>
      </rPr>
      <t xml:space="preserve">
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Saskaņā ar Jūrmalas izglītības attīstības koncepcijā  2015.-2020.gadam pieejamo informāciju, ņemot vērā ģimnāzijas statusu, Jūrmalas Valsts ģimnāzijā būtu jāveic remontdarbi, lai uzlabotu ēkas ārējo apdari, iekštelpu stāvokli (pašlaik vērtēts kā “daļēji apmierinošs”), kā arī ventilācijas sistēmu, kas ir sliktā stāvoklī. Tādējādi, projekta īstenošana veiks ieguldījumu valsts ģimnāzijas infrastruktūras uzlabošanā un nodrošinās pilnīgi modernizētu mācību vidi skolā.</t>
    </r>
  </si>
  <si>
    <r>
      <rPr>
        <i/>
        <u/>
        <sz val="12"/>
        <rFont val="Times New Roman"/>
        <family val="1"/>
        <charset val="186"/>
      </rPr>
      <t>Projekta idejas pamatojums:</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bez vecāku gādības palikušiem  bērniem un jauniešiem nav pilnībā  attīstīti  sociālie pakalpojumi ierobežotā finansējuma dēļ. </t>
    </r>
  </si>
  <si>
    <r>
      <rPr>
        <i/>
        <u/>
        <sz val="12"/>
        <rFont val="Times New Roman"/>
        <family val="1"/>
        <charset val="186"/>
      </rPr>
      <t>Projekta idejas pamatojums:</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personām ar garīga rakstura traucējumiem nav pilnībā  attīstīti  sociālie pakalpojumi ierobežotā finansējuma dēļ.</t>
    </r>
  </si>
  <si>
    <r>
      <rPr>
        <u/>
        <sz val="10"/>
        <rFont val="Times New Roman"/>
        <family val="1"/>
        <charset val="186"/>
      </rPr>
      <t>Rezultāta rādītājs:</t>
    </r>
    <r>
      <rPr>
        <sz val="10"/>
        <rFont val="Times New Roman"/>
        <family val="1"/>
        <charset val="186"/>
      </rPr>
      <t xml:space="preserve">
Personas ar garīga rakstura traucējumiem, kas saņem pakalpojumu – 5 cilvēki
(rezultāta rādītāji un finansējuma apjoms tiks precizēts pēc Deinstitucionalizācijas plāna izstrādes)</t>
    </r>
  </si>
  <si>
    <t>Atbilstoši Deinstucionalizācijas plānam, veikts ieguldījums Grupu dzīvokļa pakalpojuma infrastruktūras attīstībā</t>
  </si>
  <si>
    <r>
      <rPr>
        <u/>
        <sz val="10"/>
        <rFont val="Times New Roman"/>
        <family val="1"/>
        <charset val="186"/>
      </rPr>
      <t>Rezultāta rādītājs:</t>
    </r>
    <r>
      <rPr>
        <sz val="10"/>
        <rFont val="Times New Roman"/>
        <family val="1"/>
        <charset val="186"/>
      </rPr>
      <t xml:space="preserve">
1) klientu skaits, veidojos SOS bērnu ciematam līdzīgu pakalpojumu - līdz 45 bērniem vecumā no 2 - 15 gadiem;
2) klientu skaits pakalpojumā “jauniešu māja” – 16 jaunieši vecumā no 15 -18 gadiem. (rezultāta rādītāji un finansējuma apjoms tiks precizēts pēc Deinstitucionalizācijas plāna izstrādes)</t>
    </r>
  </si>
  <si>
    <t>Atbilstoši Deinstucionalizācijas plānam, veikts ieguldījums pakalpojuma bērnu un jauniešu aprūpe ģimeniskā vidē infrastruktūras attīstībā.</t>
  </si>
  <si>
    <r>
      <t xml:space="preserve">2019                                    </t>
    </r>
    <r>
      <rPr>
        <i/>
        <sz val="10"/>
        <rFont val="Times New Roman"/>
        <family val="1"/>
        <charset val="186"/>
      </rPr>
      <t xml:space="preserve">         (23 mēneši)</t>
    </r>
  </si>
  <si>
    <r>
      <t xml:space="preserve">2020                         </t>
    </r>
    <r>
      <rPr>
        <i/>
        <sz val="10"/>
        <rFont val="Times New Roman"/>
        <family val="1"/>
        <charset val="186"/>
      </rPr>
      <t xml:space="preserve"> (16mēneši)</t>
    </r>
  </si>
  <si>
    <r>
      <t xml:space="preserve">2018                   </t>
    </r>
    <r>
      <rPr>
        <i/>
        <sz val="10"/>
        <rFont val="Times New Roman"/>
        <family val="1"/>
        <charset val="186"/>
      </rPr>
      <t>(24 mēneši)</t>
    </r>
  </si>
  <si>
    <r>
      <rPr>
        <b/>
        <i/>
        <sz val="10"/>
        <rFont val="Times New Roman"/>
        <family val="1"/>
        <charset val="186"/>
      </rPr>
      <t>2019</t>
    </r>
    <r>
      <rPr>
        <sz val="10"/>
        <rFont val="Times New Roman"/>
        <family val="1"/>
        <charset val="186"/>
      </rPr>
      <t xml:space="preserve">                 </t>
    </r>
    <r>
      <rPr>
        <i/>
        <sz val="10"/>
        <rFont val="Times New Roman"/>
        <family val="1"/>
        <charset val="186"/>
      </rPr>
      <t>(10 mēneši)</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</si>
  <si>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Ēkas Dubultu prospektā 1 kopējais enerģijas  patēriņa novērtējums ir 208,28  kWh/m2 , bet ēkai Rūpniecības ielā 19 - 213,65 kWh/m2 , kas ir lielāks nekā Jūrmalas publisko ēku vidējais siltumenerģijas patēriņš. Arī Ķemeru pasta ēkai Tukuma ielā 30 kopējais enerģijas  patēriņa novērtējums ir vērtējams kā augsts jeb 127,70 kWh/m2. Visas ēkas ir arī vizuāli nepievilcīgas un līdz ar to degradē kopējo pilsētas ainavu. Veicot ēkām energoefektivitātes pasākumus, samazināsies ēkas siltumeneģijas patēriņš, ēkas apsaimniekošanas izmaksas un CO2 emisija.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</si>
  <si>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teātra energoefektivitātes paaugstināšana (t.sk. autoruzraudziba, būvuzraudzība)</t>
    </r>
    <r>
      <rPr>
        <i/>
        <sz val="12"/>
        <rFont val="Times New Roman"/>
        <family val="1"/>
        <charset val="186"/>
      </rPr>
      <t xml:space="preserve">
Jūrmalas teātra ēka Muižas ielā 7 ir ļoti sliktā tehniskajā stāvoklī, ar zemu energoefektivitātes līmeni. Piesaistot ERAF finansējumu 2019.gadā tiek plānots uzlabot ēkas energoefektivitāti, veicot siltināšanas pasākumus un ieguldījumus apkures sistēmas rekonstrukcijā, izmantojot atjaunojamos energoresursus. 
</t>
    </r>
    <r>
      <rPr>
        <b/>
        <sz val="12"/>
        <rFont val="Times New Roman"/>
        <family val="1"/>
        <charset val="186"/>
      </rPr>
      <t/>
    </r>
  </si>
  <si>
    <t>Projekta idejas pamatojums: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teātra ēka Muižas ielā 7 ir ar zemu energoefektivitāti - kopējais enerģijas  patēriņa novērtējums ir 198,66 kWh/m2. Ēka ir arī vizuāli nepievilcīga un līdz ar to degradē kopējo pilsētas ainavu. Veicot ēkai energoefektivitātes pasākumus, samazināsies ēkas siltumeneģijas patēriņš, ēkas apsaimniekošanas izmaksas un CO2 emisija.</t>
  </si>
  <si>
    <t>Majoru muižas kompleksa pārbūve, restaurācija un labiekārtošana (t.sk.būvprojekts, autoruzraudzība,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</si>
  <si>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1.Majoru muižas kompleksa pārbūve, restaurācija un labiekārtošana (t.sk.būvprojekts, autoruzraudzība, būvuzraudzība)</t>
    </r>
    <r>
      <rPr>
        <i/>
        <sz val="12"/>
        <rFont val="Times New Roman"/>
        <family val="1"/>
        <charset val="186"/>
      </rPr>
      <t xml:space="preserve">
Muižas ēka netiek pienācīgi apsaimniekota jau kopš bērnu nama slēgšanas 2007.gadā. Šobrīd tā ir iekonservēta un tās stāvoklis ar katru gadu pasliktinās, jo tā netiek apkurināta. Pašvaldība 2011.gadā bija uzsākusi darbu pie muižas kompleksa attīstības ideju ģenerēšanas, kurā bija iesaistīta ar sabiedrība, tomēr pašvaldības budžeta ietvaros muižas kompleksa ilgstpējīga attīstība nebija iespējama. Projekta ietvaros plānotās aktivitātes SAM 5.6.2. mērķa ietvaros ir iespējams ne tikai glābt valsts nozīmes arhitektūras pieminekli un labiekārtot pilsētvidi, bet arī attīstīt pilsētai svarīgās kūrortoloģijas un tūrisma uzņēmējdarbības jomu, dažādojot uzņēmējdarbības vidi un sekmējot nodarbinātību. 
Projekta ietvaros ir nepieciešams veikt muižas ēkas restaurācijas un pārbūves darbus, inženiertīklu atjaunošanu, kā arī teritorijas labiekārtošanu.</t>
    </r>
  </si>
  <si>
    <r>
      <rPr>
        <b/>
        <sz val="12"/>
        <rFont val="Times New Roman"/>
        <family val="1"/>
        <charset val="186"/>
      </rPr>
      <t xml:space="preserve">Prioritārā projekta ideja Nr.2: </t>
    </r>
    <r>
      <rPr>
        <b/>
        <i/>
        <u/>
        <sz val="12"/>
        <rFont val="Times New Roman"/>
        <family val="1"/>
        <charset val="186"/>
      </rPr>
      <t xml:space="preserve">Grupu dzīvokļu pakalpojuma attīstība cilvēkiem ar garīga rakstura traucējumiem </t>
    </r>
  </si>
  <si>
    <r>
      <rPr>
        <b/>
        <sz val="12"/>
        <rFont val="Times New Roman"/>
        <family val="1"/>
        <charset val="186"/>
      </rPr>
      <t>Prioritārā projekta ideja Nr.3:</t>
    </r>
    <r>
      <rPr>
        <i/>
        <u/>
        <sz val="12"/>
        <rFont val="Times New Roman"/>
        <family val="1"/>
        <charset val="186"/>
      </rPr>
      <t xml:space="preserve"> </t>
    </r>
    <r>
      <rPr>
        <b/>
        <i/>
        <u/>
        <sz val="12"/>
        <rFont val="Times New Roman"/>
        <family val="1"/>
        <charset val="186"/>
      </rPr>
      <t>Jūrmalas Valsts ģimnāzijas mācību vides infrastruktūras pilnveide</t>
    </r>
  </si>
  <si>
    <r>
      <rPr>
        <b/>
        <u/>
        <sz val="12"/>
        <rFont val="Times New Roman"/>
        <family val="1"/>
        <charset val="186"/>
      </rPr>
      <t xml:space="preserve">Alternatīvā projekta ideja: </t>
    </r>
    <r>
      <rPr>
        <b/>
        <i/>
        <u/>
        <sz val="12"/>
        <rFont val="Times New Roman"/>
        <family val="1"/>
        <charset val="186"/>
      </rPr>
      <t>Majoru muižas kompleksa atjaunošana</t>
    </r>
  </si>
  <si>
    <r>
      <rPr>
        <b/>
        <sz val="12"/>
        <rFont val="Times New Roman"/>
        <family val="1"/>
        <charset val="186"/>
      </rPr>
      <t>Prioritārā projekta ideja Nr.2:</t>
    </r>
    <r>
      <rPr>
        <b/>
        <i/>
        <u/>
        <sz val="12"/>
        <rFont val="Times New Roman"/>
        <family val="1"/>
        <charset val="186"/>
      </rPr>
      <t xml:space="preserve"> Ceļu infrastruktūras atjaunošana un autostāvvietas izbūve Ķemeros </t>
    </r>
  </si>
  <si>
    <r>
      <t xml:space="preserve">Prioritārā projekta ideja Nr.1: </t>
    </r>
    <r>
      <rPr>
        <b/>
        <i/>
        <u/>
        <sz val="12"/>
        <rFont val="Times New Roman"/>
        <family val="1"/>
        <charset val="186"/>
      </rPr>
      <t xml:space="preserve">Ķemeru parka atjaunošana </t>
    </r>
  </si>
  <si>
    <r>
      <rPr>
        <b/>
        <sz val="12"/>
        <rFont val="Times New Roman"/>
        <family val="1"/>
        <charset val="186"/>
      </rPr>
      <t>Prioritārā projekta ideja Nr.1:</t>
    </r>
    <r>
      <rPr>
        <b/>
        <i/>
        <u/>
        <sz val="12"/>
        <rFont val="Times New Roman"/>
        <family val="1"/>
        <charset val="186"/>
      </rPr>
      <t xml:space="preserve"> Jūrmalas sociālā aprūpes centra infrastruktūras pilnveide un energoefektivitātes paaugstināšana </t>
    </r>
  </si>
  <si>
    <r>
      <t xml:space="preserve">Jūrmalas sociālā aprūpes centra infrastruktūras pilnveide un energoefektivitātes paaugstināšana         </t>
    </r>
    <r>
      <rPr>
        <i/>
        <sz val="10"/>
        <rFont val="Times New Roman"/>
        <family val="1"/>
        <charset val="186"/>
      </rPr>
      <t xml:space="preserve">  (IP 95.pozīcija)</t>
    </r>
  </si>
  <si>
    <r>
      <t xml:space="preserve">Ķemeru parka atjaunošana                             </t>
    </r>
    <r>
      <rPr>
        <i/>
        <sz val="10"/>
        <rFont val="Times New Roman"/>
        <family val="1"/>
        <charset val="186"/>
      </rPr>
      <t xml:space="preserve">  (IP 8.pozīcija)</t>
    </r>
  </si>
  <si>
    <r>
      <t xml:space="preserve">Majoru muižas kompleksa atjaunošana                                   </t>
    </r>
    <r>
      <rPr>
        <i/>
        <sz val="10"/>
        <rFont val="Times New Roman"/>
        <family val="1"/>
        <charset val="186"/>
      </rPr>
      <t xml:space="preserve">  (IP 62.pozīcija) </t>
    </r>
  </si>
  <si>
    <r>
      <t xml:space="preserve">Grupu dzīvokļu pakalpojuma attīstība cilvēkiem ar garīga rakstura traucējumiem                  </t>
    </r>
    <r>
      <rPr>
        <i/>
        <sz val="10"/>
        <rFont val="Times New Roman"/>
        <family val="1"/>
        <charset val="186"/>
      </rPr>
      <t xml:space="preserve">                                    (IP 94.pozīcija)</t>
    </r>
  </si>
  <si>
    <t>Ķemeru parka pārbūve un restaurācija (t.sk.inženiertehnisko tīklu pārbūve, ielu un ceļa infrastruktūras atjaunošana, labiekārtošana, būvprojekts, autoruzraudzība un būvuzraudzība)</t>
  </si>
  <si>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 xml:space="preserve">2.Grupu dzīvokļu pakalpojuma attīstība cilvēkiem ar funkcionāliem traucējumiem  </t>
    </r>
    <r>
      <rPr>
        <i/>
        <sz val="12"/>
        <rFont val="Times New Roman"/>
        <family val="1"/>
        <charset val="186"/>
      </rPr>
      <t xml:space="preserve">                                                                                                                                                                                                                                                           2007.–2013.gada plānošanas periodā Jūrmalas pilsētas dome uzsāka Grupu dzīvokļa pakalpojumu attīstību. Tika īstenots projekts “Grupu dzīvokļa pakalpojuma izveide un nodrošināšana Jūrmalā”, kura mērķis bija attīstīt Jūrmalas pašvaldībā inovatīvu sociālās rehabilitācijas un institūcijām alternatīvu sociālās aprūpes pakalpojumu – grupu dzīvokļa pakalpojumu personām ar garīga rakstura traucējumiem, tādā veidā nodrošinot personām ar funkcionāliem traucējumiem iespēju integrēties sabiedrībā un iesaistīties darba tirgū. Projekta ietvaros tika pielāgotas un aprīkotas telpas jaunā pakalpojuma sniegšanai un uzsākta pakalpojuma sniegšana, kas pēc projekta tiek nodrošināta par pašvaldības līdzekļiem. Lai nodrošinātu projekta pēctecību un attīstītu jaunizveidoto pakalpojumu, jaunajā plānošanas periodā paredzēts stiprināt Grupu dzīvokļa atbalstošos pakalpojumus - dienas centru personām ar garīga rakstura traucējumiem, specializētās darbnīcas  pakalpojumu, kā arī pielāgot jaunas telpas, lai paplašinātu Grupu dzīvokļa pakalpojumu saņēmēju  skaitu personām ar dažādām garīga rakstura traucējumu smaguma pakāpēm. </t>
    </r>
  </si>
  <si>
    <r>
      <t xml:space="preserve">2018                                                                                                                               </t>
    </r>
    <r>
      <rPr>
        <i/>
        <sz val="10"/>
        <rFont val="Times New Roman"/>
        <family val="1"/>
        <charset val="186"/>
      </rPr>
      <t xml:space="preserve"> (24 mēneši)</t>
    </r>
  </si>
  <si>
    <r>
      <t xml:space="preserve">2018                        </t>
    </r>
    <r>
      <rPr>
        <i/>
        <sz val="10"/>
        <rFont val="Times New Roman"/>
        <family val="1"/>
        <charset val="186"/>
      </rPr>
      <t>(18 mēneši)</t>
    </r>
  </si>
  <si>
    <r>
      <t xml:space="preserve">2020                    </t>
    </r>
    <r>
      <rPr>
        <i/>
        <sz val="10"/>
        <rFont val="Times New Roman"/>
        <family val="1"/>
        <charset val="186"/>
      </rPr>
      <t>(18 mēneši)</t>
    </r>
  </si>
  <si>
    <r>
      <rPr>
        <b/>
        <i/>
        <sz val="10"/>
        <rFont val="Times New Roman"/>
        <family val="1"/>
        <charset val="186"/>
      </rPr>
      <t xml:space="preserve">2016    </t>
    </r>
    <r>
      <rPr>
        <sz val="10"/>
        <rFont val="Times New Roman"/>
        <family val="1"/>
        <charset val="186"/>
      </rPr>
      <t xml:space="preserve">                                                                                                                                                                                                                                                                                                                                                                                                                                                                                                                                                                                                                                                                                                                                                                                                                                                                                                                                                                                                                                                                                                                                                                                                                                                                                                                                                                                                                                                                                                                                                                                                                                                                                                                                                                        </t>
    </r>
    <r>
      <rPr>
        <i/>
        <sz val="10"/>
        <rFont val="Times New Roman"/>
        <family val="1"/>
        <charset val="186"/>
      </rPr>
      <t xml:space="preserve">(2016.gads-būvprojekta izstrāde)                         </t>
    </r>
    <r>
      <rPr>
        <sz val="10"/>
        <rFont val="Times New Roman"/>
        <family val="1"/>
        <charset val="186"/>
      </rPr>
      <t xml:space="preserve">                                                                                                                                                                                                                                                                                                                                                                                                                                                                                                            </t>
    </r>
  </si>
  <si>
    <r>
      <t xml:space="preserve">2016                                                                                                                                         </t>
    </r>
    <r>
      <rPr>
        <i/>
        <sz val="10"/>
        <rFont val="Times New Roman"/>
        <family val="1"/>
        <charset val="186"/>
      </rPr>
      <t xml:space="preserve">  (2016.gads  būvprojekta izstrāde)</t>
    </r>
  </si>
  <si>
    <r>
      <rPr>
        <b/>
        <i/>
        <sz val="10"/>
        <rFont val="Times New Roman"/>
        <family val="1"/>
        <charset val="186"/>
      </rPr>
      <t xml:space="preserve">2017 </t>
    </r>
    <r>
      <rPr>
        <sz val="10"/>
        <rFont val="Times New Roman"/>
        <family val="1"/>
        <charset val="186"/>
      </rPr>
      <t xml:space="preserve">                                                                                           </t>
    </r>
    <r>
      <rPr>
        <i/>
        <sz val="10"/>
        <rFont val="Times New Roman"/>
        <family val="1"/>
        <charset val="186"/>
      </rPr>
      <t xml:space="preserve"> (2015.-2016.gadā būvprojekta izstrāde)</t>
    </r>
  </si>
  <si>
    <r>
      <rPr>
        <b/>
        <i/>
        <sz val="10"/>
        <rFont val="Times New Roman"/>
        <family val="1"/>
        <charset val="186"/>
      </rPr>
      <t xml:space="preserve">2017         </t>
    </r>
    <r>
      <rPr>
        <i/>
        <sz val="10"/>
        <rFont val="Times New Roman"/>
        <family val="1"/>
        <charset val="186"/>
      </rPr>
      <t xml:space="preserve">                                                                    (2016.gads būvprojekta izstrāde)</t>
    </r>
  </si>
  <si>
    <r>
      <t xml:space="preserve">2019                                               </t>
    </r>
    <r>
      <rPr>
        <i/>
        <sz val="10"/>
        <rFont val="Times New Roman"/>
        <family val="1"/>
        <charset val="186"/>
      </rPr>
      <t xml:space="preserve">  (2016.gads būvprojekta izstrāde)</t>
    </r>
  </si>
  <si>
    <r>
      <rPr>
        <b/>
        <i/>
        <sz val="10"/>
        <rFont val="Times New Roman"/>
        <family val="1"/>
        <charset val="186"/>
      </rPr>
      <t xml:space="preserve">2019    </t>
    </r>
    <r>
      <rPr>
        <i/>
        <sz val="10"/>
        <rFont val="Times New Roman"/>
        <family val="1"/>
        <charset val="186"/>
      </rPr>
      <t xml:space="preserve">                                                                       (2018.gads būvprojekta izstrāde)</t>
    </r>
  </si>
  <si>
    <r>
      <rPr>
        <b/>
        <i/>
        <sz val="10"/>
        <rFont val="Times New Roman"/>
        <family val="1"/>
        <charset val="186"/>
      </rPr>
      <t>2019</t>
    </r>
    <r>
      <rPr>
        <i/>
        <sz val="10"/>
        <rFont val="Times New Roman"/>
        <family val="1"/>
        <charset val="186"/>
      </rPr>
      <t xml:space="preserve">                                                                     (2018.gads būvprojekta izstrāde)</t>
    </r>
  </si>
  <si>
    <r>
      <t xml:space="preserve">2017                                                             </t>
    </r>
    <r>
      <rPr>
        <i/>
        <sz val="10"/>
        <rFont val="Times New Roman"/>
        <family val="1"/>
        <charset val="186"/>
      </rPr>
      <t xml:space="preserve">         (2016.gads būvprojekta izstrāde)</t>
    </r>
  </si>
  <si>
    <r>
      <t xml:space="preserve">2017                                                                </t>
    </r>
    <r>
      <rPr>
        <i/>
        <sz val="10"/>
        <rFont val="Times New Roman"/>
        <family val="1"/>
        <charset val="186"/>
      </rPr>
      <t xml:space="preserve">      (2016.gads tehniskās dokumentācijas izstrāde)</t>
    </r>
  </si>
  <si>
    <r>
      <t xml:space="preserve">2019              </t>
    </r>
    <r>
      <rPr>
        <i/>
        <sz val="10"/>
        <rFont val="Times New Roman"/>
        <family val="1"/>
        <charset val="186"/>
      </rPr>
      <t>(2018.gads būvprojekta izstrāde)</t>
    </r>
  </si>
  <si>
    <r>
      <t xml:space="preserve">2018                                          </t>
    </r>
    <r>
      <rPr>
        <i/>
        <sz val="10"/>
        <rFont val="Times New Roman"/>
        <family val="1"/>
        <charset val="186"/>
      </rPr>
      <t xml:space="preserve"> (2017.gads būvprojekta izstrāde)</t>
    </r>
  </si>
  <si>
    <r>
      <rPr>
        <b/>
        <i/>
        <sz val="10"/>
        <rFont val="Times New Roman"/>
        <family val="1"/>
        <charset val="186"/>
      </rPr>
      <t xml:space="preserve">2017          </t>
    </r>
    <r>
      <rPr>
        <sz val="10"/>
        <rFont val="Times New Roman"/>
        <family val="1"/>
        <charset val="186"/>
      </rPr>
      <t xml:space="preserve">                             </t>
    </r>
    <r>
      <rPr>
        <i/>
        <sz val="10"/>
        <rFont val="Times New Roman"/>
        <family val="1"/>
        <charset val="186"/>
      </rPr>
      <t xml:space="preserve">  (2015.gads - izstrādāts būvprojekts; 2016.gadā  1.kārtas būvniecība (sporta zāle))</t>
    </r>
  </si>
  <si>
    <r>
      <t xml:space="preserve">2018                                </t>
    </r>
    <r>
      <rPr>
        <i/>
        <sz val="10"/>
        <rFont val="Times New Roman"/>
        <family val="1"/>
        <charset val="186"/>
      </rPr>
      <t xml:space="preserve">    (2017.gads būvprojekta izstrāde)</t>
    </r>
  </si>
  <si>
    <r>
      <rPr>
        <b/>
        <i/>
        <sz val="10"/>
        <rFont val="Times New Roman"/>
        <family val="1"/>
        <charset val="186"/>
      </rPr>
      <t xml:space="preserve">2018 </t>
    </r>
    <r>
      <rPr>
        <i/>
        <sz val="10"/>
        <rFont val="Times New Roman"/>
        <family val="1"/>
        <charset val="186"/>
      </rPr>
      <t xml:space="preserve">                                                       (2017.gads būvprojekta izstrāde)</t>
    </r>
  </si>
  <si>
    <r>
      <t xml:space="preserve">2019           </t>
    </r>
    <r>
      <rPr>
        <i/>
        <sz val="10"/>
        <rFont val="Times New Roman"/>
        <family val="1"/>
        <charset val="186"/>
      </rPr>
      <t xml:space="preserve">   (2019.gads būvprojekta izstrāde)</t>
    </r>
  </si>
  <si>
    <t>Specifiskais atbalsta mērķis  (SAM) 3.3.1.                                                                                                                                                                                                                                                                                                                                                                                                             "Palielināt privāto investīciju apjomu reģionos, veicot ieguldījumus uzņēmējdarbības attīstībai atbilstoši pašvaldību attīstības programmās noteiktajai teritoriju ekonomiskajai specializācijai un balstoties uz vietējo uzņēmēju vajadzībām"</t>
  </si>
  <si>
    <t xml:space="preserve">Projekta rezultatīvie un indikatīvie rādītāji tiks precizēti pēc tehniskās dokumentācijas izstrādes. </t>
  </si>
  <si>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</si>
  <si>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t>Veikta Ķemeru parka pārbūve un restaurācija revitalizējot degradēto teritoriju 25.9 ha apmērā, t.sk. veikta ielu un ceļa infrastruktūras atjaunošana, teritorijas labiekārtošana,  inženiertehnisko tīklu pārbūve saimnieciskās darbības veikšanai, u.c. Projekta rezultatīvie un indikatīvie rādītāji tiks precizēti pēc tehniskās dokumentācijas izstrādes.</t>
  </si>
  <si>
    <t xml:space="preserve">Veikta ceļu infrastruktūras E.Dārziņa, Tukuma ielā un Tūristu  sakārtošana un autostāvvietas izbūve 1.4 ha platībā.  </t>
  </si>
  <si>
    <t xml:space="preserve">
Veikta Majoru muižas kompleksa pārbūve, restaurācija un teritorijas labiekārtošana.</t>
  </si>
  <si>
    <r>
      <t xml:space="preserve">Jūrmalas teātra ēkas energoefektivitātes paaugstināšana        </t>
    </r>
    <r>
      <rPr>
        <i/>
        <sz val="10"/>
        <rFont val="Times New Roman"/>
        <family val="1"/>
        <charset val="186"/>
      </rPr>
      <t>(IP 16.pozīcija)</t>
    </r>
  </si>
  <si>
    <t xml:space="preserve"> Jūrmalas teātra ēkas energoefektivitātes paaugstināšana (t.sk. autoruzraudziba, būvuzraudzība)</t>
  </si>
  <si>
    <t>Ceļu infrastruktūras atjaunošana Tūristu ielā (Tūristu iela 2B/ Tūristu iela 3A) un autostāvvietas izbūve E.Dārziņa ielā 17, Ķemeros (t.sk.būvprojekts, autoruzraudzība, būvuzraudzība)</t>
  </si>
  <si>
    <r>
      <t xml:space="preserve">Ceļu infrastruktūras atjaunošana un autostāvvietas izbūve Ķemeros                      </t>
    </r>
    <r>
      <rPr>
        <i/>
        <sz val="10"/>
        <rFont val="Times New Roman"/>
        <family val="1"/>
        <charset val="186"/>
      </rPr>
      <t>(IP 22.pozīcija)</t>
    </r>
  </si>
  <si>
    <r>
      <t xml:space="preserve">Dienesta viesnīcas izbūve (t.sk.autoruzraudzība un būvuzraudzība) </t>
    </r>
    <r>
      <rPr>
        <i/>
        <sz val="10"/>
        <rFont val="Times New Roman"/>
        <family val="1"/>
        <charset val="186"/>
      </rPr>
      <t>(IP 74.pozīcija)</t>
    </r>
  </si>
  <si>
    <r>
      <t xml:space="preserve">Jūrmalas pilsētas Lielupes vidusskolas pārbūve un infrastruktūras pilnveide (t.sk.autoruzraudzība un būvuzraudzība) </t>
    </r>
    <r>
      <rPr>
        <i/>
        <sz val="10"/>
        <rFont val="Times New Roman"/>
        <family val="1"/>
        <charset val="186"/>
      </rPr>
      <t xml:space="preserve">(IP 74.pozīcija) </t>
    </r>
  </si>
  <si>
    <r>
      <rPr>
        <u/>
        <sz val="10"/>
        <rFont val="Times New Roman"/>
        <family val="1"/>
        <charset val="186"/>
      </rPr>
      <t>Rezultāta rādītājs:</t>
    </r>
    <r>
      <rPr>
        <sz val="10"/>
        <rFont val="Times New Roman"/>
        <family val="1"/>
        <charset val="186"/>
      </rPr>
      <t xml:space="preserve">
Pilnībā modernizēta vispārējās izglītības iestāde - 2 ēkas (dienesta viesnīcas izbūve, ergonomiska mācību vide iestādē, IKT risinājumi, metodisko funkciju nodrošināšana).                                                                         </t>
    </r>
    <r>
      <rPr>
        <u/>
        <sz val="10"/>
        <rFont val="Times New Roman"/>
        <family val="1"/>
        <charset val="186"/>
      </rPr>
      <t xml:space="preserve"> Iznākuma rādītājs:  </t>
    </r>
    <r>
      <rPr>
        <sz val="10"/>
        <rFont val="Times New Roman"/>
        <family val="1"/>
        <charset val="186"/>
      </rPr>
      <t xml:space="preserve">
1)plānotais audzēkņu skaits 7.-12.klasē 240 izglītojamie vienā mācību gadā;
2)tiek īstenotas vismaz divas vispārējās vidējās izglītības  programmas, no kurām viena ir STEM (matemātikas, dabaszinību un tehnikas virziena programma).</t>
    </r>
  </si>
  <si>
    <t>Mācību vides infrastruktūras (IKT risinājumi, ergonomiska mācību vide) pilnveide.</t>
  </si>
  <si>
    <t xml:space="preserve">Dienesta viesnīcas telpu pārbūve. </t>
  </si>
  <si>
    <t>Būvprojekta izstrāde. Metodiskā centra izveide. Ergonomiskas un ar IKT risinājumiem mācību vides izveide iestādē.</t>
  </si>
  <si>
    <t xml:space="preserve">Mācību vides infrastruktūras (IKT risinājumi, ergonomiska mācību vide) pilnveide. </t>
  </si>
  <si>
    <t xml:space="preserve">Mācību vides infrastruktūras (ergonomiska mācību vide t.sk.darbmācību kabineti) pilnveide. </t>
  </si>
  <si>
    <r>
      <rPr>
        <b/>
        <sz val="12"/>
        <rFont val="Times New Roman"/>
        <family val="1"/>
        <charset val="186"/>
      </rPr>
      <t>Prioritārā projekta ideja Nr.2:</t>
    </r>
    <r>
      <rPr>
        <b/>
        <i/>
        <sz val="12"/>
        <rFont val="Times New Roman"/>
        <family val="1"/>
        <charset val="186"/>
      </rPr>
      <t xml:space="preserve"> </t>
    </r>
    <r>
      <rPr>
        <b/>
        <i/>
        <u/>
        <sz val="12"/>
        <rFont val="Times New Roman"/>
        <family val="1"/>
        <charset val="186"/>
      </rPr>
      <t>Jūrmalas pilsētas Kauguru vidusskolas pārbūve un infrastruktūras pilnveide</t>
    </r>
  </si>
  <si>
    <r>
      <rPr>
        <u/>
        <sz val="10"/>
        <rFont val="Times New Roman"/>
        <family val="1"/>
        <charset val="186"/>
      </rPr>
      <t xml:space="preserve">Rezultāta rādītājs: </t>
    </r>
    <r>
      <rPr>
        <sz val="10"/>
        <rFont val="Times New Roman"/>
        <family val="1"/>
        <charset val="186"/>
      </rPr>
      <t xml:space="preserve">
Pilnībā modernizēta vispārējās izglītības iestāde (ergonomiska mācību vide, IKT risinājumi) - 1 skola.
</t>
    </r>
    <r>
      <rPr>
        <u/>
        <sz val="10"/>
        <rFont val="Times New Roman"/>
        <family val="1"/>
        <charset val="186"/>
      </rPr>
      <t xml:space="preserve">Iznākuma rādītājs:  </t>
    </r>
    <r>
      <rPr>
        <sz val="10"/>
        <rFont val="Times New Roman"/>
        <family val="1"/>
        <charset val="186"/>
      </rPr>
      <t xml:space="preserve">
1)izglītojamo skaits 7.-12. klasē ir ne mazāk kā 240 izglītojamie vienā mācību gadā;
2)tiek īstenotas vismaz divas vispārējās vidējās izglītības  programmas, no kurām viena ir STEM (matemātikas, dabaszinību un tehnikas virziena programma).</t>
    </r>
  </si>
  <si>
    <t>Kauguru vidusskolas pārbūve un infrastruktūras pilnveide (t.sk. autoruzraudzība, būvuzraudzība)</t>
  </si>
  <si>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1.Infrastruktūras izveide bērnu un jauniešu aprūpei ģimeniskā vidē saskaņa ar Quality4Children standartiem.</t>
    </r>
    <r>
      <rPr>
        <i/>
        <sz val="12"/>
        <rFont val="Times New Roman"/>
        <family val="1"/>
        <charset val="186"/>
      </rPr>
      <t xml:space="preserve">
Mērķa grupas – bez vecāku gādības palikuši  bērni un jaunieši ārpus ģimenes aprūpē pakalpojuma attīstītībā nepieciešams ieguldīt  ievērojamus finanšu līdzekļus, lai nodrošinātu pakalpojuma sniegšanu saskaņā ar mūsdienu prasībām atbilstošu pieeju - sabiedrībā balstīta pakalpojuma veidā, pakalpojumu maksimāli tuvinot ģimeniskai videi. Šādiem mērķiem ir nepieciešams radīt jaunu infrastruktūru. Projekta ietvaros paredzēts izveidot infrastruktūru bērnu aprūpei ģimeniskā vidē saskaņā ar Quality4Children standartiem, kas nozīmē ģimeniskas vides radīšanu sabiedrībā integrētā pakalpojuma veidā. Quality4Children-2.standartu grupa nosaka, kā jāorganizē aprūpes process, lai bērna ārpusģimenes aprūpes vieta atbilst bērna vajadzībām, dzīves situācijai un sākotnējai sociālajai videi, ņemot vērā fizisko attālumu starp bērna kopienu un aprūpes vietu. Videi ir jābūt pieejamai, iekļaujošai, atbalstošai, drošai un gādīgai. Kā arī, lai bērns nezaudē saikni ar savu izcelsmes ģimeni, lai attiecības ar bērna izcelsmes ģimeni tiktu veicinātas, saglabātas un atbalstītas, ja tas ir bērna labākajās interesēs. Kā arī, lai bērniem ar īpašām vajadzībām paredzētā ārpusģimenes aprūpes vieta tiktu sagatavota ar īpašu rūpību. Ārpusģimenes aprūpi  paredzēts nodrošināt vienā vietā nelielam bērnu skaitam -  grupās (8 bērni vienā grupā), izveidojot jaunu infrastruktūru atsevišķās ēkās, privātmāju  veidā  (pēc SOS ciematiņu principa).</t>
    </r>
  </si>
  <si>
    <r>
      <rPr>
        <b/>
        <u/>
        <sz val="12"/>
        <rFont val="Times New Roman"/>
        <family val="1"/>
        <charset val="186"/>
      </rPr>
      <t>Prioritārā projekta ideja Nr.1:</t>
    </r>
    <r>
      <rPr>
        <b/>
        <i/>
        <u/>
        <sz val="12"/>
        <rFont val="Times New Roman"/>
        <family val="1"/>
        <charset val="186"/>
      </rPr>
      <t xml:space="preserve"> Infrastruktūras izveide bērnu un jauniešu aprūpei ģimeniskā vidē saskaņa ar Quality4Children standartiem.</t>
    </r>
  </si>
  <si>
    <t>Jūrmalas pilsētas investīciju plānam 2016.-2018.gadam</t>
  </si>
  <si>
    <t>Integrēto teritoriju investīciju  projektu ideju kopsavilkums</t>
  </si>
  <si>
    <t>1.pielikums</t>
  </si>
  <si>
    <t>"Integrētās teritoriju investīcijas"</t>
  </si>
  <si>
    <r>
      <t xml:space="preserve">Jūrmalas ūdenstūrisma pakalpojumu infrastruktūras attīstība atbilstoši pilsētas ekonomiskajai specializācijai </t>
    </r>
    <r>
      <rPr>
        <i/>
        <sz val="10"/>
        <rFont val="Times New Roman"/>
        <family val="1"/>
        <charset val="186"/>
      </rPr>
      <t>(IP 35.pozīcija)</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</si>
  <si>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sociālās aprūpes centra "Saulstari" ēkas Strēlnieku prospektā 38 un 38 k-1 ir ar zemu energoefektivitāti. Ēkai Strēlnieku prospektā 38 kopējais enerģijas  patēriņa novērtējums ir 302,74 kWh/m2 , bet ēkai Strēlnieku prospektā 38 k-1 - 262,84 kWh/m2, kas ir augstāks nekā Jūrmalas publisko ēku vidējais siltumenerģijas patēriņš. Ēkas ir arī vizuāli nepievilcīgas un līdz ar to degradē kopējo pilsētas ainavu. Veicot ēkām energoefektivitātes pasākumus, samazināsies ēku siltumeneģijas patēriņš, ēku apsaimniekošanas izmaksas un CO2 emisija.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</si>
  <si>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Piemēram, Jūrmalas Sporta skolas ēkai Rūpniecības ielā 13 kopējais enerģijas  patēriņa novērtējums ir 301.53 kWh/m2, kas ir augstāks nekā Jūrmalas publisko ēku vidējais siltumenerģijas patēriņš. Veicot ēkām energoefektivitātes pasākumus, samazināsies ēkas siltumeneģijas patēriņš, ēkas apsaimniekošanas izmaksas un CO2 emisija.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</si>
  <si>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Piemēram, Jaundubultu vidusskolas ēkai Lielupes ielā 21 kopējais enerģijas patēriņa novērtējums ir 162,31 kWh/m2, bet šīs pašas skolas autoskolas ēkai kopējais enerģijas patēriņa novērtējums ir 247,54 kWh/m2. Tostarp, Kauguru vidusskolas ēkai Raiņa ielā 118 kopējais enerģijas  patēriņa novērtējums ir 143,94 kWh/m2. SAM 4.2.2. Prioritārā projekta idejas Nr.3 “Vispārējās vidējās izglītības iestāžu energoefektivitātes paaugstināšana” īstenošanas rezultātā samazināsies ēku siltumeneģijas patēriņš, ēkas apsaimniekošanas izmaksas un CO2 emisija gaisā.
</t>
    </r>
  </si>
  <si>
    <r>
      <rPr>
        <i/>
        <u/>
        <sz val="12"/>
        <rFont val="Times New Roman"/>
        <family val="1"/>
        <charset val="186"/>
      </rPr>
      <t xml:space="preserve">Projekta idejas pamatojums: </t>
    </r>
    <r>
      <rPr>
        <i/>
        <sz val="12"/>
        <rFont val="Times New Roman"/>
        <family val="1"/>
        <charset val="186"/>
      </rPr>
      <t xml:space="preserve">
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Ķemeru kūrorta dibināšana notika 1838.gadā. Laika gaitā Ķemeru kā kūrorta nozīme  pieauga un kūrorta dzīve strauji attīstījās. Ķemeros tika izbūvēta infrastruktūra - ceļi, moderna peldiestāde ar dūņu vannām, sporta un atpūtas komplekss, kā arī 1936.gadā atklāta tā laika prestižākā celtne - viesnīca "Ķemeri". Pastiprinātais pieprasījums pēc kūrorta pakalpojumiem nodrošināja darbavietas ne tikai vietējiem iedzīvotājiem, bet arī iebraucējiem. Pēc Latvijas Republikas neatkarības atgūšanas, samazinoties kūrorta pakalpojuma izmantotāju skaitam, proporcionāli mazinājās arī šajā sfērā nodarbināto personu skaits, kas beigās rezumējās ar kūrortu saistītās uzņēmējdarbības pārtraukšanu un teritorijas degradēšanos.
"Ķemeru kūrorts” ir viens no pieciem Jūrmalas valsts nozīmes pilsētbūvniecības pieminekļiem,  Ķemeru parks ar parka arhitektūru ir viens no septiņiem Ķemeros sastopamajiem valsts nozīmes arhitektūras pieminekļiem. Ķemeru unikālās kultūrvēsturiskās vērtības ir Latvijas vēstures nozīmīga daļa, kas tiek novērtēta ne tikai Latvijas sabiedrības, bet arī ārvalstu tūristu vidū. 
Ķemeru parks ir viesnīcai " Ķemeri" cieši pieguļoša teritorija. Parks ir identificēts kā degradēta teritorija, kurai steidzami nepieciešama teritorijas revitalizācija, kas tiks panākta gan veicot parka pārbūvi un restaurāciju, gan piesaistot nefinanšu investīcijas Jūrmalai, kas savukārt veidos videi draudzīgu un vides ilgtspēju veicinošu teritoriālo izaugsmi, uzņēmējdarbības attīstību un jaunu darba vietu radīšanu Jūrmalā.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</si>
  <si>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parka pārbūve un restaurācija (t.sk.inženiertehnisko tīklu pārbūve, ielu un ceļa infrastruktūras atjaunošana, labiekārtošana, būvprojekts, autoruzraudzība un būvuzraudzība)</t>
    </r>
    <r>
      <rPr>
        <i/>
        <sz val="12"/>
        <rFont val="Times New Roman"/>
        <family val="1"/>
        <charset val="186"/>
      </rPr>
      <t xml:space="preserve">
Viesnīcas saimnieciskās darbības trūkuma dēļ, ir nepieciešama Ķemeru parka un parka arhitektūras pārbūve un restaurācija, jo parka teritorija un kultūrvēsturiskie objekti ir pilnībā vai daļēji pamesti, nolaisti, un parks daļēji piesārņots. Parka celiņi nolietoti, apgaismojums nedarbojas, parka arhitektūra un labiekārtojuma elementi nolietojušies un nepilda savu funkciju. Ir nepieciešama arī parka teritorijā esošo inženiertehnisko tīklu pārbūve un atjaunošana, lai nodrošinātu viesnīcas ēkas saimniecisko darbību. Lai kompleksi attīstītu parka teritoriju un apmierinātu komersanta vajadzības pēc sakārtotas uzņēmējdarbības vides Ķemeros, ir nepieciešams veikt arī ielu un ceļa infrastruktūras atjaunošanu, jo  parka teritorijā esošās ielas un ceļi ir nolietojušies. Atjaunojot tos, ielas un ceļi būs publiski pieejami, tos izmantos gan vietējie iedzīvotāji, gan viesi, kā arī tie kalpos kā pievedceļi Ķemeru uzņēmumiem.</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</si>
  <si>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Ķemeru teritorijas sociālekonomiskās attīstības un uzņēmējdarbības Ķemeru kūrortpoliklīnikā un Ķemeru kūrortviesnīcā nodrošināšanai, kā arī eko tūrisma attīstībai, kas saistīts gan ar Ķemeru parku, gan ar Ķemeru Nacionālā parka tiešo tuvumu, prioritāri jāveic teritorijas centrālo objektu sakārtošana. Galvenie publiskās infrastruktūras trūkumi - nav nodrošināti publiskās infrastruktūras pieslēgumi uzņēmējdarbības objektiem (elektroenerģijas, ūdens un kanalizācijas un gāzes pieslēgumi, kā arī pievadošā ceļu infrastruktūra Tūristu ielā un autostāvvietas Ķemeros). Saskaņā ar tematiskā plānojuma „Ķemeru attīstības vīzija” ietvaros analizēto Ķemeru ielu sarkano līniju un ielu zemes vienību platumus, secināts, ka gājēju ietvju, veloceliņu un autostāvvietu veidošana ir atbalstāma gan Tūristu ielā, gan arī  E.Dārziņa ielā. Attīstoties kūrorta teritorijām, ir nepieciešams palielināt autostāvvietu skaitu. Šobrīd Ķemeros ir izveidotas četras autostāvvietas - pie dzelzceļa stacijas, Senatnes ielas un Tukuma ielas krustojumā, pretī bijušajai poliklīnikas ēkai un netālu no sēravotiņa. Kopā šajās autostāvvietās var izvietot aptuveni 65 automašīnas, ņemot vērā, ka divas no četrām stāvvietām neatrodas tiešā attīstāmo degradēto teritoriju tuvumā, ir nepieciešams izveidot jaunu autostāvvietu, lai apmierinātu augošo nepieciešamību pēc tām, proporcionāli ūzņēmējdarbības attīstībai un veselības un atpūtas tūristu skaita pieaugumam.</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</si>
  <si>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1.Ceļu infrastruktūras atjaunošana Tūristu ielā un autostāvvietas izbūve E.Dārziņa ielā 17, Ķemeros (t.sk. būvprojekts, autoruzraudzība, būvuzraudzība)</t>
    </r>
    <r>
      <rPr>
        <i/>
        <sz val="12"/>
        <rFont val="Times New Roman"/>
        <family val="1"/>
        <charset val="186"/>
      </rPr>
      <t xml:space="preserve">
Kompleksi sakārtojot Ķemeru uzņēmējdarbībai nepieciešamo vidi,   ir jānodrošina kvalitatīvu un sakārtotu publisko infrastruktūru. Būtisks teritorijas attīstības un uzņēmējdarbības vides uzlabošanas nosacījums ir publisko ceļu infrastruktūras atjaunošana, atjaunojot ceļa segumu un labiekārtojot to piegulušo teritoriju. Tostarp, ir nepieciešama arī inženiertehnisko tīklu atjaunošana, galvenokārt, atjaunojot publisko apgaismojumu un veicot nepieciešamo inženierkomunikāciju tīklu sakārtošanu turpmākajai pieslēgumu veikšanai. 
Būtisks teritorijas attīstības un uzņēmējdarbības vides uzlabošanas nosacījums ir autostāvvietas un to novietojums. Ķemeru parka teritorijā un tās tiešā tuvumā ir izteikts  autostāvvietu trūkums, tādēļ projekta ietvaros plānots izbūvēt publisko autostāvvietu, kas tiks izmantota arī no uzņēmēju pakalpojuma saņēmēju puses.  </t>
    </r>
  </si>
  <si>
    <r>
      <t xml:space="preserve">Daudzfunkcionāla, interaktīva dabas tūrisma objekta izveide Ķemeros                   </t>
    </r>
    <r>
      <rPr>
        <i/>
        <sz val="10"/>
        <rFont val="Times New Roman"/>
        <family val="1"/>
        <charset val="186"/>
      </rPr>
      <t>(IP 7.pozīcija)</t>
    </r>
  </si>
  <si>
    <t xml:space="preserve">Projekta idejas pamatojums:
Atbilstoši Jūrmalas pilsētas vidējā termiņa mērķiem, kas definēti Jūrmalas pilsētas Attīstības programmā 2014.2020.gadam, viena no pašvaldības definētajām prioritārajām rīcībām ir Kultūras tūrisma attīstība, kā arī Atbalsts uzņēmējdarbības iniciatīvām un uzņēmēju sadarbības veicināšana.  Majoru muižas galvenā ēka ir valsts nozīmes arhitektūras piemineklis (Aizsardzības Nr.5554). Majoru muižas komplekss atrodas Jūrmalas pilsētas centrālā daļā, to veido 2,5 hektāri zemes un 13 būvju. Teritorija ir pamesta un muižas ēka iekonservēta. Teritorijas revitalizācijai ir svarīgi definēt muižas kompleksa turpmāko attīstības scenāriju un uzsākt sistemātisku un pilsētas profilam atbilstošu kompleksa attīstību, pielāgojot degradēto teritoriju komersantu saimnieciskās darbības attīstībai, un sekmējot nodarbinātību un ekonomisko aktivitāti Jūrmalā. </t>
  </si>
  <si>
    <r>
      <rPr>
        <i/>
        <u/>
        <sz val="12"/>
        <rFont val="Times New Roman"/>
        <family val="1"/>
        <charset val="186"/>
      </rPr>
      <t>Projekta idejas pamatojums:</t>
    </r>
    <r>
      <rPr>
        <i/>
        <sz val="12"/>
        <rFont val="Times New Roman"/>
        <family val="1"/>
        <charset val="186"/>
      </rPr>
      <t xml:space="preserve">
Jūrmalas pilsētas attīstībai, saskaņā ar Jūrmalas pilsētas Attīstības programmu 2014.–2020.gadam, vidējā termiņā ir trīs galvenās jomas – kūrorta attīstība, iedzīvotāju dzīves kvalitātes celšana un kvalitatīvas infrastruktūras attīstība. Šīs jomas nav pilnībā nodalāmas, jo katras jomas attīstība palīdz attīstīt arī abas pārējās.  Viens no būtiskākajiem pakalpojumiem, ko Jūrmalas pilsētas pašvaldība sniedz iedzīvotājiem, ir izglītības pakalpojums. “Kvalitatīva izglītība” ir viena no Jūrmalas pilsētas attīstības prioritātēm, kas paredz vienu no rīcības virzieniem – izglītības infrastruktūras un materiāltehniskās bāzes pilnveidi. Izglītības pakalpojumu kvalitāte ir atkarīga, galvenokārt, no diviem faktoriem – pedagogu kvalifikācijas  un izglītības iestāžu infrastruktūras un materiāli tehniskās bāzes kvalitātes. Jūrmalas pilsētas izglītības attīstības koncepcijā 2015. – 2020.gadam  ir veikta izpēte par izglītības pakalpojumu kvalitāti, analizējot datus par pedagogu kvalifikāciju, skolēnu sasniegtajiem rezultātiem, kā arī infrastruktūras kvalitāti, vērtējot iestāžu attīstības potenciālu. Tā kā izglītības politika 2014 -2020.gada plānošanas periodā ir vērsta uz vidējās izglītības pakalpojumu kvalitātes paaugstināšanu, tad ņemot vērā izglītojamo skaita izmaiņas pēdējos gados (palielinās izglītojamo sākumskolās) un līdz ar to nākotnē ir paredzēts pieaugums 7.-12.klases grupā. Jūrmalas pilsētas Attīstības programmas 2014. -2020.gadam dati parāda, ka iespēju iegūt labu pamata un vidējo izglītību Jūrmalā apmierina 64,3% Jūrmalas pilsētas iedzīvotāju, bet izvirzītais mērķis 2020.gadā – ne mazāk kā 68% . Ieguldījumi Jūrmalas pilsētas pašvaldības vispārējās vidējās izglītības iestāžu infrastruktūras pilnveidē un dienesta viesnīcas izbūvē uzlabos vispārizglītojošo izglītības iestāžu stāvokli un sniegs būtiskas priekšrocības izglītības pakalpojumu kvalitātes paaugstināšanā.</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</si>
  <si>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Kauguru vidusskolas pārbūve un infrastruktūras pilnveide (t.sk. autoruzraudzība, būvuzraudzība)</t>
    </r>
    <r>
      <rPr>
        <i/>
        <sz val="12"/>
        <rFont val="Times New Roman"/>
        <family val="1"/>
        <charset val="186"/>
      </rPr>
      <t xml:space="preserve">
2007.-2013.gada  plānošanas periodā skolā tika īstenoti divi ERAF projekti „Kvalitatīvai dabaszinātņu apguvei atbilstošas materiālās bāzes nodrošināšana Jūrmalas pilsētas vispārējās vidējās izglītības iestādēs” un „Jūrmalas pilsētas skolu informatizācija”. Kā arī ņemot vērā paredzētos ERAF ieguldījums SAM 4.2.2. ietvaros Prioritārā projekta Nr.3 “Vispārējās vidējās izglītības iestāžu energoefektivitātes paaugstināšana” aktivitātes “Jūrmalas pilsētas Kauguru vidusskolas energoefektivitātes paaugstināšana” īstenošanu,  ieguldot SAM 8.1.2. ERAF finanšu līdzekļus Kauguru vidusskolas ergonomiskas un ar IKT risinājumiem pilnveidotā infrastruktūrā, skolā tiks izveidota pilnībā modernizēta mācību vide.</t>
    </r>
  </si>
  <si>
    <r>
      <rPr>
        <b/>
        <i/>
        <sz val="10"/>
        <rFont val="Times New Roman"/>
        <family val="1"/>
        <charset val="186"/>
      </rPr>
      <t xml:space="preserve">2017  </t>
    </r>
    <r>
      <rPr>
        <b/>
        <sz val="10"/>
        <rFont val="Times New Roman"/>
        <family val="1"/>
        <charset val="186"/>
      </rPr>
      <t xml:space="preserve">                                                                                                                                                                                                                                                                                                                                                                                                                     </t>
    </r>
    <r>
      <rPr>
        <sz val="10"/>
        <rFont val="Times New Roman"/>
        <family val="1"/>
        <charset val="186"/>
      </rPr>
      <t xml:space="preserve">                                                                                                                                                                                                                                                                                                                                                                                                         </t>
    </r>
    <r>
      <rPr>
        <i/>
        <sz val="10"/>
        <rFont val="Times New Roman"/>
        <family val="1"/>
        <charset val="186"/>
      </rPr>
      <t>(2016.gads-būvprojekta izstrāde)</t>
    </r>
  </si>
  <si>
    <t>1.2.</t>
  </si>
  <si>
    <t xml:space="preserve">Daudzfunkcionālā laukuma un autostāvvietas izbūve </t>
  </si>
  <si>
    <t>Jaunrades parka un jauniešu mājas izveide Kauguros
(IP 46.pozīcija, 47.pozīcija)</t>
  </si>
  <si>
    <t xml:space="preserve"> P 3.2.                          P 3.7.</t>
  </si>
  <si>
    <t>1000 m2 plašas autostāvvietas izbūve, 1500 m2 komercdarbībai paredzētas platības izbūve, infrastruktūras un inženierkomunikāciju izveide. Projekta sadalījums aktivitāšu griezumā, darbības rezultāti, precīzas izmaksas un rezultatīvie rādītāji tiks precizēti pēc būvprojekta izstrādes.</t>
  </si>
  <si>
    <r>
      <t xml:space="preserve">Prioritārā projekta ideja Nr.3: </t>
    </r>
    <r>
      <rPr>
        <b/>
        <i/>
        <u/>
        <sz val="12"/>
        <rFont val="Times New Roman"/>
        <family val="1"/>
        <charset val="186"/>
      </rPr>
      <t>Lielupes kuģošanas infrastruktūras attīstība uzņēmējdarbības veicināšanai Jūrmalā</t>
    </r>
  </si>
  <si>
    <r>
      <t xml:space="preserve">Prioritārā projekta ideja Nr.2: </t>
    </r>
    <r>
      <rPr>
        <b/>
        <i/>
        <u/>
        <sz val="12"/>
        <rFont val="Times New Roman"/>
        <family val="1"/>
        <charset val="186"/>
      </rPr>
      <t>Jūrmalas ūdenstūrisma pakalpojuma infrastruktūras attīstība atbilstoši pilsētas ekonomiskajai specializācijai</t>
    </r>
  </si>
  <si>
    <t xml:space="preserve">
Projekta sadalījums aktivitāšu griezumā, darbības rezultāti un rezultatīvie rādītāji tiks precizēti pēc būvprojekta izstrādes. </t>
  </si>
  <si>
    <r>
      <rPr>
        <i/>
        <u/>
        <sz val="12"/>
        <rFont val="Times New Roman"/>
        <family val="1"/>
        <charset val="186"/>
      </rPr>
      <t>Projekta idejas pamatojums:</t>
    </r>
    <r>
      <rPr>
        <i/>
        <sz val="12"/>
        <rFont val="Times New Roman"/>
        <family val="1"/>
        <charset val="186"/>
      </rPr>
      <t xml:space="preserve">
Jūrmalas pilsētas viena no prioritārām attīstības teritorijām ir Ķemeri, kas ir nostiprināta Jūrmalas pilsētas Attīstības stratēģijā 2010.-2030.gadam, Jūrmalas pilsētas Attīstības programmā 2014.-2020.gadam, kā arī Jūrmalas pilsētas domes izstrādātajā Ķemeru attīstības vīzijā.  Jūrmala no 9 republikas pilsētām atrodas otrajā vietā (objektīvi – pirmajā vietā ir tikai Rīga) ne vien pēc tūrisma mītņu skaita – 37 (3.vietā - Liepāja ar 19 tūrisma mītnēm, kas ir uz pusi mazāk kā Jūrmalai), gultas vietu skaita – 3337 (3.vietā - Ventspils ar 1174, kas ir gandrīz trīs reizes mazāk kā Jūrmalai), kā arī pēc tūrisma mītnēs apkalpoto tūristu skaita – Jūrmala 2014.gadā tūrisma mītnēs ir apkalpotas 179 169 personas (kas ir par 20,73% vairāk kā 2013.gadā (148 409 personas)), šī rādītāja ietvaros Jūrmala pārspēj trešajā vietā esošo Liepāju ar 73 044 apkalpotām personām (CSP dati par 2013.gadu).
 Jūrmalas pilsēta jau vēsturiski ir veidojusies kā atpūtnieku iecienīts gala mērķis. Pilsētas ekonomika pamatā ir balstīta uz tūrismu un ar to saistītajiem pakalpojumiem. Līdz ar to pašsaprotama ir Jūrmalas pilsētas specializācija - viens no vadošajiem Baltijas jūras reģiona kūrorta, darījumu tūrisma,  aktīvās atpūtas un kultūras centriem, kas ir nostiprināta valsts nozīmes plānošanas dokumentā Latvijas ilgtspējīgas attīstības stratēģijā līdz 2030.gadam.
Par projekta “Daudzfunkcionāla dabas tūrisma objekta izveide Ķemeros” īstenošanas vietu izvēlēti Ķemeri daudzu iemeslu dēļ:
1)lielākā daļa Ķemeru teritorijas ir degradēta.
2)Ķemeri atrodas tikai 45 km attālumā no Rīgas centra un ir sasniedzams ar autotransportu braucot pa valsts nozīmes autoceļu Rīga – Ventspils (A 10), vai arī caur Jūrmalu, kā arī ar vilcienu. 
3)Ķemeri ir pilsētas vēsturiskais kūrorts, to ieskauj Ķemeru Nacionālais parks. Jau šobrīd Ķemeros ir iespējams piesaistīt tūristu plūsmu vairāku desmitu tūkstošu apmērā, kas katru gadu apmeklē Lielo Ķemeru tīreļa laipu. 
Vienlaicīgi, attīstot jaunu tūrisma un izglītības pakalpojumu Ķemeros būs iespēja dažādot Jūrmalas atpūtas un izklaides iespējas, pagarinot uzturēšanās laiku un novirzot tūrisma plūsmu no pilsētas centra uz Ķemeriem. Jaunais tūrisma un uzņēmējdarbības veicināšanas pakalpojums būs unikāls Jūrmalas “enkurobjekts” - interaktīvs, izglītojošs dabas tūrisma objekts, kura īstenošana palīdzēs revitalizēt degradēto teritoriju un veicināt uzņēmējdarbības vides attīstību, sekmēs nodarbinātību un tūrisma plūsmas palielināšanos Jūrmalā, kas ir svarīgi Jūrmalas turpmākās attīstības sekmētāji, balstoties uz Jūrmalas ekonomisko specializāciju. </t>
    </r>
  </si>
  <si>
    <t>Daudzfunkcionāla, interaktīva dabas tūrisma objekta  būvniecība - ēkas un tās funkcionalitātes nodrošināšanai nepieciešamās infrastruktūras izbūve, piegulošās teritorijas labiekārtošana (t.sk.būvprojekts, autoruzraudzība, būvuzraudzība)</t>
  </si>
  <si>
    <t xml:space="preserve">Revitalizētā teritorija pēc tūrisma objekta izbūves un piegulošās teritorijas labiekārtošanas E.Dārziņa ielā 28 – 4.7 ha. </t>
  </si>
  <si>
    <t>Daudzfunkcionāla, interaktīva dabas tūrisma objekta papildinošās infrastruktūras būvniecība - teritorijas labiekārtošana (t.sk. būvprojekts, autoruzraudzība, būvuzraudzība)</t>
  </si>
  <si>
    <t>Revitalizētā teritorija uzņēmējdarbības attīstībai un kompleksu tūrisma un kūrorta pakalpojumu īstenošanai Tūristu ielā 17 – 9.2 ha.</t>
  </si>
  <si>
    <t xml:space="preserve">Veikta E.Dārziņa ielas infrastruktūras atjaunošana, t.sk. inženierkomunikāciju, ielas seguma, publiskā apgaismojuma atjaunošana, teritorijas labiekārtošana 0.8 ha platībā.  </t>
  </si>
  <si>
    <r>
      <rPr>
        <i/>
        <u/>
        <sz val="12"/>
        <rFont val="Times New Roman"/>
        <family val="1"/>
        <charset val="186"/>
      </rPr>
      <t>Projekta idejas pamatojums:</t>
    </r>
    <r>
      <rPr>
        <i/>
        <sz val="12"/>
        <rFont val="Times New Roman"/>
        <family val="1"/>
        <charset val="186"/>
      </rPr>
      <t xml:space="preserve">
Tematiskā plānojuma „Ķemeru attīstības vīzija” ietvaros tika veikta Ķemeru teritorijas daudzpusīgā izpēte, tostarp apskatīta Ķemeru satiksmes infrastruktūra,  tika norādīts, ka Ķemeru ielu sarkano līniju un ielu zemes vienību platumu ietvaros Tūristu ielā un  E.Dārziņa ielā ir nepieciešams un ir iespējams veidot vai attīstīt dažāda veida satiksmes infrastruktūru –gājēju ietves, veloceliņus, autobusu pieturas, autostāvvietas u.c. Šobrīd ietvju un ceļa seguma kvalitāte ir vērtējama kā slikta. Arī satiksmes drošība uz abām minētām centrālām ielām ir uzlabojama, jo tur jau šobrīd ir novērojama vislielākā satiksmes intensitāte.  Attīstoties kūrortam,  pieaugs cilvēku un automašīnu plūsma, tāpēc būtu nepieciešams izveidot papildus gājēju pāreju, lai uzlabotu iedzīvotāju drošību, šķērsojot ielas. Arī inženiertīklu pieejamība Ķemeros ir pilnveidojama, jo šobrīd nav nodrošināti publiskās infrastruktūras pieslēgumi uzņēmējdarbības objektiem (elektroenerģijas, ūdens un kanalizācijas un gāzes pieslēgumi, kā arī pievadošā ceļu infrastruktūra - īpaši E.Dārziņa iela.</t>
    </r>
  </si>
  <si>
    <r>
      <rPr>
        <b/>
        <sz val="12"/>
        <rFont val="Times New Roman"/>
        <family val="1"/>
        <charset val="186"/>
      </rPr>
      <t>Prioritārā projekta ideja Nr.1:</t>
    </r>
    <r>
      <rPr>
        <b/>
        <i/>
        <sz val="12"/>
        <rFont val="Times New Roman"/>
        <family val="1"/>
        <charset val="186"/>
      </rPr>
      <t xml:space="preserve"> </t>
    </r>
    <r>
      <rPr>
        <b/>
        <i/>
        <u/>
        <sz val="12"/>
        <rFont val="Times New Roman"/>
        <family val="1"/>
        <charset val="186"/>
      </rPr>
      <t xml:space="preserve">Jaunrades parka un Jauniešu mājas izveide Kauguros </t>
    </r>
  </si>
  <si>
    <t>P 2.1.                    P 3.7.</t>
  </si>
  <si>
    <t xml:space="preserve">Jūrmalas pilsētas pašvaldība                                  
</t>
  </si>
  <si>
    <t xml:space="preserve">
Tiks veikta ceļu infrastruktūras atjaunošana un stāvvietu izbūve.
Projekta sadalījums aktivitāšu griezumā, darbības rezultāti un rezultatīvie rādītāji tiks precizēti pēc būvprojekta izstrādes. </t>
  </si>
  <si>
    <r>
      <rPr>
        <u/>
        <sz val="10"/>
        <rFont val="Times New Roman"/>
        <family val="1"/>
        <charset val="186"/>
      </rPr>
      <t>Iznākuma rādītājs:</t>
    </r>
    <r>
      <rPr>
        <sz val="10"/>
        <rFont val="Times New Roman"/>
        <family val="1"/>
        <charset val="186"/>
      </rPr>
      <t xml:space="preserve">
1) komersantu skaits, kuri guvuši labumu no projekta ietvaros izveidotās infrastruktūras  – 5 komersanti;
2) jaunizveidoto darba vietu skaits komersantos, kuri guvuši labumu no investīcijām infrastruktūrā – 22 darba vietas;
3) no projekta ietvaros veiktajām investīcijām infrastruktūrā labumu guvušo komersantu nefinanšu investīcijas pašu nemateriālajos ieguldījumos un pamatlīdzekļos – 1 500 000.00 EUR.</t>
    </r>
    <r>
      <rPr>
        <u/>
        <sz val="10"/>
        <rFont val="Times New Roman"/>
        <family val="1"/>
        <charset val="186"/>
      </rPr>
      <t/>
    </r>
  </si>
  <si>
    <t>Jauniešu mājas izbūve</t>
  </si>
  <si>
    <t>Sabiedriskā objekta teritorijā tiks izbūvēta jauniešu māja, pārbūvēti un izbūvēti inženiertehniskie tīkli. Kopumā objektam izdalītā teritorija ir 4000m2.
Projekta sadalījums aktivitāšu griezumā, darbības rezultāti, precīzas izmaksas un rezultatīvie rādītāji tiks precizēti pēc būvprojekta izstrādes.</t>
  </si>
  <si>
    <t>Jūrmalas pilsētas pašvaldība</t>
  </si>
  <si>
    <r>
      <rPr>
        <i/>
        <u/>
        <sz val="12"/>
        <rFont val="Times New Roman"/>
        <family val="1"/>
        <charset val="186"/>
      </rPr>
      <t>Projekta idejas pamatojums:</t>
    </r>
    <r>
      <rPr>
        <i/>
        <sz val="12"/>
        <rFont val="Times New Roman"/>
        <family val="1"/>
        <charset val="186"/>
      </rPr>
      <t xml:space="preserve">
Jūrmalas pilsētas Attīstības programmā 2014.2020.gadam, viena no pašvaldības definētajām prioritārajām rīcībām ir kuģošanas infrastruktūras attīstība Lielupē un saskaņā ar Jūrmalas ostas attīstības programmā 2015.-2022.gadam definēto, lai noturētu ilgāk tūristus Jūrmalā ir jāattīsta tūrisma veidi, kuri papildina un dažādo tūrisma iespējas. Jānorāda, ka Jūrmalai ir milzīgs potenciāls ūdenstūrisma un jahtu tūrisma attīstībā, jau šobrīd tūristi Jūrmalā uzturas vidēji 3,5 dienas, ilgāk kā vidēji Latvijā. Jūrmalā ūdenstūrismu ir iespējams apvienot ar kūrorta, eko tūrisma un kultūras pasākumiem, arī ūdenstilpņu dažādība un pieejamība (ezeri, Lielupe, Rīgas jūras līcis un mazās upītes Ķemeru nacionālā parka teritorijā) un neskartā daba, veido lielisku sinerģiju, lai Jūrmala būtu konkurētspējīga ar citām Baltijas jūras reģiona pilsētām dažādās tūrisma jomās. Ja Jūrmalas pilsētā gar Lielupes piekrasti būtu labiekārtota vide ar modernu tūrisma infrastruktūru – viesu mājām, viesnīcām, restorāniem un arī visu jahtošanai nepieciešamo papildu infrastruktūru (degvielas uzpilde, kanalizācijas novadīšana, serviss), tas būtu nozīmīgs resurss papildus tūristu piesaistīšanai no Vācijas, Dānijas, Somijas un Zviedrijas.
Projekta “Jūrmalas ūdenstūrisma pakalpojuma infrastruktūras attīstība atbilstoši pilsētas ekonomiskajai specializācijai”  plānots attīstīt papildus infrastruktūru, kas uzlabos pilsētas ekonomisko aktivitāti un palielinās nodarbinātību. Ēkas pārbūvei tiks izdalītas projekta attiecināmās un neattiecināmās izmaksas, tādējādi  nodalot telpas komersantiem un atsevišķi izdalot telpas pašvaldības vajadzībām. Telpas, kas tiks būvētas no projekta attiecināmām izmaksām, tiks nodotas komersantam nomā saimnieciskās darbības veikšanai atbilstoši Ministru kabineta noteikumu Nr.593 19.2. apakšpunkta nosacījumiem. </t>
    </r>
  </si>
  <si>
    <r>
      <t xml:space="preserve">Lielupes kuģošanas infrastruktūras attīstība uzņēmējdarbības veicināšanai Jūrmalā </t>
    </r>
    <r>
      <rPr>
        <i/>
        <sz val="10"/>
        <rFont val="Times New Roman"/>
        <family val="1"/>
        <charset val="186"/>
      </rPr>
      <t>(IP 37.pozīcija)</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</si>
  <si>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3 darba vietas;
3)no projekta ietvaros veiktajām investīcijām infrastruktūrā labumu guvušo komersantu nefinanšu investīcijas pašu nemateriālajos ieguldījumos un pamatlīdzekļos – 122 000.00 EUR.</t>
    </r>
  </si>
  <si>
    <r>
      <rPr>
        <b/>
        <i/>
        <sz val="10"/>
        <rFont val="Times New Roman"/>
        <family val="1"/>
        <charset val="186"/>
      </rPr>
      <t xml:space="preserve">2019    </t>
    </r>
    <r>
      <rPr>
        <sz val="10"/>
        <rFont val="Times New Roman"/>
        <family val="1"/>
        <charset val="186"/>
      </rPr>
      <t xml:space="preserve">                                                                                                                                                                                                                                                                                                                                                                                                                                                                                                                                                                                                                                                                                                                                                    </t>
    </r>
    <r>
      <rPr>
        <i/>
        <sz val="10"/>
        <rFont val="Times New Roman"/>
        <family val="1"/>
        <charset val="186"/>
      </rPr>
      <t>(2018.gads būvprojekta izstrāde)</t>
    </r>
  </si>
  <si>
    <r>
      <rPr>
        <b/>
        <sz val="12"/>
        <rFont val="Times New Roman"/>
        <family val="1"/>
        <charset val="186"/>
      </rPr>
      <t>Alternatīvā projekta ideja:</t>
    </r>
    <r>
      <rPr>
        <b/>
        <i/>
        <sz val="12"/>
        <rFont val="Times New Roman"/>
        <family val="1"/>
        <charset val="186"/>
      </rPr>
      <t xml:space="preserve"> </t>
    </r>
    <r>
      <rPr>
        <b/>
        <i/>
        <u/>
        <sz val="12"/>
        <rFont val="Times New Roman"/>
        <family val="1"/>
        <charset val="186"/>
      </rPr>
      <t>Pilsētas centrālās daļas ceļu infrastruktūras atjaunošana</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</si>
  <si>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Par pilsētas centrālo ielu ir kļuvusi Jomas iela, tādējādi pilsētas centrālā daļa no Majoriem līdz Dzintariem ir uzņēmējdarbībai pievilcīga un uzņēmumu strauja attīstība notiek tieši šīs pilsētas daļā. Tomēr, ņemot vērā Majoru atrašanās vietu starp jūru un Lielupi (šaurākā daļa Dubultos 320m),  uzņēmējdarbības vides pilnveidei Jomas ielas apkārtnē, viens no aktuālajiem diskusiju jautājumiem ir ceļu infrastruktūras sakārtošana  Jomas ielas tuvumā esošajās  ielās un stāvvietu trūkums pilsētas centrālajā daļā. Ir nepieciešams īstenot projektu, lai sekmētu Jūrmalas attīstības programmā 2014.-2020.gadam definētās prioritātes - ceļu un ielu kvalitātes uzlabošana, satiksmes drošības uzlabojumi, veloceliņu un gājēju celiņu attīstība, sasniegšanu un apmierinot komersantu pieprasījumu pēc sakārtotas ceļu infrastruktūras un pietiekamu stāvvietu skaitu pilsētas centrālajā daļā.</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</si>
  <si>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- 8 komersanti;
2)jaunizveidoto darba vietu skaits komersantos, kuri guvuši labumu no investīcijām infrastruktūrā – 25 darba vietas;
3)no projekta ietvaro veiktajām investīcijām infrastruktūrā labumu guvušo komersantu nefinanšu investīcijas pašu nemateriālajos ieguldījumos un pamatlīdzekļos – 1 000 000.00  EUR.</t>
    </r>
  </si>
  <si>
    <r>
      <rPr>
        <b/>
        <i/>
        <sz val="10"/>
        <rFont val="Times New Roman"/>
        <family val="1"/>
        <charset val="186"/>
      </rPr>
      <t xml:space="preserve">2019 </t>
    </r>
    <r>
      <rPr>
        <b/>
        <sz val="10"/>
        <rFont val="Times New Roman"/>
        <family val="1"/>
        <charset val="186"/>
      </rPr>
      <t xml:space="preserve">                                                                                                                                                                                                                                                                                                                                                                                                                     </t>
    </r>
    <r>
      <rPr>
        <sz val="10"/>
        <rFont val="Times New Roman"/>
        <family val="1"/>
        <charset val="186"/>
      </rPr>
      <t xml:space="preserve">                                                                                                                                                                                                                                                                                                                                                                                                         </t>
    </r>
    <r>
      <rPr>
        <i/>
        <sz val="10"/>
        <rFont val="Times New Roman"/>
        <family val="1"/>
        <charset val="186"/>
      </rPr>
      <t>(2018.gads -būvprojekta izstrāde)</t>
    </r>
  </si>
  <si>
    <r>
      <rPr>
        <b/>
        <sz val="12"/>
        <rFont val="Times New Roman"/>
        <family val="1"/>
        <charset val="186"/>
      </rPr>
      <t xml:space="preserve">Prioritārā projekta ideja Nr.3: </t>
    </r>
    <r>
      <rPr>
        <b/>
        <i/>
        <u/>
        <sz val="12"/>
        <rFont val="Times New Roman"/>
        <family val="1"/>
        <charset val="186"/>
      </rPr>
      <t>Daudzfunkcionāla, interaktīva dabas tūrisma objekta izveide Ķemeros</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</si>
  <si>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1.Daudzfunkcionāla, interaktīva dabas tūrisma objekta  būvniecība, inženiertehnisko tīklu pilnveide un teritorijas labiekārtošana (t.sk.būvprojekts, autoruzraudzība, būvuzraudzība)
</t>
    </r>
    <r>
      <rPr>
        <i/>
        <sz val="12"/>
        <rFont val="Times New Roman"/>
        <family val="1"/>
        <charset val="186"/>
      </rPr>
      <t>Lai revitalizētu degradēto  teritoriju, aktivizētu un attīstītu uzņēmējdarbības vidi Ķemeros, palielinātu nodarbinātību un tūrisma plūsmu pilsētā, ir nepieciešams veikt komercdarbības mērķiem paredzētas jaunas ēkas - daudzfunkcionāla, interaktīva dabas tūrisma objekta, un tās funkcionalitātes nodrošināšanai nepieciešamās infrastruktūras, t.sk. ūdensapgādes, siltumapgādes, gāzes, elektroenerģijas izbūvi, kā arī ēkai piegulošās teritorijas apzaļumošanu, labiekārtojuma elementu uzstādīšanu, gājēju celiņu, veloceliņu un cietā seguma laukuma – autostāvvietas izbūvi Ķemeru degradētajā teritorijā, zemes gabalā Emīla Dārziņa ielā 28, kadastra Nr.13000260093.</t>
    </r>
    <r>
      <rPr>
        <b/>
        <sz val="12"/>
        <rFont val="Times New Roman"/>
        <family val="1"/>
        <charset val="186"/>
      </rPr>
      <t xml:space="preserve">
2.Daudzfunkcionāla, interaktīva dabas tūrisma objekta papildinošās infrastruktūras būvniecība - teritorijas labiekārtošana (t.sk. būvprojekts, autoruzraudzība, būvuzraudzība)</t>
    </r>
    <r>
      <rPr>
        <sz val="12"/>
        <rFont val="Times New Roman"/>
        <family val="1"/>
        <charset val="186"/>
      </rPr>
      <t xml:space="preserve">
</t>
    </r>
    <r>
      <rPr>
        <i/>
        <sz val="12"/>
        <rFont val="Times New Roman"/>
        <family val="1"/>
        <charset val="186"/>
      </rPr>
      <t>Lai veicinātu potenciālo komersantu interesi un vēlmi veikt komercdarbību ēkā - daudzfunkcionālā, interaktīvā dabas tūrisma objektā, kā arī sniegtu iespēju komersantiem piedāvāt kompleksu pakalpojumu klāstu klientiem atbilstoši Jūrmalas pilsētas noteiktajai ekonomiskajai specializācijai - tūrisms un  kūrorts, ir nepieciešams veikta teritorijas labiekārtošanu – gājēju celiņu, veloceliņu un apgaismojuma izbūvi, soliņu, atkritumu urnu un citu labiekārtojuma elementu uzstādīšanu zemes gabalā Tūristu ielā 17, kadastra Nr.13000262615.</t>
    </r>
  </si>
  <si>
    <t xml:space="preserve">Jūrmalas pilsētas pašvaldība                                         
</t>
  </si>
  <si>
    <t xml:space="preserve">Jūrmalas pilsētas pašvaldība                                          
</t>
  </si>
  <si>
    <t xml:space="preserve">Jūrmalas pilsētas pašvaldība                                       
</t>
  </si>
  <si>
    <t>E.Dārziņa ielas inženierkomunikāciju, ielas seguma, publiskā apgaismojuma atjaunošana, teritorijas labiekārtošana (t.sk. būvprojekts, autoruzraudzība, būvuzraudzība)</t>
  </si>
  <si>
    <t xml:space="preserve">Jūrmalas pilsētas pašvaldība
</t>
  </si>
  <si>
    <r>
      <rPr>
        <b/>
        <sz val="12"/>
        <rFont val="Times New Roman"/>
        <family val="1"/>
        <charset val="186"/>
      </rPr>
      <t xml:space="preserve">Prioritārā projekta ideja Nr.4: </t>
    </r>
    <r>
      <rPr>
        <b/>
        <i/>
        <u/>
        <sz val="12"/>
        <rFont val="Times New Roman"/>
        <family val="1"/>
        <charset val="186"/>
      </rPr>
      <t>Ielu infrastruktūras atjaunošana Ķemeros</t>
    </r>
  </si>
  <si>
    <r>
      <rPr>
        <i/>
        <u/>
        <sz val="12"/>
        <rFont val="Times New Roman"/>
        <family val="1"/>
        <charset val="186"/>
      </rPr>
      <t xml:space="preserve">Projekta idejas pamatojums: </t>
    </r>
    <r>
      <rPr>
        <i/>
        <sz val="12"/>
        <rFont val="Times New Roman"/>
        <family val="1"/>
        <charset val="186"/>
      </rPr>
      <t xml:space="preserve">
Atbilstoši Jūrmalas pilsētas pašvaldības Attīstības stratēģijā 2010.-2030.gadam noteiktajiem stratēģiskajiem mērķiem, kas balstīti uz definētām prioritātēm - „Jūrmalnieks”, „Kūrortpilsēta” un „Daudzveidīga uzņēmējdarbība”, ņemot vērā Jūrmalas pilsētas pašvaldības Attīstības programmā 2014.-2020.gadam noteikto specializāciju un 2013.gadā Ministru kabineta piešķirto Kūrortpilsētas statusu, lai veicinātu privāto investīciju apjoma pieaugumu pašvaldībā, nepieciešams pilnveidot infrastruktūru, veicot ieguldījumus esošās infrastruktūras atjaunošanā un jaunas infrastruktūras izbūvē. Tādējādi, 2016.gadā ir plānots uzsākt Jaunrades parka izveidi Kauguros, ar mērķi veicināt uzņēmējdarbības vides un aktīvās atpūtas iespēju pilnveidi, atbilstoši pilsētas specializācijai. Jaunrades parka “Daudzfunkcionālā laukumā” izvietotās būves atbilstoši Ministru kabineta noteikumu Nr.593 19.2. apakšpunkta nosacījumiem tiks nodotas komersantam nomā saimnieciskās darbības veikšanai. 
2017.gadā, lai dažādotu pakalpojuma klāstu un sekmētu uzņēmējdarbības attīstību pilsētas visblīvāk apdzīvotā daļā, plānots uzsākt Jauniešu mājas izbūvi Jaunrades parkā. Plānots, ka Jauniešu mājas saimnieciskā darbība tiks vērsta uz jauniešu nodarbinātības veicināšanu tādos iespējamos darbības veidos kā ēdināšanas pakalpojumu, profesionālo un zinātnisko pakalpojumu nozarē.  Saskaņā ar Nodarbinātības valsts aģentūras datiem, 2014.gada janvāra beigās Latvijā 9 351 bija jaunieši bezdarbnieki (15 – 24 gadi), kas ir 9,7% no kopējā reģistrēto bezdarbnieku skaita. Tādējādi, projekta īstenošana paredz ne tikai uzņēmējdarbības attīstību, bezdarbnieku skaita samazināšanu pilsētā, bet arī sekmēs nodarbinātības palielināšanos jauniešu vidū. Ēkas būvniecībai tiks nodalītas projekta attiecināmās un neattiecināmās izmaksas, tādējādi nodalot telpas komersantiem un pašvaldības iestādei. Telpas, kas tiks būvētas no projekta attiecināmām izmaksām, tiks nodotas komersantam (komersantiem) nomā saimnieciskās darbības veikšanai atbilstoši Ministru kabineta noteikumu Nr.593 19.2. apakšpunkta nosacījumiem.</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</si>
  <si>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1.Daudzfunkcionālā laukuma un autostāvvietas izbūve </t>
    </r>
    <r>
      <rPr>
        <i/>
        <sz val="12"/>
        <rFont val="Times New Roman"/>
        <family val="1"/>
        <charset val="186"/>
      </rPr>
      <t xml:space="preserve">
Izveidojot Jaunrades parku Kauguros, visblīvāk apdzīvotākajā pilsētas daļā, tiks izveidota mazo un vidējo komersantu komercdarbības īstenošanai nepieciešamā infrastruktūra un vide. Jaunrades parka teritorijā paredzēta 1500m2 liela platība uzņēmējdarbības aktivitāšu īstenošanai – ēdināšanas un aktīvās atpūtas pakalpojumu sniegšanai. Papildus tiks izbūvēta 1000 m2 plaša autostāvvieta. Jaunrades parka izveide un ieguldījumi infrastruktūrā veicinās jaunu mazo un vidējo komersantu izveidi un esošo komersantu komercdarbības pilnveidi, kā rezultātā labumu guvušie komersanti nodrošinās jaunu darba vietu izveidi un veiks nefinanšu investīcijas pašu nemateriālajos ieguldījumos un pamatlīdzekļos;
</t>
    </r>
    <r>
      <rPr>
        <b/>
        <sz val="12"/>
        <rFont val="Times New Roman"/>
        <family val="1"/>
        <charset val="186"/>
      </rPr>
      <t>2. Jauniešu mājas un inženiertehnisko tīklu izbūve</t>
    </r>
    <r>
      <rPr>
        <i/>
        <sz val="12"/>
        <rFont val="Times New Roman"/>
        <family val="1"/>
        <charset val="186"/>
      </rPr>
      <t xml:space="preserve">
Projektā ir plānots izbūvēt Jauniešu māju, kuras daļa tiks nodota komersantiem uzņēmējdarbības veicināšanai pilsētā, primāri orientējoties uz uzņēmējdarbību, kas sekmēs jauniešu nodarbinātību, vienlaicīgi, izskatot iespēju sekmēt pilsētas ekonomiskās specializācijas uzņēmumu pilnveidošanu un attīstību. Paredzēts izbūvēt inženiertehniskos tīklus, nodrošinot komercdarbības mērķiem paredzētās ēkas funkcionalitātes nodrošināšanai nepieciešamo sabiedrisko pakalpojumu pieslēgumu būvniecību.</t>
    </r>
  </si>
  <si>
    <t>Pakalpojumu centra izveide Straumes ielā 1a - ēkas pārbūve, inženiertehnisko tīklu pārbūve (t.sk. autoruzraudzība un būvuzraudzība)</t>
  </si>
  <si>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1.Pakalpojumu centra izveide  Straumes ielā 1A (t.sk.autoruzraudzība un būvuzraudzība)</t>
    </r>
    <r>
      <rPr>
        <i/>
        <sz val="12"/>
        <rFont val="Times New Roman"/>
        <family val="1"/>
        <charset val="186"/>
      </rPr>
      <t xml:space="preserve">
Lai dažādotu Jūrmalas ūdenstūrisma pakalpojuma piedāvājumu, tiks izveidots Pakalpojumu centrs Straumes ielā 1a, veicot esošās ēkas un  ar to saistītās infrastruktūras pārbūvi un nepieciešamo izbūvi, atbilstoši pilsētas ekonomiskajai specializācijai. Ēkas funkcionalitātes nodrošināšanai tiks veikta nepieciešamo sabiedrisko pakalpojumu pieslēgumu būvniecība un pārbūve. </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</si>
  <si>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7 darba vietas;
3)no projekta ietvaros veiktajām investīcijām infrastruktūrā labumu guvušo komersantu nefinanšu investīcijas pašu nemateriālajos ieguldījumos un pamatlīdzekļos – 400 000.00 EUR.</t>
    </r>
  </si>
  <si>
    <r>
      <t xml:space="preserve">Projekta idejas pamatojums:
</t>
    </r>
    <r>
      <rPr>
        <i/>
        <sz val="12"/>
        <rFont val="Times New Roman"/>
        <family val="1"/>
        <charset val="186"/>
      </rPr>
      <t xml:space="preserve">Jūrmalas pilsētas Attīstības programmā 2014.-2020.gadam, viena no pašvaldības definētajām prioritārajām rīcībām ir kuģošanas infrastruktūras attīstība Lielupē. Saskaņā ar Jūrmalas ostas attīstības programmā 2015.-2022.gadam definēto, Lielupes krastos Jūrmalas pilsētas teritorijā izvietotas ap 20 (Jūrmalas ostas teritorijā – divas) laivu piestātnes, kas pieder privātām personām, jahtklubiem un uzņēmumiem. Lielāko daļu upes krastmalas pilsētā aizņem aizsargājamās dabas teritorijas, piekraste ir applūstoša, daudzviet pieeju krastam ierobežo privātie zemes īpašumi. 
Jūrmalai attīstot ūdenstūrismu un jahtu tūrismam nepieciešamo infrastruktūru, ir svarīgi to veidot atbilstoši pieprasījumam. Saskaņā ar Ceļu satiksmes drošības direkcijas datiem, Jūrmalā reģistrēto mazizmēra kuģošanas līdzekļu skaits ir strauji palielinājies – laikā no 2006.gada līdz 2012.gadam to skaits ir palielinājies no 290 līdz 600 vienībām. Tādējādi, šo kuģošanas līdzekļu īpašniekiem ir nepieciešamas telpas/teritorijas jeb serviss, lai tos uzglabātu ziemas laikā. Ņemot vērā, ka jahtošanas  un kuģošanas popularitāte Latvijā pieaug, funkcionējošām Pierīgas ostām laivu un jahtu skaita palielināšanās varētu būt liels slogs, tāpēc, ņemot vērā pilsētas ekonomisko specializāciju un, lai mazinātu sezonalitāti un attīstītu konkurētspējigu uzņēmējdarbību Jūrmalā, vienlaicīgi nodrošinot pilsētas iedzīvotājus ar darba vietām, nepieciešams veidot kuģošanas transporta servisa centru Jūrmalā, kas būtu pieejams vietējiem iedzīvotājiem, bet vienlaicīgi pietiekami tuvu Pierīgas pašvaldībām, lai ūdenstransporta īpašnieki izvēlētos to par sava kuģošanas līdzekļa ziemas galamērķi. Servisa centrs sniegs pakalpojuma kompleksu, kas attīstīs uzņēmējdarbības vidi pilsētā un mazinās šīs jomas sezonalitāti Jūrmalā. </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</si>
  <si>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1.Servisa centra izbūve Vikingu ielā 40a un inženiertehnisko tīklu pārbūve (t.sk. autoruzraudzība un būvuzraudzība) </t>
    </r>
    <r>
      <rPr>
        <i/>
        <sz val="12"/>
        <rFont val="Times New Roman"/>
        <family val="1"/>
        <charset val="186"/>
      </rPr>
      <t xml:space="preserve">
Pilsētā pietrūkst Lielupes kuģošana infrastruktūras, tāpēc ir plānots Vikingu ielā 40a veikt servisa centra izbūvi, tādējādi, dažādojot uzņēmējdarbības vidi, apmierinot vietējo un Pierīgas pašvaldību kuģošanas transportlīdzekļu īpašnieku pieprasījumu pēc telpām, kurās iespējams remontēt un arī uzglabāt savu kustamo mantu arī ziemas laikā. Ir nepieciešama arī inženiertehnisko tīklu izbūve, lai nodrošinātu servisa centra efektīvu funkcionēšanu un tajā esošo komersantu saimniecisko darbību.</t>
    </r>
  </si>
  <si>
    <t xml:space="preserve">Jūrmalas pilsētas pašvaldība                                              
</t>
  </si>
  <si>
    <r>
      <t xml:space="preserve">2018                                                                                    </t>
    </r>
    <r>
      <rPr>
        <i/>
        <sz val="10"/>
        <rFont val="Times New Roman"/>
        <family val="1"/>
        <charset val="186"/>
      </rPr>
      <t xml:space="preserve"> (2016.-2017.gads tehniskās dokumentācijas izstrāde)</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</si>
  <si>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1.E.Dārziņa ielas inženierkomunikāciju, ielas seguma, publiskā apgaismojuma atjaunošana, teritorijas labiekārtošana (t.sk. būvprojekts, autoruzraudzība, būvuzraudzība)</t>
    </r>
    <r>
      <rPr>
        <i/>
        <sz val="12"/>
        <rFont val="Times New Roman"/>
        <family val="1"/>
        <charset val="186"/>
      </rPr>
      <t xml:space="preserve">
E.Dārziņa ielā ir nolietojies ceļa segums un inženiertehniskie tīkli. Lai nodrošinātu kvalitatīvu un sakārtotu publisko infrastruktūru, būtisku teritorijas attīstības un uzņēmējdarbības vides uzlabošanas nosacījumu, nepieciešams atjaunot  ceļu infrastruktūru - nodrošināt elektroenerģijas, ūdens, kanalizācijas un gāzes pieslēgumus uzņēmējiem, kā arī atjaunot publisko apgaismojumu, labiekārtot teritoriju.</t>
    </r>
  </si>
  <si>
    <t>2016-2018</t>
  </si>
  <si>
    <t>P 2.8.                 P 3.2.                          P 3.7.</t>
  </si>
  <si>
    <t>P 2.8.                     P 3.7.</t>
  </si>
  <si>
    <t>Ceļu infrastruktūras atjaunošana un stāvvietu izbūve (t.sk. autoruzraudzība un būvuzraudzība)</t>
  </si>
  <si>
    <t>13.1.</t>
  </si>
  <si>
    <t>18.1.</t>
  </si>
  <si>
    <t>19.1.</t>
  </si>
  <si>
    <r>
      <t>Jūrmalas Valsts ģimnāzijas ēkas pārbūve un infrastruktūras pilnveide, metodiskā centra izveide (t.sk. autoruzraudzība, būvuzraudzība, būvprojekts)</t>
    </r>
    <r>
      <rPr>
        <i/>
        <sz val="10"/>
        <rFont val="Times New Roman"/>
        <family val="1"/>
        <charset val="186"/>
      </rPr>
      <t xml:space="preserve"> (IP  79.pozīcija)</t>
    </r>
  </si>
  <si>
    <t>P 1.6.                             P 2.8.                             P 3.7.</t>
  </si>
  <si>
    <t>Specifiskais atbalsta mērķis  (SAM)  9.3.1.                                                                                                                                                                                                                                                                                                                                                                                                                        "Attīstīt pakalpojumu infrastruktūru bērnu aprūpei ģimeniskā vidē un personu ar invaliditāti neatkarīgai dzīvei un integrācijai sabiedrībā"***</t>
  </si>
  <si>
    <t>***Aktivitates šī SAM ietvaros var tikt precizētas pēc Rīgas plānošanas reģiona Deinstitucionalizācijas plāna izstrādes</t>
  </si>
  <si>
    <t>**Atbilstoši Vides aizsardzības un reģionālās attīstības ministrijas noteiktajam "Pašvaldību budžeta kapacitātes rādītājam 2016.gadā" (MK 27.01.2015. noteikumi Nr.42.)</t>
  </si>
  <si>
    <t>Specifiskais atbalsta mērķis  (SAM) 8.1.2.SAM                                                                                                                                                                                                                                                                                                                                                                                                "Uzlabot vispārējās izglītības iestāžu mācību vidi"</t>
  </si>
  <si>
    <t>Specifiskais atbalsta mērķis (SAM) 5.6.2.                                                                                                                                                                                                                                                                                                                                                                                                     “Teritoriju revitalizācija, reģenerējot degradētās teritorijas atbilstoši pašvaldību integrētajām attīstības programmām”</t>
  </si>
  <si>
    <t xml:space="preserve">Specifiskais atbalsta mērķis (SAM) 4.2.2.                                                                                                                                                                                                                                                                                                                                                                                                                   "Atbilstoši pašvaldības integrētajām attīstības programmām sekmēt energoefektivitātes paaugstināšanu un AER izmantošanu pašvaldību ēkās" </t>
  </si>
  <si>
    <r>
      <rPr>
        <b/>
        <sz val="12"/>
        <rFont val="Times New Roman"/>
        <family val="1"/>
        <charset val="186"/>
      </rPr>
      <t>Prioritārā projekta ideja Nr.3:</t>
    </r>
    <r>
      <rPr>
        <b/>
        <i/>
        <u/>
        <sz val="12"/>
        <rFont val="Times New Roman"/>
        <family val="1"/>
        <charset val="186"/>
      </rPr>
      <t>Jūrmalas pilsētas Ķemeru vidusskolas ēkas pārbūve un energoefektivitātes paaugstināšana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</si>
  <si>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Sporta skolas ēkas energoefektivitātes paaugstināšana (t.sk. autoruzraudzība, būvuzraudzība)</t>
    </r>
    <r>
      <rPr>
        <i/>
        <sz val="12"/>
        <rFont val="Times New Roman"/>
        <family val="1"/>
        <charset val="186"/>
      </rPr>
      <t xml:space="preserve">
Jūrmalas Sporta skola ir Jūrmalas pilsētas domes dibināta un pakļautībā esoša profesionālās sporta ievirzes izglītības iestāde, kura īsteno bērnu un jauniešu profesionālās ievirzes un interešu izglītības programmas sportā, kā arī vada sporta metodisko darbu vispārizglītojošajās izglītības iestādēs. Saskaņā ar Jūrmalas izglītības attīstības koncepcijas 2015.-2020.gadam datiem uz 2014.gada novembri izglītības iestādē bija reģistrēti 1100 audzēkņu vecumā no 4 līdz 25 gadiem. Tostarp, izglītības iestādes ēka ir sliktā tehniskajā stāvoklī un ar zemu energoefektivitātes līmeni, tai ir vitāli nepieciešami ieguldījumi infrastruktūras atjaunošanā. Pašvaldība 2016.gadā plāno veikt ēkas atjaunošanas darbus, 2017.gadā turpinot ēkas tehniskā stāvokļa un energoefektivitātes rādītāju uzlabošanu ar ERAF līdzfinansējumu, tādējādi, kompleksi ieguldot pašvaldības un ES fondu finanšu līdzekļus tiks sakārtots profesionālās sporta ievirzes izglītības iestāde un tiks samazināts gan ēkas gan arī pilsētas kopējais siltumeneģijas patēriņš.
</t>
    </r>
    <r>
      <rPr>
        <b/>
        <sz val="12"/>
        <rFont val="Times New Roman"/>
        <family val="1"/>
        <charset val="186"/>
      </rPr>
      <t/>
    </r>
  </si>
  <si>
    <t>Prioritārā projekta ideja Nr.2.: Jūrmalas sporta skolas ēkas energoefektivitātes paaugstināšana</t>
  </si>
  <si>
    <r>
      <rPr>
        <b/>
        <sz val="12"/>
        <rFont val="Times New Roman"/>
        <family val="1"/>
        <charset val="186"/>
      </rPr>
      <t>Alternatīvā projekta ideja Nr.1 :</t>
    </r>
    <r>
      <rPr>
        <b/>
        <i/>
        <u/>
        <sz val="12"/>
        <rFont val="Times New Roman"/>
        <family val="1"/>
        <charset val="186"/>
      </rPr>
      <t>Jūrmalas pilsētas domes administratīvās ēkas energoefektivitātes paaugstināšana Dubultu prospektā 1, lit.1</t>
    </r>
  </si>
  <si>
    <r>
      <rPr>
        <b/>
        <sz val="12"/>
        <rFont val="Times New Roman"/>
        <family val="1"/>
        <charset val="186"/>
      </rPr>
      <t>Alternatīvā projekta ideja Nr.2:</t>
    </r>
    <r>
      <rPr>
        <b/>
        <i/>
        <u/>
        <sz val="12"/>
        <rFont val="Times New Roman"/>
        <family val="1"/>
        <charset val="186"/>
      </rPr>
      <t>Jūrmalas pilsētas domes administratīvās ēkas energoefektivitātes paaugstināšana Rūpniecības ielā 19</t>
    </r>
  </si>
  <si>
    <r>
      <t xml:space="preserve">Alternatīvā projekta ideja Nr.3. </t>
    </r>
    <r>
      <rPr>
        <b/>
        <i/>
        <u/>
        <sz val="12"/>
        <rFont val="Times New Roman"/>
        <family val="1"/>
        <charset val="186"/>
      </rPr>
      <t>Ķemeru pasta ēkas energoefektivitātes paaugstināšana</t>
    </r>
  </si>
  <si>
    <r>
      <t xml:space="preserve">Ķemeru pasta ēkas energoefektivitātes paaugstināšana </t>
    </r>
    <r>
      <rPr>
        <i/>
        <sz val="10"/>
        <rFont val="Times New Roman"/>
        <family val="1"/>
        <charset val="186"/>
      </rPr>
      <t>(IP 58.pozīcija)</t>
    </r>
  </si>
  <si>
    <t>20.1.</t>
  </si>
  <si>
    <r>
      <rPr>
        <b/>
        <u/>
        <sz val="12"/>
        <rFont val="Times New Roman"/>
        <family val="1"/>
        <charset val="186"/>
      </rPr>
      <t>Prioritārā projekta ideja Nr.5: J</t>
    </r>
    <r>
      <rPr>
        <b/>
        <i/>
        <u/>
        <sz val="12"/>
        <rFont val="Times New Roman"/>
        <family val="1"/>
        <charset val="186"/>
      </rPr>
      <t>ūrmalas pilsētas Kauguru vidusskolas energoefektivitātes paaugstināšan</t>
    </r>
  </si>
  <si>
    <r>
      <rPr>
        <b/>
        <sz val="12"/>
        <rFont val="Times New Roman"/>
        <family val="1"/>
        <charset val="186"/>
      </rPr>
      <t>Prioritārā projekta ideja Nr.6:</t>
    </r>
    <r>
      <rPr>
        <b/>
        <i/>
        <u/>
        <sz val="12"/>
        <rFont val="Times New Roman"/>
        <family val="1"/>
        <charset val="186"/>
      </rPr>
      <t xml:space="preserve"> Jūrmalas teātra ēkas energoefektivitātes paaugstināšana </t>
    </r>
  </si>
  <si>
    <t>21.1.</t>
  </si>
  <si>
    <t>22.1.</t>
  </si>
  <si>
    <t>23.1.</t>
  </si>
  <si>
    <r>
      <t xml:space="preserve">Jūrmala pilsētas Ķemeru vidusskolas ēkas pārbūve un energoefektivitātes paaugstināšana </t>
    </r>
    <r>
      <rPr>
        <i/>
        <sz val="10"/>
        <rFont val="Times New Roman"/>
        <family val="1"/>
        <charset val="186"/>
      </rPr>
      <t>(IP 72.pozīcija)</t>
    </r>
  </si>
  <si>
    <t xml:space="preserve">Jūrmalas pilsētas Ķemeru vidusskolas ēkas pārbūve un energoefektivitātes paaugstināšana (t.sk.autoruzraudzība, būvuzraudzība) 
</t>
  </si>
  <si>
    <t xml:space="preserve">Jūrmalas pilsētas Jaundubultu vidusskolas  ēkas energoefektivitātes paaugstināšana (t.sk.autoruzraudzība,būvuzraudzība) </t>
  </si>
  <si>
    <t xml:space="preserve">Jūrmalas pilsētas Kauguru vidusskolas energoefektivitātes paaugstināšana (t.sk.autoruzraudzība,būvuzraudzība) </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</si>
  <si>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 xml:space="preserve">1.Jūrmalas pilsētas domes administratīvās ēkas energoefektivitātes paaugstināšana Dubultu prospektā 1, lit.1. (t.sk. autoruzraudzība, būvuzraudzība) </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t>
    </r>
    <r>
      <rPr>
        <b/>
        <sz val="12"/>
        <rFont val="Times New Roman"/>
        <family val="1"/>
        <charset val="186"/>
      </rPr>
      <t/>
    </r>
  </si>
  <si>
    <r>
      <t xml:space="preserve">Jūrmalas pilsētas domes administratīvās ēkas energoefektivitātes paaugstināšana Dubultu prospektā 1, lit.1. </t>
    </r>
    <r>
      <rPr>
        <i/>
        <sz val="10"/>
        <rFont val="Times New Roman"/>
        <family val="1"/>
        <charset val="186"/>
      </rPr>
      <t xml:space="preserve">                        (IP 55.pozīcija)</t>
    </r>
  </si>
  <si>
    <t xml:space="preserve">Jūrmalas pilsētas domes administratīvās ēkas energoefektivitātes paaugstināšana Dubultu prospektā 1, lit.1. (t.sk. autoruzraudzība, būvuzraudzība)         </t>
  </si>
  <si>
    <t xml:space="preserve">Jūrmalas pilsētas domes administratīvās ēkas energoefektivitātes paaugstināšana Rūpniecības ielā 19 (t.sk. autoruzraudzība, būvuzraudzība)             </t>
  </si>
  <si>
    <t xml:space="preserve">Ķemeru pasta ēkas energoefektivitātes paaugstināšana (t.sk. autoruzraudziba, būvuzraudzība) </t>
  </si>
  <si>
    <t>Projekta rezultatīvie un indikatīvie rādītāji tiks precizēti pēc tehniskās dokumentācijas izstrādes.</t>
  </si>
  <si>
    <r>
      <t xml:space="preserve">Projekta aktivitāšu pamatojums:
</t>
    </r>
    <r>
      <rPr>
        <b/>
        <sz val="12"/>
        <rFont val="Times New Roman"/>
        <family val="1"/>
        <charset val="186"/>
      </rPr>
      <t>1.Ceļu infrastruktūras atjaunošana un stāvvietu izbūve (t.sk. autoruzraudzība un būvuzraudzība)</t>
    </r>
    <r>
      <rPr>
        <i/>
        <sz val="12"/>
        <rFont val="Times New Roman"/>
        <family val="1"/>
        <charset val="186"/>
      </rPr>
      <t xml:space="preserve">
Ņemot vērā pilsētas ekonomisko specializāciju, pilsētas centrālā daļa jeb Jomas iela ir pilsētas viesu iecienīts galamērķis (2014.gadā vienas dienas tūristu skaits Jūrmalas pilsētā 4 miljoni cilvēki). Tomēr, lai arī Jūrmalas pilsēta ir izveidojusi virkni stāvvietu gan ielu malās gan atsevišķas autosstāvvietas, ņemot vērā plašo pakalpojumu klāstu (kultūras, tūrisma, veselības, ēdināšanas, izmitināšanas, u.c. pakalpojumi) Majoros-Dzintaros, sezonas laikā ir izteikts stāvvietu trūkums un pie Jomas ielas tiešā tuvumā esošo pakalpojumu sniedzēju objektiem nav iespējams nokļūt. Par stāvvietām tiek izmantotas pilsētas zaļās zonas vai privātīpašumu teritorijas, kas rada virkni domstarpību pilsētas viesu un iedzīvotāju starpā. Projekta ietvaros plānots veikt ielu/ceļu un ar to saistīto infrastruktūru pārbūvi un atjaunošanu Majoru-Dzintaru rajonos, t.sk. veicot lietus ūdens  kanalizācijas infrastruktūras un ielu apgaismojuma būvniecību un atjaunošanu un stāvvietu izbūvi ielu malās.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</si>
  <si>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sociālā aprūpes centra infrastruktūras pilnveide un energoefektivitātes paaugstināšana (t.sk. autoruzraudzība, būvuzraudzība)</t>
    </r>
    <r>
      <rPr>
        <i/>
        <sz val="12"/>
        <rFont val="Times New Roman"/>
        <family val="1"/>
        <charset val="186"/>
      </rPr>
      <t xml:space="preserve">
Jūrmalas sociālās aprūpes centra "Saulstari" ēkas Strēlnieku prospektā 38 un 38 k-1 ir ļoti sliktā tehniskajā stāvoklī, ar zemu energoefektivitātes līmeni. Jūrmalas pilsētas dome plāno no pašvaldības 2016.gada līdzekļiem segt ēkas infrastruktūras pilnveides izmaksas, t.sk. peldbaseina pārbūve. Tostarp, 2017.gadā ieguldot ERAF līdzfinansējumu tiek plānots uzlabot ēkas energoefektivitāti, veicot siltināšanas pasākumus un ieguldījumus apkures sistēmas rekonstrukcijā, izmantojot atjaunojamos energoresursus.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</si>
  <si>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Ķemeru vidusskolas ēkas pārbūve un energoefektivitātes paaugstināšana (t.sk.autoruzraudzība, būvuzraudzība)</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Ķemeru vidusskolas ēku tehniskais stāvoklis ir novērtēts kā daļēji apmierinošs, Jūrmalas pilsētas dome 2017.gadā veiks skolas ēkas pārbūves darbus (ēdamzāles un virtuves izbūvi, pagrabstāva pārplānošana) no pašvaldības budžeta un ieguldot ERAF finanšu instrumenta līdzekļus veiks ēkas energoefektivitātes paaugstināšanas pasākumus.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</si>
  <si>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t>
    </r>
    <r>
      <rPr>
        <sz val="12"/>
        <rFont val="Times New Roman"/>
        <family val="1"/>
        <charset val="186"/>
      </rPr>
      <t xml:space="preserve">as </t>
    </r>
    <r>
      <rPr>
        <b/>
        <sz val="12"/>
        <rFont val="Times New Roman"/>
        <family val="1"/>
        <charset val="186"/>
      </rPr>
      <t>pilsētas Kauguru vidusskolas energoefektivitātes paaugstināšana (t.sk.autoruzraudzība,būvuzraudzība)</t>
    </r>
    <r>
      <rPr>
        <i/>
        <sz val="12"/>
        <rFont val="Times New Roman"/>
        <family val="1"/>
        <charset val="186"/>
      </rPr>
      <t xml:space="preserve">
Lai sekmētu lielākās Jūrmalas skolas - Kauguru vidusskolas ilgstpējīgu attīstību un saskaņā ar SAM 8.1.2. definēto mērķi vidusskolai nodrošināt pilnībā modernizētu mācību vidi, kā arī ņemot vērā Jūrmalas izglītības attīstības koncepcijā 2015.-2020.gadam veikto Jūrmalas izglītības iestāžu infrastruktūras izvērtējumu, kurā Jūrmalas pilsētas Kauguru vidusskolas ēku tehniskais stāvoklis ir novērtēts kā daļēji apmierinošs, Jūrmalas pilsētas dome paralēli SAM 8.1.2. plānotajām aktivitātēm 2018.-2019.gadā, plāno veikt arī skolas siltināšanas pasākumus.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</si>
  <si>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domes administratīvās ēkas energoefektivitātes paaugstināšana Rūpniecības ielā 19 (t.sk. autoruzraudzība, būvuzraudzība)</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                                                                                                                                                              </t>
    </r>
    <r>
      <rPr>
        <b/>
        <sz val="12"/>
        <rFont val="Times New Roman"/>
        <family val="1"/>
        <charset val="186"/>
      </rPr>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</si>
  <si>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pasta ēkas energoefektivitātes paaugstināšana (t.sk. autoruzraudziba, būvuzraudzība)</t>
    </r>
    <r>
      <rPr>
        <i/>
        <sz val="12"/>
        <rFont val="Times New Roman"/>
        <family val="1"/>
        <charset val="186"/>
      </rPr>
      <t xml:space="preserve">                                                                                                                                                                                                                                                         Ķemeru pasta ēka Tukuma ielā 30 ir ļoti sliktā tehniskajā stāvoklī, ar zemu energoefektivitātes līmeni. Piesaistot ERAF finansējumu 2019.gadā tiek plānots uzlabot ēkas energoefektivitāti, veicot siltināšanas pasākumus un ieguldījumus apkures sistēmas rekonstrukcijā, izmantojot atjaunojamos energoresursus.</t>
    </r>
  </si>
  <si>
    <r>
      <t xml:space="preserve">Aktivitāšu pamatojums: 
</t>
    </r>
    <r>
      <rPr>
        <b/>
        <sz val="12"/>
        <rFont val="Times New Roman"/>
        <family val="1"/>
        <charset val="186"/>
      </rPr>
      <t>1.Jūrmalas pilsētas Lielupes vidusskolas pārbūve un infrastruktūras pilnveide (t.sk. autoruzraudzība un būvuzraudzība)</t>
    </r>
    <r>
      <rPr>
        <i/>
        <sz val="12"/>
        <rFont val="Times New Roman"/>
        <family val="1"/>
        <charset val="186"/>
      </rPr>
      <t xml:space="preserve">
Lielupes vidusskolas ēka atrodas vistālākajā Jūrmalas pilsētas galā, kas nozīmē, ka tai ir potenciāls piesaistīt arī izglītojamos no kaimiņu pašvaldībām (Babītes novads, Rīgas pilsēta). Projektu paredzēts īstenot trīs kārtās. Pirmo kārtu – sporta zāles jaunbūves izbūve pašvaldība plāno īstenot nepiesaistot ES fondu finansējumu. Otrā kārta paredz skolas ēkas pārbūvi. Trešā kārta paredz dienesta viesnīcas izbūvi. Otrās kārtas īstenošana sekmēs pilnībā modernizētas mācību vides izveidi izglītības iestādē, kas sevī ietver 2007.-2013.gada  plānošanas periodā īstenoto ERAF projektu „Jūrmalas pilsētas skolu informatizācija”,  kā arī SAM 8.1.2. ietvaros veikto ieguldījumu  ergonomiskas un modernas mācību vides izveidei ar IKT risinājumiem.
</t>
    </r>
    <r>
      <rPr>
        <b/>
        <sz val="12"/>
        <rFont val="Times New Roman"/>
        <family val="1"/>
        <charset val="186"/>
      </rPr>
      <t>2.Dienesta viesnīcas izbūve (t.sk. autoruzraudzība un būvuzraudzība)</t>
    </r>
    <r>
      <rPr>
        <i/>
        <sz val="12"/>
        <rFont val="Times New Roman"/>
        <family val="1"/>
        <charset val="186"/>
      </rPr>
      <t xml:space="preserve">
Izbūvētā dienesta viesnīca Lielupē būs vienīgā Jūrmalas pilsētas pašvaldības  dienesta viesnīca un tajā būs iespēja uzturēties arī citiem Jūrmalas pilsētas pašvaldības vidējo izglītības iestāžu audzēkņiem.
</t>
    </r>
    <r>
      <rPr>
        <b/>
        <sz val="12"/>
        <rFont val="Times New Roman"/>
        <family val="1"/>
        <charset val="186"/>
      </rPr>
      <t>3.Jūrmalas Valsts ģimnāzijas ēkas pārbūve un infrastruktūras pilnveide, metodiskā centra izveide(t.sk. autoruzraudzība, būvuzraudzība, būvprojekts)</t>
    </r>
    <r>
      <rPr>
        <i/>
        <sz val="12"/>
        <rFont val="Times New Roman"/>
        <family val="1"/>
        <charset val="186"/>
      </rPr>
      <t xml:space="preserve">
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Papildus šajā izglītības iestādē tiek īstenotas pedagogu tālākizglītības un metodiskā centra funkcijas. Investīcijas tiek plānots piesaistīt, lai izstrādātu kvalitatīvu izglītības iestādes pārbūves būvprojektu, kurš paredzēs ergonomiskas un modernas mācību vides izveidi, kā arī metodiskā centra infrastruktūras pilnveidi.</t>
    </r>
  </si>
  <si>
    <r>
      <t xml:space="preserve">Aktivitāšu pamatojums:
</t>
    </r>
    <r>
      <rPr>
        <b/>
        <sz val="12"/>
        <rFont val="Times New Roman"/>
        <family val="1"/>
        <charset val="186"/>
      </rPr>
      <t>1.Jūrmalas Valsts ģimnāzijas darbmācību kabinetu pārbūve (t.sk. būvuzraudzība, autoruzraudzība, materiāltehniskā bāze)</t>
    </r>
    <r>
      <rPr>
        <i/>
        <sz val="12"/>
        <rFont val="Times New Roman"/>
        <family val="1"/>
        <charset val="186"/>
      </rPr>
      <t xml:space="preserve">
Jūrmalas Valsts ģimnāzijas pārbūve, kas tiks veikta SAM 8.1.2. Prioritārā projekta Nr.1 “Jūrmalas pilsētas pašvaldības vispārējās vidējās izglītības iestāžu infrastruktūras pilnveide un dienesta viesnīcas izbūve (infrastruktūras un materiāltehniskās bāzes attīstība)” ietvaros, kā arī 2007.-2013.gadā plānošanas periodā veiktie ieguldījumi skolas infrastruktūrā ERAF projektu „Jūrmalas Valsts ģimnāzijas infrastruktūras uzlabošana izglītojamiem ar funkcionāliem traucējumiem”, „Kvalitatīvai dabaszinātņu apguvei atbilstošas materiālās bāzes nodrošināšana Jūrmalas pilsētas vispārējās vidējās izglītības iestādēs” un „Jūrmalas pilsētas skolu informatizācija” ietvaros tiks papildināta ar ergonomiskas mācību vides pilnveidi ar darbmācību kabinetu pārbūvi un materiāltehniskās bāzes pilnveidi, tādējādi izveidojot Jūrmalas Valsts ģimnāzijā pilnībā modernizētu mācību vidi.</t>
    </r>
  </si>
  <si>
    <t>15                      16                                            17</t>
  </si>
  <si>
    <t>14                               16                        17</t>
  </si>
  <si>
    <t>14                             15                         17</t>
  </si>
  <si>
    <t>14                                   15                         16</t>
  </si>
  <si>
    <r>
      <rPr>
        <b/>
        <i/>
        <sz val="10"/>
        <rFont val="Times New Roman"/>
        <family val="1"/>
        <charset val="186"/>
      </rPr>
      <t>2018</t>
    </r>
    <r>
      <rPr>
        <i/>
        <sz val="10"/>
        <rFont val="Times New Roman"/>
        <family val="1"/>
        <charset val="186"/>
      </rPr>
      <t xml:space="preserve">                                                                                                                                                                                                                                                                                                                                                                                                                                                                 (24 mēneši)</t>
    </r>
  </si>
  <si>
    <r>
      <rPr>
        <b/>
        <i/>
        <sz val="10"/>
        <rFont val="Times New Roman"/>
        <family val="1"/>
        <charset val="186"/>
      </rPr>
      <t xml:space="preserve">2018               </t>
    </r>
    <r>
      <rPr>
        <i/>
        <sz val="10"/>
        <rFont val="Times New Roman"/>
        <family val="1"/>
        <charset val="186"/>
      </rPr>
      <t>(14 mēneši)</t>
    </r>
  </si>
  <si>
    <r>
      <t xml:space="preserve">2019                                                                      </t>
    </r>
    <r>
      <rPr>
        <i/>
        <sz val="10"/>
        <rFont val="Times New Roman"/>
        <family val="1"/>
        <charset val="186"/>
      </rPr>
      <t>(24 mēneši)</t>
    </r>
  </si>
  <si>
    <r>
      <t xml:space="preserve">2019              </t>
    </r>
    <r>
      <rPr>
        <i/>
        <sz val="10"/>
        <rFont val="Times New Roman"/>
        <family val="1"/>
        <charset val="186"/>
      </rPr>
      <t>(20 mēneši)</t>
    </r>
  </si>
  <si>
    <r>
      <t xml:space="preserve">2019                  </t>
    </r>
    <r>
      <rPr>
        <i/>
        <sz val="10"/>
        <rFont val="Times New Roman"/>
        <family val="1"/>
        <charset val="186"/>
      </rPr>
      <t>(18 mēneši)</t>
    </r>
  </si>
  <si>
    <r>
      <t xml:space="preserve">2020                   </t>
    </r>
    <r>
      <rPr>
        <i/>
        <sz val="10"/>
        <rFont val="Times New Roman"/>
        <family val="1"/>
        <charset val="186"/>
      </rPr>
      <t>(23 mēneši)</t>
    </r>
  </si>
  <si>
    <t>Pašvaldības budžets* (12.75%) + neattiecināmās izmaksas</t>
  </si>
  <si>
    <t>Valsts budžeta dotācija** (2.25%)</t>
  </si>
  <si>
    <r>
      <t>Jūrmalas pilsētas pašvaldība</t>
    </r>
    <r>
      <rPr>
        <strike/>
        <sz val="10"/>
        <rFont val="Times New Roman"/>
        <family val="1"/>
        <charset val="186"/>
      </rPr>
      <t xml:space="preserve">       </t>
    </r>
    <r>
      <rPr>
        <sz val="10"/>
        <rFont val="Times New Roman"/>
        <family val="1"/>
        <charset val="186"/>
      </rPr>
      <t xml:space="preserve">                                
</t>
    </r>
  </si>
  <si>
    <t xml:space="preserve">Jūrmalas pilsētas pašvaldība                                          
</t>
  </si>
  <si>
    <t xml:space="preserve">Jūrmalas pilsētas pašvaldība                                      
</t>
  </si>
  <si>
    <r>
      <t>Servisa centra izbūve Vikingu ielā 40a un inženiertehnisko tīklu pārbūve</t>
    </r>
    <r>
      <rPr>
        <strike/>
        <sz val="10"/>
        <rFont val="Times New Roman"/>
        <family val="1"/>
        <charset val="186"/>
      </rPr>
      <t xml:space="preserve"> </t>
    </r>
    <r>
      <rPr>
        <sz val="10"/>
        <rFont val="Times New Roman"/>
        <family val="1"/>
        <charset val="186"/>
      </rPr>
      <t>(t.sk.autoruzraudzība un būvuzraudzība)</t>
    </r>
  </si>
  <si>
    <r>
      <t>Tiks izbūvēta infrastruktūra un pārbūvēti inženiertehniskie tīkli</t>
    </r>
    <r>
      <rPr>
        <strike/>
        <sz val="10"/>
        <rFont val="Times New Roman"/>
        <family val="1"/>
        <charset val="186"/>
      </rPr>
      <t>.</t>
    </r>
    <r>
      <rPr>
        <sz val="10"/>
        <rFont val="Times New Roman"/>
        <family val="1"/>
        <charset val="186"/>
      </rPr>
      <t xml:space="preserve">
Projekta sadalījums aktivitāšu griezumā, darbības rezultāti un rezultatīvie rādītāji tiks precizēti pēc būvprojekta izstrādes. </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</si>
  <si>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(vidējais divām ēkām);
2)primārās enerģijas gada patēriņa samazinājums uz m2 pēc darbu pabeigšanas – 71.77 kWh/m2 gadā (investīciju atmaksāšanās periods ne vairāk kā 20 gadi);
3)aprēķinātais siltumnīcefekta gāzu samazinājums gadā (CO2 ekvivalents tonnās) – 120.8 t/m2 gadā.
</t>
    </r>
    <r>
      <rPr>
        <u/>
        <sz val="10"/>
        <rFont val="Times New Roman"/>
        <family val="1"/>
        <charset val="186"/>
      </rPr>
      <t xml:space="preserve">Iznākuma rādītājs: </t>
    </r>
    <r>
      <rPr>
        <sz val="10"/>
        <rFont val="Times New Roman"/>
        <family val="1"/>
        <charset val="186"/>
      </rPr>
      <t>veikta divu ēku  ar kopējo platību 5464.3m2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</si>
  <si>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83.95 kWh uz m2 gadā. 
2)primārās enerģijas gada patēriņa samazinājums uz m2 pēc darbu pabeigšanas – 120.55 kWh/m2 gadā. 
3)aprēķinātais siltumnīcefekta gāzu samazinājums gadā (CO2 ekvivalents tonnās) – 92.99 t/m2 gadā.
</t>
    </r>
    <r>
      <rPr>
        <u/>
        <sz val="10"/>
        <rFont val="Times New Roman"/>
        <family val="1"/>
        <charset val="186"/>
      </rPr>
      <t>Iznākuma rādītājs:</t>
    </r>
    <r>
      <rPr>
        <sz val="10"/>
        <rFont val="Times New Roman"/>
        <family val="1"/>
        <charset val="186"/>
      </rPr>
      <t xml:space="preserve"> veikta ēkas ar kopējo platību 3020.20m2 energoefektivitātes paaugstināšana (t.sk.ārsienu, pamatu, cokola un jumta siltināšana).</t>
    </r>
  </si>
  <si>
    <t>Jūrmalas Sporta skolas ēkas energoefektivitātes paaugstināšana (t.sk. autoruzraudzība, būvuzraudzība)</t>
  </si>
  <si>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 xml:space="preserve">Iznākuma rādītājs: </t>
    </r>
    <r>
      <rPr>
        <sz val="10"/>
        <rFont val="Times New Roman"/>
        <family val="1"/>
        <charset val="186"/>
      </rPr>
      <t xml:space="preserve">veikta ēkas ar kopējo platību 1519 m2 energoefektivitātes paaugstināšana (t.sk. jaunā korpusa ārsienu siltināšana, jumta siltināšana). Projekta rezultatīvie rādītāji tiks precizēti pēc tehniskās dokumentācijas izstrādes. </t>
    </r>
  </si>
  <si>
    <r>
      <t xml:space="preserve">Jūrmalas pilsētas Jaundubultu vidusskolas ēkas energoefektivitātes paaugstināšana  </t>
    </r>
    <r>
      <rPr>
        <i/>
        <sz val="10"/>
        <rFont val="Times New Roman"/>
        <family val="1"/>
        <charset val="186"/>
      </rPr>
      <t>(IP 73.pozīcija)</t>
    </r>
  </si>
  <si>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(2017.gads būvprojekta izstrāde)</t>
    </r>
  </si>
  <si>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(2017.gads būvprojekta izstrāde)</t>
    </r>
  </si>
  <si>
    <r>
      <rPr>
        <u/>
        <sz val="10"/>
        <rFont val="Times New Roman"/>
        <family val="1"/>
        <charset val="186"/>
      </rPr>
      <t>Rezultāta rādītāji:</t>
    </r>
    <r>
      <rPr>
        <sz val="10"/>
        <rFont val="Times New Roman"/>
        <family val="1"/>
        <charset val="186"/>
      </rPr>
      <t xml:space="preserve">
1)vidējais siltumenerģijas patēriņš apkurei pēc renovācijas – 74.10 kWh uz m2 gadā:
2)primārās enerģijas gada patēriņa samazinājums uz m2 pēc darbu pabeigšanas –  ne mazāk kā 40 kWh/m2 gadā (investīciju atmaksāšanās periods ne vairāk kā 20 gadi);
3)aprēķinātais siltumnīcefekta gāzu samazinājums gadā (CO2 ekvivalents tonnās) – 111.02 t/m2 gadā.
</t>
    </r>
    <r>
      <rPr>
        <u/>
        <sz val="10"/>
        <rFont val="Times New Roman"/>
        <family val="1"/>
        <charset val="186"/>
      </rPr>
      <t>Iznākuma rādītājs:</t>
    </r>
    <r>
      <rPr>
        <sz val="10"/>
        <rFont val="Times New Roman"/>
        <family val="1"/>
        <charset val="186"/>
      </rPr>
      <t xml:space="preserve"> veikta ēkas  ar kopējo platību 5098.40m2 energoefektivitātes paaugstināšana. Projekta rezultatīvie un indikatīvie rādītāji tiks precizēti pēc tehniskās dokumentācijas izstrādes.</t>
    </r>
  </si>
  <si>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(14 mēneši)</t>
    </r>
  </si>
  <si>
    <r>
      <rPr>
        <u/>
        <sz val="10"/>
        <rFont val="Times New Roman"/>
        <family val="1"/>
        <charset val="186"/>
      </rPr>
      <t>Rezultāta rādītāji:</t>
    </r>
    <r>
      <rPr>
        <sz val="10"/>
        <rFont val="Times New Roman"/>
        <family val="1"/>
        <charset val="186"/>
      </rPr>
      <t xml:space="preserve">
1)vidējais siltumenerģijas patēriņš apkurei pēc renovācijas – 77.40 kWh uz m2 gadā:
2)primārās enerģijas gada patēriņa samazinājums uz m2 pēc darbu pabeigšanas –  65.85 kWh/m2 gadā (investīciju atmaksāšanās periods ne vairāk kā 20 gadi);
3)aprēķinātais siltumnīcefekta gāzu samazinājums gadā (CO2 ekvivalents tonnās) – 23.26 t/m2 gadā.
</t>
    </r>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</si>
  <si>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(12 mēneši)</t>
    </r>
  </si>
  <si>
    <r>
      <rPr>
        <u/>
        <sz val="10"/>
        <rFont val="Times New Roman"/>
        <family val="1"/>
        <charset val="186"/>
      </rPr>
      <t>Rezultāta rādītāji:</t>
    </r>
    <r>
      <rPr>
        <sz val="10"/>
        <rFont val="Times New Roman"/>
        <family val="1"/>
        <charset val="186"/>
      </rPr>
      <t xml:space="preserve">
1)vidējais siltumenerģijas patēriņš apkurei pēc renovācijas – 86.57 kWh uz m2 gadā: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aprēķina platību 491.60m2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</si>
  <si>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93.93 kWh uz m2 gadā: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aprēķina platību 900.70m2 energoefektivitātes paaugstināšana. Projekta rezultatīvie un indikatīvie rādītāji tiks precizēti pēc tehniskās dokumentācijas izstrādes.</t>
    </r>
  </si>
  <si>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(2018.gads būvprojekta izstrāde)</t>
    </r>
  </si>
  <si>
    <r>
      <rPr>
        <u/>
        <sz val="10"/>
        <rFont val="Times New Roman"/>
        <family val="1"/>
        <charset val="186"/>
      </rPr>
      <t>Rezultāta rādītāji:</t>
    </r>
    <r>
      <rPr>
        <sz val="10"/>
        <rFont val="Times New Roman"/>
        <family val="1"/>
        <charset val="186"/>
      </rPr>
      <t xml:space="preserve">
1)vidējais siltumenerģijas patēriņš apkurei  pēc renovācijas – 71.02 kWh uz m2 gadā: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aprēķina platību 516.20m2 energoefektivitātes paaugstināšana. Projekta rezultatīvie un indikatīvie rādītāji tiks precizēti pēc tehniskās dokumentācijas izstrādes.</t>
    </r>
  </si>
  <si>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(12 mēneši)</t>
    </r>
  </si>
  <si>
    <r>
      <rPr>
        <b/>
        <sz val="12"/>
        <rFont val="Times New Roman"/>
        <family val="1"/>
        <charset val="186"/>
      </rPr>
      <t>Prioritārā projekta ideja Nr.1:</t>
    </r>
    <r>
      <rPr>
        <i/>
        <sz val="12"/>
        <rFont val="Times New Roman"/>
        <family val="1"/>
        <charset val="186"/>
      </rPr>
      <t xml:space="preserve"> </t>
    </r>
    <r>
      <rPr>
        <b/>
        <i/>
        <u/>
        <sz val="12"/>
        <rFont val="Times New Roman"/>
        <family val="1"/>
        <charset val="186"/>
      </rPr>
      <t xml:space="preserve">Jūrmalas pilsētas pašvaldības vispārējās vidējās izglītības iestāžu infrastruktūras pilnveide un dienesta viesnīcas izbūve </t>
    </r>
  </si>
  <si>
    <r>
      <rPr>
        <b/>
        <i/>
        <sz val="10"/>
        <rFont val="Times New Roman"/>
        <family val="1"/>
        <charset val="186"/>
      </rPr>
      <t>2017</t>
    </r>
    <r>
      <rPr>
        <sz val="11"/>
        <rFont val="Calibri"/>
        <family val="2"/>
        <charset val="186"/>
        <scheme val="minor"/>
      </rPr>
      <t xml:space="preserve">          </t>
    </r>
    <r>
      <rPr>
        <sz val="10"/>
        <rFont val="Times New Roman"/>
        <family val="1"/>
        <charset val="186"/>
      </rPr>
      <t xml:space="preserve">                             </t>
    </r>
    <r>
      <rPr>
        <i/>
        <sz val="10"/>
        <rFont val="Times New Roman"/>
        <family val="1"/>
        <charset val="186"/>
      </rPr>
      <t xml:space="preserve">  (2015.gads izstrādāts būvprojekts; 2016.gadā 1.kārtas būvniecība (sporta zāle))</t>
    </r>
  </si>
  <si>
    <r>
      <rPr>
        <b/>
        <i/>
        <sz val="10"/>
        <rFont val="Times New Roman"/>
        <family val="1"/>
        <charset val="186"/>
      </rPr>
      <t>2017</t>
    </r>
    <r>
      <rPr>
        <sz val="11"/>
        <rFont val="Calibri"/>
        <family val="2"/>
        <charset val="186"/>
        <scheme val="minor"/>
      </rPr>
      <t xml:space="preserve">          </t>
    </r>
    <r>
      <rPr>
        <sz val="10"/>
        <rFont val="Times New Roman"/>
        <family val="1"/>
        <charset val="186"/>
      </rPr>
      <t xml:space="preserve">                             </t>
    </r>
    <r>
      <rPr>
        <i/>
        <sz val="10"/>
        <rFont val="Times New Roman"/>
        <family val="1"/>
        <charset val="186"/>
      </rPr>
      <t xml:space="preserve">  (2016.gads būvprojekta izstrāde)</t>
    </r>
  </si>
  <si>
    <t>Pašvaldības budžets (12.75%) + neattiecināmās izmaksas (EUR)</t>
  </si>
  <si>
    <t>Valsts budžeta dotācija (2.25%) (EUR)</t>
  </si>
  <si>
    <r>
      <t xml:space="preserve">Jūrmalas sporta skolas ēkas energoefektivitātes paaugstināšana         </t>
    </r>
    <r>
      <rPr>
        <i/>
        <sz val="10"/>
        <rFont val="Times New Roman"/>
        <family val="1"/>
        <charset val="186"/>
      </rPr>
      <t>(IP 77.pozīcija)</t>
    </r>
  </si>
  <si>
    <r>
      <t xml:space="preserve">Pilsētas centrālās daļas ceļu infrastruktūras atjaunošana                    </t>
    </r>
    <r>
      <rPr>
        <i/>
        <sz val="10"/>
        <rFont val="Times New Roman"/>
        <family val="1"/>
        <charset val="186"/>
      </rPr>
      <t>(IP 23.pozīcija un IP 29.pozīcija)</t>
    </r>
  </si>
  <si>
    <r>
      <t xml:space="preserve">Jūrmalas pilsētas Kauguru vidusskolas energoefektivitātes paaugstināšana          </t>
    </r>
    <r>
      <rPr>
        <i/>
        <sz val="10"/>
        <rFont val="Times New Roman"/>
        <family val="1"/>
        <charset val="186"/>
      </rPr>
      <t>(IP 76.pozīcija)</t>
    </r>
  </si>
  <si>
    <r>
      <t xml:space="preserve">Jūrmalas pilsētas domes administratīvās ēkas energoefektivitātes paaugstināšana Rūpniecības ielā 19                                        </t>
    </r>
    <r>
      <rPr>
        <i/>
        <sz val="10"/>
        <rFont val="Times New Roman"/>
        <family val="1"/>
        <charset val="186"/>
      </rPr>
      <t xml:space="preserve"> (IP 56.pozīcija)</t>
    </r>
  </si>
  <si>
    <r>
      <t xml:space="preserve">Ielu infrastruktūras atjaunošana  Ķemeros                                                                                 </t>
    </r>
    <r>
      <rPr>
        <i/>
        <sz val="10"/>
        <rFont val="Times New Roman"/>
        <family val="1"/>
        <charset val="186"/>
      </rPr>
      <t>(IP 21.pozīcija)</t>
    </r>
  </si>
  <si>
    <r>
      <t xml:space="preserve">Jūrmalas pilsētas Kauguru vidusskolas pārbūve un infrastruktūras pilnveide                     </t>
    </r>
    <r>
      <rPr>
        <i/>
        <sz val="10"/>
        <rFont val="Times New Roman"/>
        <family val="1"/>
        <charset val="186"/>
      </rPr>
      <t>(IP 76.pozīcija)</t>
    </r>
  </si>
  <si>
    <r>
      <t xml:space="preserve">Jūrmalas Valsts ģimnāzijas mācību vides infrastruktūras pilnveide                                   </t>
    </r>
    <r>
      <rPr>
        <i/>
        <sz val="10"/>
        <rFont val="Times New Roman"/>
        <family val="1"/>
        <charset val="186"/>
      </rPr>
      <t>(IP 79.pozīcija)</t>
    </r>
  </si>
  <si>
    <r>
      <t xml:space="preserve">Infrastruktūras izveide bērnu un jauniešu aprūpei ģimeniskā vidē saskaņa ar Quality4Children standartiem                        </t>
    </r>
    <r>
      <rPr>
        <i/>
        <sz val="10"/>
        <rFont val="Times New Roman"/>
        <family val="1"/>
        <charset val="186"/>
      </rPr>
      <t>(IP 93.pozīcija)</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</si>
  <si>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25.9 ha;
3)jaunizveidoto darba vietu skaits – 82 darba vietas;
4)komersantu, kuri atrodas atbalstītajā teritorijā, nefinanšu investīcijas pašu nemateriālos ieguldījumos un pamatlīdzekļos – 5 000 000.00 EUR.
</t>
    </r>
    <r>
      <rPr>
        <i/>
        <sz val="10"/>
        <rFont val="Times New Roman"/>
        <family val="1"/>
        <charset val="186"/>
      </rPr>
      <t xml:space="preserve">Pielikumā:Kartogrāfiskais materiāls 5.6.2.SAM Ķemeros - Pielikums Nr.2.; Kartogrāfiskais materiāls projektam "Ķemeru parka atjaunošana" - Pielikums Nr.2.   </t>
    </r>
    <r>
      <rPr>
        <sz val="10"/>
        <rFont val="Times New Roman"/>
        <family val="1"/>
        <charset val="186"/>
      </rPr>
      <t xml:space="preserve">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</si>
  <si>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1.4 ha;
3)jaunizveidoto darba vietu skaits – 20 darba vietas;
4)komersantu, kuri atrodas atbalstītajā teritorijā, nefinanšu investīcijas pašu nemateriālos ieguldījumos un pamatlīdzekļos – 1 220 000.00 EUR. 
Projekta rezultatīvie un indikatīvie rādītāji tiks precizēti pēc tehniskās dokumentācijas izstrādes.
</t>
    </r>
    <r>
      <rPr>
        <i/>
        <sz val="10"/>
        <rFont val="Times New Roman"/>
        <family val="1"/>
        <charset val="186"/>
      </rPr>
      <t xml:space="preserve">Pielikumā:Kartogrāfiskais materiāls 5.6.2.SAM Ķemeros - Pielikums Nr.3.; Kartogrāfiskais materiāls projektam "Ceļu infrastruktūras atjaunošana un autostāvvietas izbūve Ķemeros" - Pielikums Nr.2.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</si>
  <si>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3-4 komersanti;
2)degradētas teritorijas revitalizācija – 13.9 ha;
3)jaunizveidoto darba vietu skaits – 98 darba vietas;
4)komersantu, kuri atrodas atbalstītajā teritorijā, nefinanšu investīcijas pašu nemateriālos ieguldījumos un pamatlīdzekļos – 6 000 000.00 EUR.
Projekta rezultatīvie un indikatīvie rādītāji tiks precizēti pēc tehniskās dokumentācijas izstrādes.
</t>
    </r>
    <r>
      <rPr>
        <i/>
        <sz val="10"/>
        <rFont val="Times New Roman"/>
        <family val="1"/>
        <charset val="186"/>
      </rPr>
      <t xml:space="preserve">Pielikumā:Kartogrāfiskais materiāls 5.6.2.SAM Ķemeros - Pielikums Nr.4.; Kartogrāfiskais materiāls projektam "Daudzfunkcionāla, interaktīva dabas tūrisma objekta izveide Ķemeros" - Pielikums Nr.2.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</si>
  <si>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0.8 ha;
3)jaunizveidoto darba vietu skaits – 13 darba vietas;
4)komersantu, kuri atrodas atbalstītajā teritorijā, nefinanšu investīcijas pašu nemateriālos ieguldījumos un pamatlīdzekļos – 780 000.00EUR.
Projekta rezultatīvie un indikatīvie rādītāji tiks precizēti pēc tehniskās dokumentācijas izstrādes.
</t>
    </r>
    <r>
      <rPr>
        <i/>
        <sz val="10"/>
        <rFont val="Times New Roman"/>
        <family val="1"/>
        <charset val="186"/>
      </rPr>
      <t xml:space="preserve">Pielikumā:Kartogrāfiskais materiāls 5.6.2.SAM Ķemeros - Pielikums Nr.5.; Kartogrāfiskais materiāls projektam "Ielu infrastruktūras atjaunošana  Ķemeros" - Pielikums Nr.2.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</si>
  <si>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 ha;
3)jaunizveidoto darba vietu skaits – 20 darba vietas;
4)komersantu, kuri atrodas atbalstītajā teritorijā, nefinanšu investīcijas pašu nemateriālos ieguldījumos un pamatlīdzekļos – 5 000 000.00EUR.
Projekta rezultatīvie un indikatīvie rādītāji tiks precizēti pēc tehniskās dokumentācijas izstrādes.
</t>
    </r>
    <r>
      <rPr>
        <i/>
        <sz val="10"/>
        <rFont val="Times New Roman"/>
        <family val="1"/>
        <charset val="186"/>
      </rPr>
      <t xml:space="preserve">Pielikumā:Kartogrāfiskais materiāls 5.6.2.SAM Ķemeros - Pielikums Nr.6.; Kartogrāfiskais materiāls projektam "Majoru muižas kompleksa atjaunošana" - Pielikums Nr.2.    </t>
    </r>
  </si>
  <si>
    <r>
      <rPr>
        <b/>
        <u/>
        <sz val="12"/>
        <rFont val="Times New Roman"/>
        <family val="1"/>
        <charset val="186"/>
      </rPr>
      <t xml:space="preserve">Prioritārā projekta ideja Nr.5: </t>
    </r>
    <r>
      <rPr>
        <b/>
        <i/>
        <u/>
        <sz val="12"/>
        <rFont val="Times New Roman"/>
        <family val="1"/>
        <charset val="186"/>
      </rPr>
      <t>Jūrmalas pilsētas Jaundubultu vidusskolas ēkas k-1 (autoskolas ēka) energoefektivitātes paaugstināšana</t>
    </r>
  </si>
  <si>
    <t>Jūrmalas pilsētas Jaundubultu vidusskolas ēkas k-1 (autoskolas ēka) energoefektivitātes paaugstināšana 
 (IP 73.pozīcija)</t>
  </si>
  <si>
    <r>
      <rPr>
        <b/>
        <i/>
        <sz val="10"/>
        <rFont val="Times New Roman"/>
        <family val="1"/>
        <charset val="186"/>
      </rPr>
      <t>2018</t>
    </r>
    <r>
      <rPr>
        <sz val="11"/>
        <color theme="1"/>
        <rFont val="Calibri"/>
        <family val="2"/>
        <charset val="186"/>
        <scheme val="minor"/>
      </rPr>
      <t xml:space="preserve">      </t>
    </r>
    <r>
      <rPr>
        <i/>
        <sz val="10"/>
        <rFont val="Times New Roman"/>
        <family val="1"/>
        <charset val="186"/>
      </rPr>
      <t xml:space="preserve">                                                                    (2017.gads būvprojekta izstrāde)</t>
    </r>
  </si>
  <si>
    <r>
      <t xml:space="preserve">2019                                </t>
    </r>
    <r>
      <rPr>
        <i/>
        <sz val="10"/>
        <rFont val="Times New Roman"/>
        <family val="1"/>
        <charset val="186"/>
      </rPr>
      <t xml:space="preserve">  (14 mēneši)</t>
    </r>
  </si>
  <si>
    <t>Jūrmalas pilsētas Jaundubultu vidusskolass ēkas k-1 (autoskolas ēka) energoefektivitātes paaugstināšana (t.sk.autoruzraudzība,būvuzraudzība)
 (IP 73.pozīcija)</t>
  </si>
  <si>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Piemēram, Jaundubultu vidusskolas ēkai Lielupes ielā 21 kopējais enerģijas patēriņa novērtējums ir 162,31 kWh/m2, bet šīs pašas skolas autoskolas ēkai kopējais enerģijas patēriņa novērtējums ir 247,54 kWh/m2. Tostarp, Kauguru vidusskolas ēkai Raiņa ielā 118 kopējais enerģijas  patēriņa novērtējums ir 143,94 kWh/m2. SAM 4.2.2. Prioritārā projekta idejas Nr.3 “Vispārējās vidējās izglītības iestāžu energoefektivitātes paaugstināšana” īstenošanas rezultātā samazināsies ēku siltumeneģijas patēriņš, ēkas apsaimniekošanas izmaksas un CO2 emisija gaisā.</t>
    </r>
  </si>
  <si>
    <r>
      <rPr>
        <i/>
        <u/>
        <sz val="12"/>
        <rFont val="Times New Roman"/>
        <family val="1"/>
        <charset val="186"/>
      </rPr>
      <t>Aktivitāšu pamatojums:</t>
    </r>
    <r>
      <rPr>
        <i/>
        <sz val="12"/>
        <rFont val="Times New Roman"/>
        <family val="1"/>
        <charset val="186"/>
      </rPr>
      <t xml:space="preserve">
1. </t>
    </r>
    <r>
      <rPr>
        <b/>
        <sz val="12"/>
        <rFont val="Times New Roman"/>
        <family val="1"/>
        <charset val="186"/>
      </rPr>
      <t>Jūrmalas pilsētas Jaundubultu vidusskolas ēkas k-1 (autoskolas ēka) energoefektivitātes paaugstināšana (t.sk.autoruzraudzība,būvuzraudzība)</t>
    </r>
    <r>
      <rPr>
        <i/>
        <sz val="12"/>
        <rFont val="Times New Roman"/>
        <family val="1"/>
        <charset val="186"/>
      </rPr>
      <t xml:space="preserve">
Veicot siltināšanas darbus blakus esošajā vidusskolas ēkā, kvalitatīvas izglītības infrastruktūras attīstībai Jūrmalas pilsētā, ir svarīgi veikt kompleksu siltināšanas aktivitāšu ieviešanu, tādējādi, ņemot vērā Jūrmalas pilsētas Jaundubultu vidusskolas autoskolas ēkas kopējo enerģijas patēriņa novērtējumu (247,54 kWh/m2), Jūrmalas pilsētas dome plāno veikt minētās ēkas siltināšanas darbus 2018.gadā. Īstenojot Aktivitāti Nr.1 Jūrmalas pilsētas Jaundubultu vidusskolas energoefektivitātes paaugstināšana (t.sk. autoruzraudzība, būvuzraudzība) un Aktivitāti Nr.2 Jūrmalas pilsētas Jaundubultu vidusskolas autoskolas ēkas energoefektivitātes paaugstināšana (t.sk. autoruzraudzība, būvuzraudzība) tiks ne tikai samazināts ēku siltumeneģijas patēriņš, ēkas apsaimniekošanas izmaksas un CO2 emisija, bet arī estētiski tiks uzlabota vidusskolas apkārtne un pilsētas vide kopumā.</t>
    </r>
    <r>
      <rPr>
        <b/>
        <sz val="12"/>
        <rFont val="Times New Roman"/>
        <family val="1"/>
        <charset val="186"/>
      </rPr>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</si>
  <si>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 xml:space="preserve">1.Jūrmalas pilsētas Jaundubultu vidusskolas ēkas energoefektivitātes paaugstināšana (t.sk.autoruzraudzība,būvuzraudzība) </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Jūrmalas pilsētas Jaundubultu vidusskolas ēku tehniskais stāvoklis ir novērtēts kā daļēji apmierinošs, Jūrmalas pilsētas dome plāno 2018.gadā veikt ēkai energoefektivitāti paaugstinošus pasākumus.                      </t>
    </r>
    <r>
      <rPr>
        <b/>
        <sz val="12"/>
        <rFont val="Times New Roman"/>
        <family val="1"/>
        <charset val="186"/>
      </rPr>
      <t/>
    </r>
  </si>
  <si>
    <r>
      <rPr>
        <b/>
        <u/>
        <sz val="12"/>
        <rFont val="Times New Roman"/>
        <family val="1"/>
        <charset val="186"/>
      </rPr>
      <t xml:space="preserve">Prioritārā projekta ideja Nr.4: </t>
    </r>
    <r>
      <rPr>
        <b/>
        <i/>
        <u/>
        <sz val="12"/>
        <rFont val="Times New Roman"/>
        <family val="1"/>
        <charset val="186"/>
      </rPr>
      <t>Jūrmalas pilsētas Jaundubultu vidusskolas ēkas energoefektivitātes paaugstināšana</t>
    </r>
  </si>
  <si>
    <r>
      <rPr>
        <u/>
        <sz val="10"/>
        <rFont val="Times New Roman"/>
        <family val="1"/>
        <charset val="186"/>
      </rPr>
      <t xml:space="preserve">Rezultāta rādītāji:
</t>
    </r>
    <r>
      <rPr>
        <sz val="10"/>
        <rFont val="Times New Roman"/>
        <family val="1"/>
        <charset val="186"/>
      </rPr>
      <t>1)vidējais siltumenerģijas patēriņš apkurei pēc renovācijas – 78.48 kWh uz m2 gadā:
2)primārās enerģijas gada patēriņa samazinājums uz m2 pēc darbu pabeigšanas – ne mazāk kā 40 kWh/m2 gadā (investīciju atmaksāšanās periods ne vairāk kā 20 gadi);
3)aprēķinātais siltumnīcefekta gāzu samazinājums gadā (CO2 ekvivalents tonnās) –121.94 t/m2 gadā.</t>
    </r>
    <r>
      <rPr>
        <u/>
        <sz val="10"/>
        <rFont val="Times New Roman"/>
        <family val="1"/>
        <charset val="186"/>
      </rPr>
      <t xml:space="preserve">
Iznākuma rādītājs:</t>
    </r>
    <r>
      <rPr>
        <sz val="10"/>
        <rFont val="Times New Roman"/>
        <family val="1"/>
        <charset val="186"/>
      </rPr>
      <t xml:space="preserve"> veikta ēkas  ar kopējo platību 5183.20m2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</si>
  <si>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97.35 kWh uz m2 gadā:
2)primārās enerģijas gada patēriņa samazinājums uz m2 pēc darbu pabeigšanas –  132.29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platību 488.30m2 energoefektivitātes paaugstināšana. Projekta rezultatīvie un indikatīvie rādītāji tiks precizēti pēc tehniskās dokumentācijas izstrādes.</t>
    </r>
  </si>
  <si>
    <t>17.2.</t>
  </si>
  <si>
    <t>20.2.</t>
  </si>
  <si>
    <t>20.3.</t>
  </si>
  <si>
    <t>24.1.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</si>
</sst>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25"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2"/>
      <name val="Times New Roman"/>
      <family val="1"/>
      <charset val="186"/>
    </font>
    <font>
      <b/>
      <sz val="16"/>
      <name val="Times New Roman"/>
      <family val="1"/>
      <charset val="186"/>
    </font>
    <font>
      <b/>
      <sz val="10"/>
      <name val="Times New Roman"/>
      <family val="1"/>
      <charset val="186"/>
    </font>
    <font>
      <b/>
      <sz val="11"/>
      <name val="Times New Roman"/>
      <family val="1"/>
      <charset val="186"/>
    </font>
    <font>
      <i/>
      <sz val="10"/>
      <name val="Times New Roman"/>
      <family val="1"/>
      <charset val="186"/>
    </font>
    <font>
      <i/>
      <u/>
      <sz val="10"/>
      <name val="Times New Roman"/>
      <family val="1"/>
      <charset val="186"/>
    </font>
    <font>
      <b/>
      <i/>
      <sz val="10"/>
      <name val="Times New Roman"/>
      <family val="1"/>
      <charset val="186"/>
    </font>
    <font>
      <b/>
      <i/>
      <u/>
      <sz val="12"/>
      <name val="Times New Roman"/>
      <family val="1"/>
      <charset val="186"/>
    </font>
    <font>
      <b/>
      <sz val="12"/>
      <name val="Times New Roman"/>
      <family val="1"/>
      <charset val="186"/>
    </font>
    <font>
      <b/>
      <i/>
      <sz val="12"/>
      <name val="Times New Roman"/>
      <family val="1"/>
      <charset val="186"/>
    </font>
    <font>
      <i/>
      <u/>
      <sz val="12"/>
      <name val="Times New Roman"/>
      <family val="1"/>
      <charset val="186"/>
    </font>
    <font>
      <b/>
      <u/>
      <sz val="12"/>
      <name val="Times New Roman"/>
      <family val="1"/>
      <charset val="186"/>
    </font>
    <font>
      <b/>
      <i/>
      <u/>
      <sz val="10"/>
      <name val="Times New Roman"/>
      <family val="1"/>
      <charset val="186"/>
    </font>
    <font>
      <i/>
      <sz val="12"/>
      <name val="Times New Roman"/>
      <family val="1"/>
      <charset val="186"/>
    </font>
    <font>
      <sz val="11"/>
      <name val="Calibri"/>
      <family val="2"/>
      <charset val="186"/>
      <scheme val="minor"/>
    </font>
    <font>
      <u/>
      <sz val="10"/>
      <name val="Times New Roman"/>
      <family val="1"/>
      <charset val="186"/>
    </font>
    <font>
      <sz val="12"/>
      <name val="Calibri"/>
      <family val="2"/>
      <charset val="186"/>
      <scheme val="minor"/>
    </font>
    <font>
      <i/>
      <sz val="12"/>
      <name val="Calibri"/>
      <family val="2"/>
      <charset val="186"/>
      <scheme val="minor"/>
    </font>
    <font>
      <strike/>
      <sz val="10"/>
      <name val="Times New Roman"/>
      <family val="1"/>
      <charset val="186"/>
    </font>
    <font>
      <i/>
      <sz val="11"/>
      <name val="Calibri"/>
      <family val="2"/>
      <charset val="186"/>
      <scheme val="minor"/>
    </font>
    <font>
      <sz val="10"/>
      <name val="Calibri"/>
      <family val="2"/>
      <charset val="186"/>
      <scheme val="minor"/>
    </font>
    <font>
      <sz val="10"/>
      <color theme="1"/>
      <name val="Times New Roman"/>
      <family val="1"/>
      <charset val="186"/>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9900"/>
        <bgColor indexed="64"/>
      </patternFill>
    </fill>
  </fills>
  <borders count="1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54">
    <xf numFmtId="0" fontId="0" fillId="0" borderId="0" xfId="0"/>
    <xf numFmtId="0" fontId="2" fillId="0" borderId="0" xfId="0" applyFont="1"/>
    <xf numFmtId="0" fontId="2" fillId="0" borderId="2" xfId="0" applyFont="1" applyBorder="1"/>
    <xf numFmtId="0" fontId="2" fillId="0" borderId="3" xfId="0" applyFont="1" applyBorder="1" applyAlignment="1">
      <alignment horizontal="center"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 fillId="0" borderId="0" xfId="0" applyFont="1" applyBorder="1"/>
    <xf numFmtId="0" fontId="2" fillId="0" borderId="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2" fillId="0" borderId="0" xfId="0" applyFont="1" applyFill="1" applyBorder="1" applyAlignment="1">
      <alignment vertical="center"/>
    </xf>
    <xf numFmtId="0" fontId="2" fillId="0" borderId="0" xfId="0" applyFont="1" applyFill="1"/>
    <xf numFmtId="0" fontId="7"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center"/>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4" fontId="2" fillId="0" borderId="3" xfId="1" applyNumberFormat="1" applyFont="1" applyBorder="1" applyAlignment="1">
      <alignment horizontal="center" vertical="center" wrapText="1"/>
    </xf>
    <xf numFmtId="0" fontId="2" fillId="0" borderId="0" xfId="0" applyFont="1" applyBorder="1" applyAlignment="1">
      <alignment horizontal="center"/>
    </xf>
    <xf numFmtId="164" fontId="2" fillId="0" borderId="3" xfId="1" applyNumberFormat="1" applyFont="1" applyBorder="1" applyAlignment="1">
      <alignment horizontal="center" vertical="center" wrapText="1"/>
    </xf>
    <xf numFmtId="0" fontId="7" fillId="0" borderId="0" xfId="0" applyFont="1"/>
    <xf numFmtId="0" fontId="2" fillId="0" borderId="2" xfId="0" applyFont="1" applyFill="1" applyBorder="1"/>
    <xf numFmtId="0" fontId="2" fillId="0" borderId="8" xfId="0" applyFont="1" applyFill="1" applyBorder="1" applyAlignment="1">
      <alignment horizontal="justify" vertical="center" wrapText="1"/>
    </xf>
    <xf numFmtId="0" fontId="2" fillId="0" borderId="7" xfId="0" applyFont="1" applyBorder="1" applyAlignment="1">
      <alignment horizontal="center" vertical="center" wrapText="1"/>
    </xf>
    <xf numFmtId="0" fontId="2" fillId="0" borderId="0" xfId="0" applyFont="1" applyFill="1" applyBorder="1"/>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4" fontId="2" fillId="0" borderId="3" xfId="0" applyNumberFormat="1" applyFont="1" applyBorder="1" applyAlignment="1">
      <alignment horizontal="justify" vertical="center" wrapText="1"/>
    </xf>
    <xf numFmtId="4" fontId="2" fillId="0" borderId="3" xfId="0" applyNumberFormat="1" applyFont="1" applyFill="1" applyBorder="1" applyAlignment="1">
      <alignment horizontal="justify" vertical="center" wrapText="1"/>
    </xf>
    <xf numFmtId="0" fontId="10" fillId="2" borderId="0" xfId="0" applyFont="1" applyFill="1" applyAlignment="1">
      <alignment vertical="center"/>
    </xf>
    <xf numFmtId="4" fontId="2" fillId="0" borderId="3"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4" fontId="2" fillId="0" borderId="0" xfId="0" applyNumberFormat="1" applyFont="1" applyAlignment="1">
      <alignment horizontal="center"/>
    </xf>
    <xf numFmtId="0" fontId="2" fillId="0" borderId="2" xfId="0" applyFont="1" applyFill="1" applyBorder="1" applyAlignment="1">
      <alignment horizontal="center"/>
    </xf>
    <xf numFmtId="0" fontId="2" fillId="0" borderId="0" xfId="0" applyFont="1" applyFill="1" applyAlignment="1">
      <alignment horizontal="center"/>
    </xf>
    <xf numFmtId="0" fontId="1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5"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9" fillId="0" borderId="7" xfId="0" applyFont="1" applyFill="1" applyBorder="1" applyAlignment="1">
      <alignment horizontal="center" vertical="center" wrapText="1"/>
    </xf>
    <xf numFmtId="1" fontId="2" fillId="0" borderId="3" xfId="0" applyNumberFormat="1" applyFont="1" applyBorder="1" applyAlignment="1">
      <alignment horizontal="center" vertical="center" wrapText="1"/>
    </xf>
    <xf numFmtId="4" fontId="2" fillId="0" borderId="3" xfId="0" applyNumberFormat="1" applyFont="1" applyFill="1" applyBorder="1" applyAlignment="1">
      <alignment horizontal="center" vertical="center"/>
    </xf>
    <xf numFmtId="0" fontId="2" fillId="0" borderId="0" xfId="0" applyFont="1" applyAlignment="1">
      <alignment wrapText="1"/>
    </xf>
    <xf numFmtId="0" fontId="2" fillId="0" borderId="0" xfId="0" applyFont="1" applyAlignment="1">
      <alignment horizontal="center" wrapText="1"/>
    </xf>
    <xf numFmtId="0" fontId="3" fillId="0" borderId="0" xfId="0" applyFont="1"/>
    <xf numFmtId="0" fontId="17" fillId="0" borderId="0" xfId="0" applyFont="1"/>
    <xf numFmtId="0" fontId="11" fillId="0" borderId="3" xfId="0" applyFont="1" applyBorder="1" applyAlignment="1">
      <alignment horizontal="center" wrapText="1"/>
    </xf>
    <xf numFmtId="0" fontId="17" fillId="0" borderId="0" xfId="0" applyFont="1" applyBorder="1"/>
    <xf numFmtId="0" fontId="3" fillId="0" borderId="3" xfId="0" applyFont="1" applyFill="1" applyBorder="1" applyAlignment="1">
      <alignment horizontal="center"/>
    </xf>
    <xf numFmtId="1" fontId="3" fillId="2" borderId="3" xfId="0" applyNumberFormat="1" applyFont="1" applyFill="1" applyBorder="1" applyAlignment="1">
      <alignment horizontal="center"/>
    </xf>
    <xf numFmtId="0" fontId="3" fillId="2" borderId="3" xfId="0" applyFont="1" applyFill="1" applyBorder="1" applyAlignment="1">
      <alignment horizontal="justify" wrapText="1"/>
    </xf>
    <xf numFmtId="4" fontId="3" fillId="2" borderId="3" xfId="0" applyNumberFormat="1" applyFont="1" applyFill="1" applyBorder="1"/>
    <xf numFmtId="0" fontId="3" fillId="2" borderId="3" xfId="0" applyFont="1" applyFill="1" applyBorder="1" applyAlignment="1">
      <alignment horizontal="center"/>
    </xf>
    <xf numFmtId="1" fontId="3" fillId="0" borderId="3" xfId="0" applyNumberFormat="1" applyFont="1" applyFill="1" applyBorder="1" applyAlignment="1">
      <alignment horizontal="center"/>
    </xf>
    <xf numFmtId="0" fontId="3" fillId="0" borderId="3" xfId="0" applyFont="1" applyFill="1" applyBorder="1" applyAlignment="1">
      <alignment horizontal="justify" wrapText="1"/>
    </xf>
    <xf numFmtId="4" fontId="3" fillId="0" borderId="3" xfId="0" applyNumberFormat="1" applyFont="1" applyFill="1" applyBorder="1"/>
    <xf numFmtId="0" fontId="3" fillId="0" borderId="3" xfId="0" applyFont="1" applyFill="1" applyBorder="1" applyAlignment="1">
      <alignment horizontal="center" vertical="center"/>
    </xf>
    <xf numFmtId="3" fontId="3" fillId="0" borderId="0" xfId="0" applyNumberFormat="1" applyFont="1"/>
    <xf numFmtId="0" fontId="2" fillId="0" borderId="3"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10" fillId="2" borderId="3"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16" fillId="2" borderId="4"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2" fillId="0" borderId="4" xfId="0" applyFont="1" applyFill="1" applyBorder="1" applyAlignment="1">
      <alignment horizontal="justify" vertical="center" wrapText="1"/>
    </xf>
    <xf numFmtId="0" fontId="23" fillId="0" borderId="5" xfId="0" applyFont="1" applyBorder="1" applyAlignment="1">
      <alignment horizontal="justify"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13" fillId="2" borderId="4"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6" fillId="2" borderId="4" xfId="0" applyFont="1" applyFill="1" applyBorder="1" applyAlignment="1">
      <alignment horizontal="justify" wrapText="1"/>
    </xf>
    <xf numFmtId="0" fontId="16" fillId="2" borderId="6" xfId="0" applyFont="1" applyFill="1" applyBorder="1" applyAlignment="1">
      <alignment horizontal="justify" wrapText="1"/>
    </xf>
    <xf numFmtId="0" fontId="16" fillId="2" borderId="5" xfId="0" applyFont="1" applyFill="1" applyBorder="1" applyAlignment="1">
      <alignment horizontal="justify"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1" fillId="2" borderId="6"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Border="1" applyAlignment="1">
      <alignment horizontal="left" vertical="center" wrapText="1"/>
    </xf>
    <xf numFmtId="0" fontId="17" fillId="0" borderId="5" xfId="0" applyFont="1" applyBorder="1" applyAlignment="1">
      <alignment horizontal="justify" vertical="center" wrapText="1"/>
    </xf>
    <xf numFmtId="0" fontId="2" fillId="0" borderId="3" xfId="0" applyFont="1" applyFill="1" applyBorder="1" applyAlignment="1">
      <alignment horizontal="justify" vertical="center" wrapText="1"/>
    </xf>
    <xf numFmtId="0" fontId="17" fillId="0" borderId="3" xfId="0" applyFont="1" applyBorder="1" applyAlignment="1">
      <alignment horizontal="justify" vertical="center" wrapText="1"/>
    </xf>
    <xf numFmtId="0" fontId="17" fillId="0" borderId="3" xfId="0" applyFont="1" applyFill="1" applyBorder="1" applyAlignment="1">
      <alignment horizontal="justify" vertical="center" wrapText="1"/>
    </xf>
    <xf numFmtId="0" fontId="2" fillId="0" borderId="5" xfId="0" applyFont="1" applyBorder="1" applyAlignment="1">
      <alignment horizontal="justify" vertical="center" wrapText="1"/>
    </xf>
    <xf numFmtId="0" fontId="2" fillId="0" borderId="5" xfId="0" applyFont="1" applyFill="1" applyBorder="1" applyAlignment="1">
      <alignment horizontal="left" vertical="center" wrapText="1"/>
    </xf>
    <xf numFmtId="0" fontId="2" fillId="3" borderId="4"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16" fillId="2" borderId="4" xfId="0" applyFont="1" applyFill="1" applyBorder="1" applyAlignment="1">
      <alignment horizontal="justify" vertical="top" wrapText="1"/>
    </xf>
    <xf numFmtId="0" fontId="16" fillId="2" borderId="6" xfId="0" applyFont="1" applyFill="1" applyBorder="1" applyAlignment="1">
      <alignment horizontal="justify" vertical="top" wrapText="1"/>
    </xf>
    <xf numFmtId="0" fontId="16" fillId="2" borderId="5" xfId="0" applyFont="1" applyFill="1" applyBorder="1" applyAlignment="1">
      <alignment horizontal="justify" vertical="top" wrapText="1"/>
    </xf>
    <xf numFmtId="0" fontId="16" fillId="2" borderId="3" xfId="0" applyFont="1" applyFill="1" applyBorder="1" applyAlignment="1">
      <alignment horizontal="justify" vertical="center" wrapText="1"/>
    </xf>
    <xf numFmtId="0" fontId="2" fillId="0" borderId="5" xfId="0" applyFont="1" applyBorder="1" applyAlignment="1">
      <alignment vertical="center" wrapText="1"/>
    </xf>
    <xf numFmtId="0" fontId="11" fillId="2" borderId="3" xfId="0" applyFont="1" applyFill="1" applyBorder="1" applyAlignment="1">
      <alignment horizontal="justify" vertical="center" wrapText="1"/>
    </xf>
    <xf numFmtId="0" fontId="2" fillId="0" borderId="3" xfId="0" applyFont="1" applyFill="1" applyBorder="1" applyAlignment="1">
      <alignment vertical="center" wrapText="1"/>
    </xf>
    <xf numFmtId="0" fontId="23" fillId="0" borderId="3" xfId="0" applyFont="1" applyBorder="1" applyAlignment="1">
      <alignment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20" fillId="2" borderId="6" xfId="0" applyFont="1" applyFill="1" applyBorder="1" applyAlignment="1">
      <alignment horizontal="justify" vertical="center" wrapText="1"/>
    </xf>
    <xf numFmtId="0" fontId="20" fillId="2" borderId="5" xfId="0" applyFont="1" applyFill="1" applyBorder="1" applyAlignment="1">
      <alignment horizontal="justify" vertical="center" wrapText="1"/>
    </xf>
    <xf numFmtId="0" fontId="19" fillId="2" borderId="6" xfId="0" applyFont="1" applyFill="1" applyBorder="1" applyAlignment="1">
      <alignment horizontal="justify" vertical="center" wrapText="1"/>
    </xf>
    <xf numFmtId="0" fontId="19" fillId="2" borderId="5" xfId="0" applyFont="1" applyFill="1" applyBorder="1" applyAlignment="1">
      <alignment horizontal="justify" vertical="center" wrapText="1"/>
    </xf>
    <xf numFmtId="0" fontId="2" fillId="0" borderId="3" xfId="0" applyFont="1" applyBorder="1" applyAlignment="1">
      <alignment horizontal="justify" vertical="center" wrapText="1"/>
    </xf>
    <xf numFmtId="0" fontId="1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2" fillId="2" borderId="6"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7"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4" fillId="2" borderId="6" xfId="0" applyFont="1" applyFill="1" applyBorder="1" applyAlignment="1">
      <alignment vertical="center"/>
    </xf>
    <xf numFmtId="0" fontId="14" fillId="2" borderId="5" xfId="0" applyFont="1" applyFill="1" applyBorder="1" applyAlignment="1">
      <alignment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Alignment="1">
      <alignment horizontal="right"/>
    </xf>
    <xf numFmtId="0" fontId="23" fillId="0" borderId="5"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Fill="1" applyBorder="1" applyAlignment="1">
      <alignment horizontal="left" vertical="center" wrapText="1"/>
    </xf>
    <xf numFmtId="0" fontId="23" fillId="0" borderId="3" xfId="0" applyFont="1" applyBorder="1" applyAlignment="1">
      <alignment horizontal="left" vertical="center" wrapText="1"/>
    </xf>
    <xf numFmtId="0" fontId="2" fillId="0" borderId="12" xfId="0" applyFont="1" applyFill="1" applyBorder="1" applyAlignment="1">
      <alignment vertical="center" wrapText="1"/>
    </xf>
    <xf numFmtId="0" fontId="23" fillId="0" borderId="13" xfId="0" applyFont="1" applyBorder="1" applyAlignment="1">
      <alignment vertical="center" wrapText="1"/>
    </xf>
    <xf numFmtId="0" fontId="4" fillId="0" borderId="1" xfId="0" applyFont="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Border="1" applyAlignment="1">
      <alignment horizontal="center" wrapText="1"/>
    </xf>
    <xf numFmtId="0" fontId="4" fillId="0" borderId="0" xfId="0" applyFont="1" applyAlignment="1">
      <alignment horizontal="center"/>
    </xf>
    <xf numFmtId="0" fontId="4" fillId="0" borderId="0" xfId="0" applyFont="1" applyAlignment="1"/>
    <xf numFmtId="0" fontId="11" fillId="0" borderId="3" xfId="0" applyFont="1" applyBorder="1" applyAlignment="1">
      <alignment horizontal="center"/>
    </xf>
    <xf numFmtId="0" fontId="3" fillId="0" borderId="3" xfId="0" applyFont="1" applyBorder="1" applyAlignment="1">
      <alignment horizontal="center"/>
    </xf>
    <xf numFmtId="0" fontId="3" fillId="0" borderId="3" xfId="0" applyFont="1" applyFill="1" applyBorder="1" applyAlignment="1">
      <alignment horizontal="center" vertical="center"/>
    </xf>
    <xf numFmtId="14" fontId="11" fillId="0" borderId="3"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009900"/>
      <color rgb="FF33CC33"/>
      <color rgb="FF008000"/>
      <color rgb="FFFFFF66"/>
      <color rgb="FFFFCC66"/>
      <color rgb="FFFFCC99"/>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tabSelected="1" view="pageLayout" zoomScale="70" zoomScaleNormal="90" zoomScalePageLayoutView="70" workbookViewId="0">
      <selection activeCell="L1" sqref="L1:O1"/>
    </sheetView>
  </sheetViews>
  <sheetFormatPr defaultRowHeight="12.75" x14ac:dyDescent="0.2"/>
  <cols>
    <col min="1" max="1" width="1.28515625" style="1" customWidth="1"/>
    <col min="2" max="2" width="7" style="1" customWidth="1"/>
    <col min="3" max="3" width="9.140625" style="1"/>
    <col min="4" max="4" width="21.42578125" style="1" customWidth="1"/>
    <col min="5" max="5" width="12.42578125" style="1" customWidth="1"/>
    <col min="6" max="6" width="13.28515625" style="1" customWidth="1"/>
    <col min="7" max="7" width="15.5703125" style="1" customWidth="1"/>
    <col min="8" max="8" width="17" style="1" customWidth="1"/>
    <col min="9" max="9" width="15.42578125" style="1" customWidth="1"/>
    <col min="10" max="10" width="15.5703125" style="1" customWidth="1"/>
    <col min="11" max="11" width="12.42578125" style="1" customWidth="1"/>
    <col min="12" max="12" width="36.42578125" style="1" customWidth="1"/>
    <col min="13" max="13" width="18.42578125" style="1" customWidth="1"/>
    <col min="14" max="14" width="12.7109375" style="1" customWidth="1"/>
    <col min="15" max="15" width="29" style="1" customWidth="1"/>
    <col min="16" max="16" width="9.140625" style="1"/>
    <col min="17" max="17" width="14.28515625" style="1" customWidth="1"/>
    <col min="18" max="256" width="9.140625" style="1"/>
    <col min="257" max="257" width="1.28515625" style="1" customWidth="1"/>
    <col min="258" max="258" width="6.140625" style="1" customWidth="1"/>
    <col min="259" max="259" width="9.140625" style="1"/>
    <col min="260" max="260" width="19.85546875" style="1" customWidth="1"/>
    <col min="261" max="261" width="10.42578125" style="1" customWidth="1"/>
    <col min="262" max="262" width="11.42578125" style="1" customWidth="1"/>
    <col min="263" max="263" width="15.5703125" style="1" customWidth="1"/>
    <col min="264" max="264" width="17" style="1" customWidth="1"/>
    <col min="265" max="265" width="15.42578125" style="1" customWidth="1"/>
    <col min="266" max="266" width="15.5703125" style="1" customWidth="1"/>
    <col min="267" max="267" width="12.42578125" style="1" customWidth="1"/>
    <col min="268" max="268" width="25.28515625" style="1" customWidth="1"/>
    <col min="269" max="269" width="22.42578125" style="1" customWidth="1"/>
    <col min="270" max="270" width="12.7109375" style="1" customWidth="1"/>
    <col min="271" max="271" width="26.7109375" style="1" customWidth="1"/>
    <col min="272" max="512" width="9.140625" style="1"/>
    <col min="513" max="513" width="1.28515625" style="1" customWidth="1"/>
    <col min="514" max="514" width="6.140625" style="1" customWidth="1"/>
    <col min="515" max="515" width="9.140625" style="1"/>
    <col min="516" max="516" width="19.85546875" style="1" customWidth="1"/>
    <col min="517" max="517" width="10.42578125" style="1" customWidth="1"/>
    <col min="518" max="518" width="11.42578125" style="1" customWidth="1"/>
    <col min="519" max="519" width="15.5703125" style="1" customWidth="1"/>
    <col min="520" max="520" width="17" style="1" customWidth="1"/>
    <col min="521" max="521" width="15.42578125" style="1" customWidth="1"/>
    <col min="522" max="522" width="15.5703125" style="1" customWidth="1"/>
    <col min="523" max="523" width="12.42578125" style="1" customWidth="1"/>
    <col min="524" max="524" width="25.28515625" style="1" customWidth="1"/>
    <col min="525" max="525" width="22.42578125" style="1" customWidth="1"/>
    <col min="526" max="526" width="12.7109375" style="1" customWidth="1"/>
    <col min="527" max="527" width="26.7109375" style="1" customWidth="1"/>
    <col min="528" max="768" width="9.140625" style="1"/>
    <col min="769" max="769" width="1.28515625" style="1" customWidth="1"/>
    <col min="770" max="770" width="6.140625" style="1" customWidth="1"/>
    <col min="771" max="771" width="9.140625" style="1"/>
    <col min="772" max="772" width="19.85546875" style="1" customWidth="1"/>
    <col min="773" max="773" width="10.42578125" style="1" customWidth="1"/>
    <col min="774" max="774" width="11.42578125" style="1" customWidth="1"/>
    <col min="775" max="775" width="15.5703125" style="1" customWidth="1"/>
    <col min="776" max="776" width="17" style="1" customWidth="1"/>
    <col min="777" max="777" width="15.42578125" style="1" customWidth="1"/>
    <col min="778" max="778" width="15.5703125" style="1" customWidth="1"/>
    <col min="779" max="779" width="12.42578125" style="1" customWidth="1"/>
    <col min="780" max="780" width="25.28515625" style="1" customWidth="1"/>
    <col min="781" max="781" width="22.42578125" style="1" customWidth="1"/>
    <col min="782" max="782" width="12.7109375" style="1" customWidth="1"/>
    <col min="783" max="783" width="26.7109375" style="1" customWidth="1"/>
    <col min="784" max="1024" width="9.140625" style="1"/>
    <col min="1025" max="1025" width="1.28515625" style="1" customWidth="1"/>
    <col min="1026" max="1026" width="6.140625" style="1" customWidth="1"/>
    <col min="1027" max="1027" width="9.140625" style="1"/>
    <col min="1028" max="1028" width="19.85546875" style="1" customWidth="1"/>
    <col min="1029" max="1029" width="10.42578125" style="1" customWidth="1"/>
    <col min="1030" max="1030" width="11.42578125" style="1" customWidth="1"/>
    <col min="1031" max="1031" width="15.5703125" style="1" customWidth="1"/>
    <col min="1032" max="1032" width="17" style="1" customWidth="1"/>
    <col min="1033" max="1033" width="15.42578125" style="1" customWidth="1"/>
    <col min="1034" max="1034" width="15.5703125" style="1" customWidth="1"/>
    <col min="1035" max="1035" width="12.42578125" style="1" customWidth="1"/>
    <col min="1036" max="1036" width="25.28515625" style="1" customWidth="1"/>
    <col min="1037" max="1037" width="22.42578125" style="1" customWidth="1"/>
    <col min="1038" max="1038" width="12.7109375" style="1" customWidth="1"/>
    <col min="1039" max="1039" width="26.7109375" style="1" customWidth="1"/>
    <col min="1040" max="1280" width="9.140625" style="1"/>
    <col min="1281" max="1281" width="1.28515625" style="1" customWidth="1"/>
    <col min="1282" max="1282" width="6.140625" style="1" customWidth="1"/>
    <col min="1283" max="1283" width="9.140625" style="1"/>
    <col min="1284" max="1284" width="19.85546875" style="1" customWidth="1"/>
    <col min="1285" max="1285" width="10.42578125" style="1" customWidth="1"/>
    <col min="1286" max="1286" width="11.42578125" style="1" customWidth="1"/>
    <col min="1287" max="1287" width="15.5703125" style="1" customWidth="1"/>
    <col min="1288" max="1288" width="17" style="1" customWidth="1"/>
    <col min="1289" max="1289" width="15.42578125" style="1" customWidth="1"/>
    <col min="1290" max="1290" width="15.5703125" style="1" customWidth="1"/>
    <col min="1291" max="1291" width="12.42578125" style="1" customWidth="1"/>
    <col min="1292" max="1292" width="25.28515625" style="1" customWidth="1"/>
    <col min="1293" max="1293" width="22.42578125" style="1" customWidth="1"/>
    <col min="1294" max="1294" width="12.7109375" style="1" customWidth="1"/>
    <col min="1295" max="1295" width="26.7109375" style="1" customWidth="1"/>
    <col min="1296" max="1536" width="9.140625" style="1"/>
    <col min="1537" max="1537" width="1.28515625" style="1" customWidth="1"/>
    <col min="1538" max="1538" width="6.140625" style="1" customWidth="1"/>
    <col min="1539" max="1539" width="9.140625" style="1"/>
    <col min="1540" max="1540" width="19.85546875" style="1" customWidth="1"/>
    <col min="1541" max="1541" width="10.42578125" style="1" customWidth="1"/>
    <col min="1542" max="1542" width="11.42578125" style="1" customWidth="1"/>
    <col min="1543" max="1543" width="15.5703125" style="1" customWidth="1"/>
    <col min="1544" max="1544" width="17" style="1" customWidth="1"/>
    <col min="1545" max="1545" width="15.42578125" style="1" customWidth="1"/>
    <col min="1546" max="1546" width="15.5703125" style="1" customWidth="1"/>
    <col min="1547" max="1547" width="12.42578125" style="1" customWidth="1"/>
    <col min="1548" max="1548" width="25.28515625" style="1" customWidth="1"/>
    <col min="1549" max="1549" width="22.42578125" style="1" customWidth="1"/>
    <col min="1550" max="1550" width="12.7109375" style="1" customWidth="1"/>
    <col min="1551" max="1551" width="26.7109375" style="1" customWidth="1"/>
    <col min="1552" max="1792" width="9.140625" style="1"/>
    <col min="1793" max="1793" width="1.28515625" style="1" customWidth="1"/>
    <col min="1794" max="1794" width="6.140625" style="1" customWidth="1"/>
    <col min="1795" max="1795" width="9.140625" style="1"/>
    <col min="1796" max="1796" width="19.85546875" style="1" customWidth="1"/>
    <col min="1797" max="1797" width="10.42578125" style="1" customWidth="1"/>
    <col min="1798" max="1798" width="11.42578125" style="1" customWidth="1"/>
    <col min="1799" max="1799" width="15.5703125" style="1" customWidth="1"/>
    <col min="1800" max="1800" width="17" style="1" customWidth="1"/>
    <col min="1801" max="1801" width="15.42578125" style="1" customWidth="1"/>
    <col min="1802" max="1802" width="15.5703125" style="1" customWidth="1"/>
    <col min="1803" max="1803" width="12.42578125" style="1" customWidth="1"/>
    <col min="1804" max="1804" width="25.28515625" style="1" customWidth="1"/>
    <col min="1805" max="1805" width="22.42578125" style="1" customWidth="1"/>
    <col min="1806" max="1806" width="12.7109375" style="1" customWidth="1"/>
    <col min="1807" max="1807" width="26.7109375" style="1" customWidth="1"/>
    <col min="1808" max="2048" width="9.140625" style="1"/>
    <col min="2049" max="2049" width="1.28515625" style="1" customWidth="1"/>
    <col min="2050" max="2050" width="6.140625" style="1" customWidth="1"/>
    <col min="2051" max="2051" width="9.140625" style="1"/>
    <col min="2052" max="2052" width="19.85546875" style="1" customWidth="1"/>
    <col min="2053" max="2053" width="10.42578125" style="1" customWidth="1"/>
    <col min="2054" max="2054" width="11.42578125" style="1" customWidth="1"/>
    <col min="2055" max="2055" width="15.5703125" style="1" customWidth="1"/>
    <col min="2056" max="2056" width="17" style="1" customWidth="1"/>
    <col min="2057" max="2057" width="15.42578125" style="1" customWidth="1"/>
    <col min="2058" max="2058" width="15.5703125" style="1" customWidth="1"/>
    <col min="2059" max="2059" width="12.42578125" style="1" customWidth="1"/>
    <col min="2060" max="2060" width="25.28515625" style="1" customWidth="1"/>
    <col min="2061" max="2061" width="22.42578125" style="1" customWidth="1"/>
    <col min="2062" max="2062" width="12.7109375" style="1" customWidth="1"/>
    <col min="2063" max="2063" width="26.7109375" style="1" customWidth="1"/>
    <col min="2064" max="2304" width="9.140625" style="1"/>
    <col min="2305" max="2305" width="1.28515625" style="1" customWidth="1"/>
    <col min="2306" max="2306" width="6.140625" style="1" customWidth="1"/>
    <col min="2307" max="2307" width="9.140625" style="1"/>
    <col min="2308" max="2308" width="19.85546875" style="1" customWidth="1"/>
    <col min="2309" max="2309" width="10.42578125" style="1" customWidth="1"/>
    <col min="2310" max="2310" width="11.42578125" style="1" customWidth="1"/>
    <col min="2311" max="2311" width="15.5703125" style="1" customWidth="1"/>
    <col min="2312" max="2312" width="17" style="1" customWidth="1"/>
    <col min="2313" max="2313" width="15.42578125" style="1" customWidth="1"/>
    <col min="2314" max="2314" width="15.5703125" style="1" customWidth="1"/>
    <col min="2315" max="2315" width="12.42578125" style="1" customWidth="1"/>
    <col min="2316" max="2316" width="25.28515625" style="1" customWidth="1"/>
    <col min="2317" max="2317" width="22.42578125" style="1" customWidth="1"/>
    <col min="2318" max="2318" width="12.7109375" style="1" customWidth="1"/>
    <col min="2319" max="2319" width="26.7109375" style="1" customWidth="1"/>
    <col min="2320" max="2560" width="9.140625" style="1"/>
    <col min="2561" max="2561" width="1.28515625" style="1" customWidth="1"/>
    <col min="2562" max="2562" width="6.140625" style="1" customWidth="1"/>
    <col min="2563" max="2563" width="9.140625" style="1"/>
    <col min="2564" max="2564" width="19.85546875" style="1" customWidth="1"/>
    <col min="2565" max="2565" width="10.42578125" style="1" customWidth="1"/>
    <col min="2566" max="2566" width="11.42578125" style="1" customWidth="1"/>
    <col min="2567" max="2567" width="15.5703125" style="1" customWidth="1"/>
    <col min="2568" max="2568" width="17" style="1" customWidth="1"/>
    <col min="2569" max="2569" width="15.42578125" style="1" customWidth="1"/>
    <col min="2570" max="2570" width="15.5703125" style="1" customWidth="1"/>
    <col min="2571" max="2571" width="12.42578125" style="1" customWidth="1"/>
    <col min="2572" max="2572" width="25.28515625" style="1" customWidth="1"/>
    <col min="2573" max="2573" width="22.42578125" style="1" customWidth="1"/>
    <col min="2574" max="2574" width="12.7109375" style="1" customWidth="1"/>
    <col min="2575" max="2575" width="26.7109375" style="1" customWidth="1"/>
    <col min="2576" max="2816" width="9.140625" style="1"/>
    <col min="2817" max="2817" width="1.28515625" style="1" customWidth="1"/>
    <col min="2818" max="2818" width="6.140625" style="1" customWidth="1"/>
    <col min="2819" max="2819" width="9.140625" style="1"/>
    <col min="2820" max="2820" width="19.85546875" style="1" customWidth="1"/>
    <col min="2821" max="2821" width="10.42578125" style="1" customWidth="1"/>
    <col min="2822" max="2822" width="11.42578125" style="1" customWidth="1"/>
    <col min="2823" max="2823" width="15.5703125" style="1" customWidth="1"/>
    <col min="2824" max="2824" width="17" style="1" customWidth="1"/>
    <col min="2825" max="2825" width="15.42578125" style="1" customWidth="1"/>
    <col min="2826" max="2826" width="15.5703125" style="1" customWidth="1"/>
    <col min="2827" max="2827" width="12.42578125" style="1" customWidth="1"/>
    <col min="2828" max="2828" width="25.28515625" style="1" customWidth="1"/>
    <col min="2829" max="2829" width="22.42578125" style="1" customWidth="1"/>
    <col min="2830" max="2830" width="12.7109375" style="1" customWidth="1"/>
    <col min="2831" max="2831" width="26.7109375" style="1" customWidth="1"/>
    <col min="2832" max="3072" width="9.140625" style="1"/>
    <col min="3073" max="3073" width="1.28515625" style="1" customWidth="1"/>
    <col min="3074" max="3074" width="6.140625" style="1" customWidth="1"/>
    <col min="3075" max="3075" width="9.140625" style="1"/>
    <col min="3076" max="3076" width="19.85546875" style="1" customWidth="1"/>
    <col min="3077" max="3077" width="10.42578125" style="1" customWidth="1"/>
    <col min="3078" max="3078" width="11.42578125" style="1" customWidth="1"/>
    <col min="3079" max="3079" width="15.5703125" style="1" customWidth="1"/>
    <col min="3080" max="3080" width="17" style="1" customWidth="1"/>
    <col min="3081" max="3081" width="15.42578125" style="1" customWidth="1"/>
    <col min="3082" max="3082" width="15.5703125" style="1" customWidth="1"/>
    <col min="3083" max="3083" width="12.42578125" style="1" customWidth="1"/>
    <col min="3084" max="3084" width="25.28515625" style="1" customWidth="1"/>
    <col min="3085" max="3085" width="22.42578125" style="1" customWidth="1"/>
    <col min="3086" max="3086" width="12.7109375" style="1" customWidth="1"/>
    <col min="3087" max="3087" width="26.7109375" style="1" customWidth="1"/>
    <col min="3088" max="3328" width="9.140625" style="1"/>
    <col min="3329" max="3329" width="1.28515625" style="1" customWidth="1"/>
    <col min="3330" max="3330" width="6.140625" style="1" customWidth="1"/>
    <col min="3331" max="3331" width="9.140625" style="1"/>
    <col min="3332" max="3332" width="19.85546875" style="1" customWidth="1"/>
    <col min="3333" max="3333" width="10.42578125" style="1" customWidth="1"/>
    <col min="3334" max="3334" width="11.42578125" style="1" customWidth="1"/>
    <col min="3335" max="3335" width="15.5703125" style="1" customWidth="1"/>
    <col min="3336" max="3336" width="17" style="1" customWidth="1"/>
    <col min="3337" max="3337" width="15.42578125" style="1" customWidth="1"/>
    <col min="3338" max="3338" width="15.5703125" style="1" customWidth="1"/>
    <col min="3339" max="3339" width="12.42578125" style="1" customWidth="1"/>
    <col min="3340" max="3340" width="25.28515625" style="1" customWidth="1"/>
    <col min="3341" max="3341" width="22.42578125" style="1" customWidth="1"/>
    <col min="3342" max="3342" width="12.7109375" style="1" customWidth="1"/>
    <col min="3343" max="3343" width="26.7109375" style="1" customWidth="1"/>
    <col min="3344" max="3584" width="9.140625" style="1"/>
    <col min="3585" max="3585" width="1.28515625" style="1" customWidth="1"/>
    <col min="3586" max="3586" width="6.140625" style="1" customWidth="1"/>
    <col min="3587" max="3587" width="9.140625" style="1"/>
    <col min="3588" max="3588" width="19.85546875" style="1" customWidth="1"/>
    <col min="3589" max="3589" width="10.42578125" style="1" customWidth="1"/>
    <col min="3590" max="3590" width="11.42578125" style="1" customWidth="1"/>
    <col min="3591" max="3591" width="15.5703125" style="1" customWidth="1"/>
    <col min="3592" max="3592" width="17" style="1" customWidth="1"/>
    <col min="3593" max="3593" width="15.42578125" style="1" customWidth="1"/>
    <col min="3594" max="3594" width="15.5703125" style="1" customWidth="1"/>
    <col min="3595" max="3595" width="12.42578125" style="1" customWidth="1"/>
    <col min="3596" max="3596" width="25.28515625" style="1" customWidth="1"/>
    <col min="3597" max="3597" width="22.42578125" style="1" customWidth="1"/>
    <col min="3598" max="3598" width="12.7109375" style="1" customWidth="1"/>
    <col min="3599" max="3599" width="26.7109375" style="1" customWidth="1"/>
    <col min="3600" max="3840" width="9.140625" style="1"/>
    <col min="3841" max="3841" width="1.28515625" style="1" customWidth="1"/>
    <col min="3842" max="3842" width="6.140625" style="1" customWidth="1"/>
    <col min="3843" max="3843" width="9.140625" style="1"/>
    <col min="3844" max="3844" width="19.85546875" style="1" customWidth="1"/>
    <col min="3845" max="3845" width="10.42578125" style="1" customWidth="1"/>
    <col min="3846" max="3846" width="11.42578125" style="1" customWidth="1"/>
    <col min="3847" max="3847" width="15.5703125" style="1" customWidth="1"/>
    <col min="3848" max="3848" width="17" style="1" customWidth="1"/>
    <col min="3849" max="3849" width="15.42578125" style="1" customWidth="1"/>
    <col min="3850" max="3850" width="15.5703125" style="1" customWidth="1"/>
    <col min="3851" max="3851" width="12.42578125" style="1" customWidth="1"/>
    <col min="3852" max="3852" width="25.28515625" style="1" customWidth="1"/>
    <col min="3853" max="3853" width="22.42578125" style="1" customWidth="1"/>
    <col min="3854" max="3854" width="12.7109375" style="1" customWidth="1"/>
    <col min="3855" max="3855" width="26.7109375" style="1" customWidth="1"/>
    <col min="3856" max="4096" width="9.140625" style="1"/>
    <col min="4097" max="4097" width="1.28515625" style="1" customWidth="1"/>
    <col min="4098" max="4098" width="6.140625" style="1" customWidth="1"/>
    <col min="4099" max="4099" width="9.140625" style="1"/>
    <col min="4100" max="4100" width="19.85546875" style="1" customWidth="1"/>
    <col min="4101" max="4101" width="10.42578125" style="1" customWidth="1"/>
    <col min="4102" max="4102" width="11.42578125" style="1" customWidth="1"/>
    <col min="4103" max="4103" width="15.5703125" style="1" customWidth="1"/>
    <col min="4104" max="4104" width="17" style="1" customWidth="1"/>
    <col min="4105" max="4105" width="15.42578125" style="1" customWidth="1"/>
    <col min="4106" max="4106" width="15.5703125" style="1" customWidth="1"/>
    <col min="4107" max="4107" width="12.42578125" style="1" customWidth="1"/>
    <col min="4108" max="4108" width="25.28515625" style="1" customWidth="1"/>
    <col min="4109" max="4109" width="22.42578125" style="1" customWidth="1"/>
    <col min="4110" max="4110" width="12.7109375" style="1" customWidth="1"/>
    <col min="4111" max="4111" width="26.7109375" style="1" customWidth="1"/>
    <col min="4112" max="4352" width="9.140625" style="1"/>
    <col min="4353" max="4353" width="1.28515625" style="1" customWidth="1"/>
    <col min="4354" max="4354" width="6.140625" style="1" customWidth="1"/>
    <col min="4355" max="4355" width="9.140625" style="1"/>
    <col min="4356" max="4356" width="19.85546875" style="1" customWidth="1"/>
    <col min="4357" max="4357" width="10.42578125" style="1" customWidth="1"/>
    <col min="4358" max="4358" width="11.42578125" style="1" customWidth="1"/>
    <col min="4359" max="4359" width="15.5703125" style="1" customWidth="1"/>
    <col min="4360" max="4360" width="17" style="1" customWidth="1"/>
    <col min="4361" max="4361" width="15.42578125" style="1" customWidth="1"/>
    <col min="4362" max="4362" width="15.5703125" style="1" customWidth="1"/>
    <col min="4363" max="4363" width="12.42578125" style="1" customWidth="1"/>
    <col min="4364" max="4364" width="25.28515625" style="1" customWidth="1"/>
    <col min="4365" max="4365" width="22.42578125" style="1" customWidth="1"/>
    <col min="4366" max="4366" width="12.7109375" style="1" customWidth="1"/>
    <col min="4367" max="4367" width="26.7109375" style="1" customWidth="1"/>
    <col min="4368" max="4608" width="9.140625" style="1"/>
    <col min="4609" max="4609" width="1.28515625" style="1" customWidth="1"/>
    <col min="4610" max="4610" width="6.140625" style="1" customWidth="1"/>
    <col min="4611" max="4611" width="9.140625" style="1"/>
    <col min="4612" max="4612" width="19.85546875" style="1" customWidth="1"/>
    <col min="4613" max="4613" width="10.42578125" style="1" customWidth="1"/>
    <col min="4614" max="4614" width="11.42578125" style="1" customWidth="1"/>
    <col min="4615" max="4615" width="15.5703125" style="1" customWidth="1"/>
    <col min="4616" max="4616" width="17" style="1" customWidth="1"/>
    <col min="4617" max="4617" width="15.42578125" style="1" customWidth="1"/>
    <col min="4618" max="4618" width="15.5703125" style="1" customWidth="1"/>
    <col min="4619" max="4619" width="12.42578125" style="1" customWidth="1"/>
    <col min="4620" max="4620" width="25.28515625" style="1" customWidth="1"/>
    <col min="4621" max="4621" width="22.42578125" style="1" customWidth="1"/>
    <col min="4622" max="4622" width="12.7109375" style="1" customWidth="1"/>
    <col min="4623" max="4623" width="26.7109375" style="1" customWidth="1"/>
    <col min="4624" max="4864" width="9.140625" style="1"/>
    <col min="4865" max="4865" width="1.28515625" style="1" customWidth="1"/>
    <col min="4866" max="4866" width="6.140625" style="1" customWidth="1"/>
    <col min="4867" max="4867" width="9.140625" style="1"/>
    <col min="4868" max="4868" width="19.85546875" style="1" customWidth="1"/>
    <col min="4869" max="4869" width="10.42578125" style="1" customWidth="1"/>
    <col min="4870" max="4870" width="11.42578125" style="1" customWidth="1"/>
    <col min="4871" max="4871" width="15.5703125" style="1" customWidth="1"/>
    <col min="4872" max="4872" width="17" style="1" customWidth="1"/>
    <col min="4873" max="4873" width="15.42578125" style="1" customWidth="1"/>
    <col min="4874" max="4874" width="15.5703125" style="1" customWidth="1"/>
    <col min="4875" max="4875" width="12.42578125" style="1" customWidth="1"/>
    <col min="4876" max="4876" width="25.28515625" style="1" customWidth="1"/>
    <col min="4877" max="4877" width="22.42578125" style="1" customWidth="1"/>
    <col min="4878" max="4878" width="12.7109375" style="1" customWidth="1"/>
    <col min="4879" max="4879" width="26.7109375" style="1" customWidth="1"/>
    <col min="4880" max="5120" width="9.140625" style="1"/>
    <col min="5121" max="5121" width="1.28515625" style="1" customWidth="1"/>
    <col min="5122" max="5122" width="6.140625" style="1" customWidth="1"/>
    <col min="5123" max="5123" width="9.140625" style="1"/>
    <col min="5124" max="5124" width="19.85546875" style="1" customWidth="1"/>
    <col min="5125" max="5125" width="10.42578125" style="1" customWidth="1"/>
    <col min="5126" max="5126" width="11.42578125" style="1" customWidth="1"/>
    <col min="5127" max="5127" width="15.5703125" style="1" customWidth="1"/>
    <col min="5128" max="5128" width="17" style="1" customWidth="1"/>
    <col min="5129" max="5129" width="15.42578125" style="1" customWidth="1"/>
    <col min="5130" max="5130" width="15.5703125" style="1" customWidth="1"/>
    <col min="5131" max="5131" width="12.42578125" style="1" customWidth="1"/>
    <col min="5132" max="5132" width="25.28515625" style="1" customWidth="1"/>
    <col min="5133" max="5133" width="22.42578125" style="1" customWidth="1"/>
    <col min="5134" max="5134" width="12.7109375" style="1" customWidth="1"/>
    <col min="5135" max="5135" width="26.7109375" style="1" customWidth="1"/>
    <col min="5136" max="5376" width="9.140625" style="1"/>
    <col min="5377" max="5377" width="1.28515625" style="1" customWidth="1"/>
    <col min="5378" max="5378" width="6.140625" style="1" customWidth="1"/>
    <col min="5379" max="5379" width="9.140625" style="1"/>
    <col min="5380" max="5380" width="19.85546875" style="1" customWidth="1"/>
    <col min="5381" max="5381" width="10.42578125" style="1" customWidth="1"/>
    <col min="5382" max="5382" width="11.42578125" style="1" customWidth="1"/>
    <col min="5383" max="5383" width="15.5703125" style="1" customWidth="1"/>
    <col min="5384" max="5384" width="17" style="1" customWidth="1"/>
    <col min="5385" max="5385" width="15.42578125" style="1" customWidth="1"/>
    <col min="5386" max="5386" width="15.5703125" style="1" customWidth="1"/>
    <col min="5387" max="5387" width="12.42578125" style="1" customWidth="1"/>
    <col min="5388" max="5388" width="25.28515625" style="1" customWidth="1"/>
    <col min="5389" max="5389" width="22.42578125" style="1" customWidth="1"/>
    <col min="5390" max="5390" width="12.7109375" style="1" customWidth="1"/>
    <col min="5391" max="5391" width="26.7109375" style="1" customWidth="1"/>
    <col min="5392" max="5632" width="9.140625" style="1"/>
    <col min="5633" max="5633" width="1.28515625" style="1" customWidth="1"/>
    <col min="5634" max="5634" width="6.140625" style="1" customWidth="1"/>
    <col min="5635" max="5635" width="9.140625" style="1"/>
    <col min="5636" max="5636" width="19.85546875" style="1" customWidth="1"/>
    <col min="5637" max="5637" width="10.42578125" style="1" customWidth="1"/>
    <col min="5638" max="5638" width="11.42578125" style="1" customWidth="1"/>
    <col min="5639" max="5639" width="15.5703125" style="1" customWidth="1"/>
    <col min="5640" max="5640" width="17" style="1" customWidth="1"/>
    <col min="5641" max="5641" width="15.42578125" style="1" customWidth="1"/>
    <col min="5642" max="5642" width="15.5703125" style="1" customWidth="1"/>
    <col min="5643" max="5643" width="12.42578125" style="1" customWidth="1"/>
    <col min="5644" max="5644" width="25.28515625" style="1" customWidth="1"/>
    <col min="5645" max="5645" width="22.42578125" style="1" customWidth="1"/>
    <col min="5646" max="5646" width="12.7109375" style="1" customWidth="1"/>
    <col min="5647" max="5647" width="26.7109375" style="1" customWidth="1"/>
    <col min="5648" max="5888" width="9.140625" style="1"/>
    <col min="5889" max="5889" width="1.28515625" style="1" customWidth="1"/>
    <col min="5890" max="5890" width="6.140625" style="1" customWidth="1"/>
    <col min="5891" max="5891" width="9.140625" style="1"/>
    <col min="5892" max="5892" width="19.85546875" style="1" customWidth="1"/>
    <col min="5893" max="5893" width="10.42578125" style="1" customWidth="1"/>
    <col min="5894" max="5894" width="11.42578125" style="1" customWidth="1"/>
    <col min="5895" max="5895" width="15.5703125" style="1" customWidth="1"/>
    <col min="5896" max="5896" width="17" style="1" customWidth="1"/>
    <col min="5897" max="5897" width="15.42578125" style="1" customWidth="1"/>
    <col min="5898" max="5898" width="15.5703125" style="1" customWidth="1"/>
    <col min="5899" max="5899" width="12.42578125" style="1" customWidth="1"/>
    <col min="5900" max="5900" width="25.28515625" style="1" customWidth="1"/>
    <col min="5901" max="5901" width="22.42578125" style="1" customWidth="1"/>
    <col min="5902" max="5902" width="12.7109375" style="1" customWidth="1"/>
    <col min="5903" max="5903" width="26.7109375" style="1" customWidth="1"/>
    <col min="5904" max="6144" width="9.140625" style="1"/>
    <col min="6145" max="6145" width="1.28515625" style="1" customWidth="1"/>
    <col min="6146" max="6146" width="6.140625" style="1" customWidth="1"/>
    <col min="6147" max="6147" width="9.140625" style="1"/>
    <col min="6148" max="6148" width="19.85546875" style="1" customWidth="1"/>
    <col min="6149" max="6149" width="10.42578125" style="1" customWidth="1"/>
    <col min="6150" max="6150" width="11.42578125" style="1" customWidth="1"/>
    <col min="6151" max="6151" width="15.5703125" style="1" customWidth="1"/>
    <col min="6152" max="6152" width="17" style="1" customWidth="1"/>
    <col min="6153" max="6153" width="15.42578125" style="1" customWidth="1"/>
    <col min="6154" max="6154" width="15.5703125" style="1" customWidth="1"/>
    <col min="6155" max="6155" width="12.42578125" style="1" customWidth="1"/>
    <col min="6156" max="6156" width="25.28515625" style="1" customWidth="1"/>
    <col min="6157" max="6157" width="22.42578125" style="1" customWidth="1"/>
    <col min="6158" max="6158" width="12.7109375" style="1" customWidth="1"/>
    <col min="6159" max="6159" width="26.7109375" style="1" customWidth="1"/>
    <col min="6160" max="6400" width="9.140625" style="1"/>
    <col min="6401" max="6401" width="1.28515625" style="1" customWidth="1"/>
    <col min="6402" max="6402" width="6.140625" style="1" customWidth="1"/>
    <col min="6403" max="6403" width="9.140625" style="1"/>
    <col min="6404" max="6404" width="19.85546875" style="1" customWidth="1"/>
    <col min="6405" max="6405" width="10.42578125" style="1" customWidth="1"/>
    <col min="6406" max="6406" width="11.42578125" style="1" customWidth="1"/>
    <col min="6407" max="6407" width="15.5703125" style="1" customWidth="1"/>
    <col min="6408" max="6408" width="17" style="1" customWidth="1"/>
    <col min="6409" max="6409" width="15.42578125" style="1" customWidth="1"/>
    <col min="6410" max="6410" width="15.5703125" style="1" customWidth="1"/>
    <col min="6411" max="6411" width="12.42578125" style="1" customWidth="1"/>
    <col min="6412" max="6412" width="25.28515625" style="1" customWidth="1"/>
    <col min="6413" max="6413" width="22.42578125" style="1" customWidth="1"/>
    <col min="6414" max="6414" width="12.7109375" style="1" customWidth="1"/>
    <col min="6415" max="6415" width="26.7109375" style="1" customWidth="1"/>
    <col min="6416" max="6656" width="9.140625" style="1"/>
    <col min="6657" max="6657" width="1.28515625" style="1" customWidth="1"/>
    <col min="6658" max="6658" width="6.140625" style="1" customWidth="1"/>
    <col min="6659" max="6659" width="9.140625" style="1"/>
    <col min="6660" max="6660" width="19.85546875" style="1" customWidth="1"/>
    <col min="6661" max="6661" width="10.42578125" style="1" customWidth="1"/>
    <col min="6662" max="6662" width="11.42578125" style="1" customWidth="1"/>
    <col min="6663" max="6663" width="15.5703125" style="1" customWidth="1"/>
    <col min="6664" max="6664" width="17" style="1" customWidth="1"/>
    <col min="6665" max="6665" width="15.42578125" style="1" customWidth="1"/>
    <col min="6666" max="6666" width="15.5703125" style="1" customWidth="1"/>
    <col min="6667" max="6667" width="12.42578125" style="1" customWidth="1"/>
    <col min="6668" max="6668" width="25.28515625" style="1" customWidth="1"/>
    <col min="6669" max="6669" width="22.42578125" style="1" customWidth="1"/>
    <col min="6670" max="6670" width="12.7109375" style="1" customWidth="1"/>
    <col min="6671" max="6671" width="26.7109375" style="1" customWidth="1"/>
    <col min="6672" max="6912" width="9.140625" style="1"/>
    <col min="6913" max="6913" width="1.28515625" style="1" customWidth="1"/>
    <col min="6914" max="6914" width="6.140625" style="1" customWidth="1"/>
    <col min="6915" max="6915" width="9.140625" style="1"/>
    <col min="6916" max="6916" width="19.85546875" style="1" customWidth="1"/>
    <col min="6917" max="6917" width="10.42578125" style="1" customWidth="1"/>
    <col min="6918" max="6918" width="11.42578125" style="1" customWidth="1"/>
    <col min="6919" max="6919" width="15.5703125" style="1" customWidth="1"/>
    <col min="6920" max="6920" width="17" style="1" customWidth="1"/>
    <col min="6921" max="6921" width="15.42578125" style="1" customWidth="1"/>
    <col min="6922" max="6922" width="15.5703125" style="1" customWidth="1"/>
    <col min="6923" max="6923" width="12.42578125" style="1" customWidth="1"/>
    <col min="6924" max="6924" width="25.28515625" style="1" customWidth="1"/>
    <col min="6925" max="6925" width="22.42578125" style="1" customWidth="1"/>
    <col min="6926" max="6926" width="12.7109375" style="1" customWidth="1"/>
    <col min="6927" max="6927" width="26.7109375" style="1" customWidth="1"/>
    <col min="6928" max="7168" width="9.140625" style="1"/>
    <col min="7169" max="7169" width="1.28515625" style="1" customWidth="1"/>
    <col min="7170" max="7170" width="6.140625" style="1" customWidth="1"/>
    <col min="7171" max="7171" width="9.140625" style="1"/>
    <col min="7172" max="7172" width="19.85546875" style="1" customWidth="1"/>
    <col min="7173" max="7173" width="10.42578125" style="1" customWidth="1"/>
    <col min="7174" max="7174" width="11.42578125" style="1" customWidth="1"/>
    <col min="7175" max="7175" width="15.5703125" style="1" customWidth="1"/>
    <col min="7176" max="7176" width="17" style="1" customWidth="1"/>
    <col min="7177" max="7177" width="15.42578125" style="1" customWidth="1"/>
    <col min="7178" max="7178" width="15.5703125" style="1" customWidth="1"/>
    <col min="7179" max="7179" width="12.42578125" style="1" customWidth="1"/>
    <col min="7180" max="7180" width="25.28515625" style="1" customWidth="1"/>
    <col min="7181" max="7181" width="22.42578125" style="1" customWidth="1"/>
    <col min="7182" max="7182" width="12.7109375" style="1" customWidth="1"/>
    <col min="7183" max="7183" width="26.7109375" style="1" customWidth="1"/>
    <col min="7184" max="7424" width="9.140625" style="1"/>
    <col min="7425" max="7425" width="1.28515625" style="1" customWidth="1"/>
    <col min="7426" max="7426" width="6.140625" style="1" customWidth="1"/>
    <col min="7427" max="7427" width="9.140625" style="1"/>
    <col min="7428" max="7428" width="19.85546875" style="1" customWidth="1"/>
    <col min="7429" max="7429" width="10.42578125" style="1" customWidth="1"/>
    <col min="7430" max="7430" width="11.42578125" style="1" customWidth="1"/>
    <col min="7431" max="7431" width="15.5703125" style="1" customWidth="1"/>
    <col min="7432" max="7432" width="17" style="1" customWidth="1"/>
    <col min="7433" max="7433" width="15.42578125" style="1" customWidth="1"/>
    <col min="7434" max="7434" width="15.5703125" style="1" customWidth="1"/>
    <col min="7435" max="7435" width="12.42578125" style="1" customWidth="1"/>
    <col min="7436" max="7436" width="25.28515625" style="1" customWidth="1"/>
    <col min="7437" max="7437" width="22.42578125" style="1" customWidth="1"/>
    <col min="7438" max="7438" width="12.7109375" style="1" customWidth="1"/>
    <col min="7439" max="7439" width="26.7109375" style="1" customWidth="1"/>
    <col min="7440" max="7680" width="9.140625" style="1"/>
    <col min="7681" max="7681" width="1.28515625" style="1" customWidth="1"/>
    <col min="7682" max="7682" width="6.140625" style="1" customWidth="1"/>
    <col min="7683" max="7683" width="9.140625" style="1"/>
    <col min="7684" max="7684" width="19.85546875" style="1" customWidth="1"/>
    <col min="7685" max="7685" width="10.42578125" style="1" customWidth="1"/>
    <col min="7686" max="7686" width="11.42578125" style="1" customWidth="1"/>
    <col min="7687" max="7687" width="15.5703125" style="1" customWidth="1"/>
    <col min="7688" max="7688" width="17" style="1" customWidth="1"/>
    <col min="7689" max="7689" width="15.42578125" style="1" customWidth="1"/>
    <col min="7690" max="7690" width="15.5703125" style="1" customWidth="1"/>
    <col min="7691" max="7691" width="12.42578125" style="1" customWidth="1"/>
    <col min="7692" max="7692" width="25.28515625" style="1" customWidth="1"/>
    <col min="7693" max="7693" width="22.42578125" style="1" customWidth="1"/>
    <col min="7694" max="7694" width="12.7109375" style="1" customWidth="1"/>
    <col min="7695" max="7695" width="26.7109375" style="1" customWidth="1"/>
    <col min="7696" max="7936" width="9.140625" style="1"/>
    <col min="7937" max="7937" width="1.28515625" style="1" customWidth="1"/>
    <col min="7938" max="7938" width="6.140625" style="1" customWidth="1"/>
    <col min="7939" max="7939" width="9.140625" style="1"/>
    <col min="7940" max="7940" width="19.85546875" style="1" customWidth="1"/>
    <col min="7941" max="7941" width="10.42578125" style="1" customWidth="1"/>
    <col min="7942" max="7942" width="11.42578125" style="1" customWidth="1"/>
    <col min="7943" max="7943" width="15.5703125" style="1" customWidth="1"/>
    <col min="7944" max="7944" width="17" style="1" customWidth="1"/>
    <col min="7945" max="7945" width="15.42578125" style="1" customWidth="1"/>
    <col min="7946" max="7946" width="15.5703125" style="1" customWidth="1"/>
    <col min="7947" max="7947" width="12.42578125" style="1" customWidth="1"/>
    <col min="7948" max="7948" width="25.28515625" style="1" customWidth="1"/>
    <col min="7949" max="7949" width="22.42578125" style="1" customWidth="1"/>
    <col min="7950" max="7950" width="12.7109375" style="1" customWidth="1"/>
    <col min="7951" max="7951" width="26.7109375" style="1" customWidth="1"/>
    <col min="7952" max="8192" width="9.140625" style="1"/>
    <col min="8193" max="8193" width="1.28515625" style="1" customWidth="1"/>
    <col min="8194" max="8194" width="6.140625" style="1" customWidth="1"/>
    <col min="8195" max="8195" width="9.140625" style="1"/>
    <col min="8196" max="8196" width="19.85546875" style="1" customWidth="1"/>
    <col min="8197" max="8197" width="10.42578125" style="1" customWidth="1"/>
    <col min="8198" max="8198" width="11.42578125" style="1" customWidth="1"/>
    <col min="8199" max="8199" width="15.5703125" style="1" customWidth="1"/>
    <col min="8200" max="8200" width="17" style="1" customWidth="1"/>
    <col min="8201" max="8201" width="15.42578125" style="1" customWidth="1"/>
    <col min="8202" max="8202" width="15.5703125" style="1" customWidth="1"/>
    <col min="8203" max="8203" width="12.42578125" style="1" customWidth="1"/>
    <col min="8204" max="8204" width="25.28515625" style="1" customWidth="1"/>
    <col min="8205" max="8205" width="22.42578125" style="1" customWidth="1"/>
    <col min="8206" max="8206" width="12.7109375" style="1" customWidth="1"/>
    <col min="8207" max="8207" width="26.7109375" style="1" customWidth="1"/>
    <col min="8208" max="8448" width="9.140625" style="1"/>
    <col min="8449" max="8449" width="1.28515625" style="1" customWidth="1"/>
    <col min="8450" max="8450" width="6.140625" style="1" customWidth="1"/>
    <col min="8451" max="8451" width="9.140625" style="1"/>
    <col min="8452" max="8452" width="19.85546875" style="1" customWidth="1"/>
    <col min="8453" max="8453" width="10.42578125" style="1" customWidth="1"/>
    <col min="8454" max="8454" width="11.42578125" style="1" customWidth="1"/>
    <col min="8455" max="8455" width="15.5703125" style="1" customWidth="1"/>
    <col min="8456" max="8456" width="17" style="1" customWidth="1"/>
    <col min="8457" max="8457" width="15.42578125" style="1" customWidth="1"/>
    <col min="8458" max="8458" width="15.5703125" style="1" customWidth="1"/>
    <col min="8459" max="8459" width="12.42578125" style="1" customWidth="1"/>
    <col min="8460" max="8460" width="25.28515625" style="1" customWidth="1"/>
    <col min="8461" max="8461" width="22.42578125" style="1" customWidth="1"/>
    <col min="8462" max="8462" width="12.7109375" style="1" customWidth="1"/>
    <col min="8463" max="8463" width="26.7109375" style="1" customWidth="1"/>
    <col min="8464" max="8704" width="9.140625" style="1"/>
    <col min="8705" max="8705" width="1.28515625" style="1" customWidth="1"/>
    <col min="8706" max="8706" width="6.140625" style="1" customWidth="1"/>
    <col min="8707" max="8707" width="9.140625" style="1"/>
    <col min="8708" max="8708" width="19.85546875" style="1" customWidth="1"/>
    <col min="8709" max="8709" width="10.42578125" style="1" customWidth="1"/>
    <col min="8710" max="8710" width="11.42578125" style="1" customWidth="1"/>
    <col min="8711" max="8711" width="15.5703125" style="1" customWidth="1"/>
    <col min="8712" max="8712" width="17" style="1" customWidth="1"/>
    <col min="8713" max="8713" width="15.42578125" style="1" customWidth="1"/>
    <col min="8714" max="8714" width="15.5703125" style="1" customWidth="1"/>
    <col min="8715" max="8715" width="12.42578125" style="1" customWidth="1"/>
    <col min="8716" max="8716" width="25.28515625" style="1" customWidth="1"/>
    <col min="8717" max="8717" width="22.42578125" style="1" customWidth="1"/>
    <col min="8718" max="8718" width="12.7109375" style="1" customWidth="1"/>
    <col min="8719" max="8719" width="26.7109375" style="1" customWidth="1"/>
    <col min="8720" max="8960" width="9.140625" style="1"/>
    <col min="8961" max="8961" width="1.28515625" style="1" customWidth="1"/>
    <col min="8962" max="8962" width="6.140625" style="1" customWidth="1"/>
    <col min="8963" max="8963" width="9.140625" style="1"/>
    <col min="8964" max="8964" width="19.85546875" style="1" customWidth="1"/>
    <col min="8965" max="8965" width="10.42578125" style="1" customWidth="1"/>
    <col min="8966" max="8966" width="11.42578125" style="1" customWidth="1"/>
    <col min="8967" max="8967" width="15.5703125" style="1" customWidth="1"/>
    <col min="8968" max="8968" width="17" style="1" customWidth="1"/>
    <col min="8969" max="8969" width="15.42578125" style="1" customWidth="1"/>
    <col min="8970" max="8970" width="15.5703125" style="1" customWidth="1"/>
    <col min="8971" max="8971" width="12.42578125" style="1" customWidth="1"/>
    <col min="8972" max="8972" width="25.28515625" style="1" customWidth="1"/>
    <col min="8973" max="8973" width="22.42578125" style="1" customWidth="1"/>
    <col min="8974" max="8974" width="12.7109375" style="1" customWidth="1"/>
    <col min="8975" max="8975" width="26.7109375" style="1" customWidth="1"/>
    <col min="8976" max="9216" width="9.140625" style="1"/>
    <col min="9217" max="9217" width="1.28515625" style="1" customWidth="1"/>
    <col min="9218" max="9218" width="6.140625" style="1" customWidth="1"/>
    <col min="9219" max="9219" width="9.140625" style="1"/>
    <col min="9220" max="9220" width="19.85546875" style="1" customWidth="1"/>
    <col min="9221" max="9221" width="10.42578125" style="1" customWidth="1"/>
    <col min="9222" max="9222" width="11.42578125" style="1" customWidth="1"/>
    <col min="9223" max="9223" width="15.5703125" style="1" customWidth="1"/>
    <col min="9224" max="9224" width="17" style="1" customWidth="1"/>
    <col min="9225" max="9225" width="15.42578125" style="1" customWidth="1"/>
    <col min="9226" max="9226" width="15.5703125" style="1" customWidth="1"/>
    <col min="9227" max="9227" width="12.42578125" style="1" customWidth="1"/>
    <col min="9228" max="9228" width="25.28515625" style="1" customWidth="1"/>
    <col min="9229" max="9229" width="22.42578125" style="1" customWidth="1"/>
    <col min="9230" max="9230" width="12.7109375" style="1" customWidth="1"/>
    <col min="9231" max="9231" width="26.7109375" style="1" customWidth="1"/>
    <col min="9232" max="9472" width="9.140625" style="1"/>
    <col min="9473" max="9473" width="1.28515625" style="1" customWidth="1"/>
    <col min="9474" max="9474" width="6.140625" style="1" customWidth="1"/>
    <col min="9475" max="9475" width="9.140625" style="1"/>
    <col min="9476" max="9476" width="19.85546875" style="1" customWidth="1"/>
    <col min="9477" max="9477" width="10.42578125" style="1" customWidth="1"/>
    <col min="9478" max="9478" width="11.42578125" style="1" customWidth="1"/>
    <col min="9479" max="9479" width="15.5703125" style="1" customWidth="1"/>
    <col min="9480" max="9480" width="17" style="1" customWidth="1"/>
    <col min="9481" max="9481" width="15.42578125" style="1" customWidth="1"/>
    <col min="9482" max="9482" width="15.5703125" style="1" customWidth="1"/>
    <col min="9483" max="9483" width="12.42578125" style="1" customWidth="1"/>
    <col min="9484" max="9484" width="25.28515625" style="1" customWidth="1"/>
    <col min="9485" max="9485" width="22.42578125" style="1" customWidth="1"/>
    <col min="9486" max="9486" width="12.7109375" style="1" customWidth="1"/>
    <col min="9487" max="9487" width="26.7109375" style="1" customWidth="1"/>
    <col min="9488" max="9728" width="9.140625" style="1"/>
    <col min="9729" max="9729" width="1.28515625" style="1" customWidth="1"/>
    <col min="9730" max="9730" width="6.140625" style="1" customWidth="1"/>
    <col min="9731" max="9731" width="9.140625" style="1"/>
    <col min="9732" max="9732" width="19.85546875" style="1" customWidth="1"/>
    <col min="9733" max="9733" width="10.42578125" style="1" customWidth="1"/>
    <col min="9734" max="9734" width="11.42578125" style="1" customWidth="1"/>
    <col min="9735" max="9735" width="15.5703125" style="1" customWidth="1"/>
    <col min="9736" max="9736" width="17" style="1" customWidth="1"/>
    <col min="9737" max="9737" width="15.42578125" style="1" customWidth="1"/>
    <col min="9738" max="9738" width="15.5703125" style="1" customWidth="1"/>
    <col min="9739" max="9739" width="12.42578125" style="1" customWidth="1"/>
    <col min="9740" max="9740" width="25.28515625" style="1" customWidth="1"/>
    <col min="9741" max="9741" width="22.42578125" style="1" customWidth="1"/>
    <col min="9742" max="9742" width="12.7109375" style="1" customWidth="1"/>
    <col min="9743" max="9743" width="26.7109375" style="1" customWidth="1"/>
    <col min="9744" max="9984" width="9.140625" style="1"/>
    <col min="9985" max="9985" width="1.28515625" style="1" customWidth="1"/>
    <col min="9986" max="9986" width="6.140625" style="1" customWidth="1"/>
    <col min="9987" max="9987" width="9.140625" style="1"/>
    <col min="9988" max="9988" width="19.85546875" style="1" customWidth="1"/>
    <col min="9989" max="9989" width="10.42578125" style="1" customWidth="1"/>
    <col min="9990" max="9990" width="11.42578125" style="1" customWidth="1"/>
    <col min="9991" max="9991" width="15.5703125" style="1" customWidth="1"/>
    <col min="9992" max="9992" width="17" style="1" customWidth="1"/>
    <col min="9993" max="9993" width="15.42578125" style="1" customWidth="1"/>
    <col min="9994" max="9994" width="15.5703125" style="1" customWidth="1"/>
    <col min="9995" max="9995" width="12.42578125" style="1" customWidth="1"/>
    <col min="9996" max="9996" width="25.28515625" style="1" customWidth="1"/>
    <col min="9997" max="9997" width="22.42578125" style="1" customWidth="1"/>
    <col min="9998" max="9998" width="12.7109375" style="1" customWidth="1"/>
    <col min="9999" max="9999" width="26.7109375" style="1" customWidth="1"/>
    <col min="10000" max="10240" width="9.140625" style="1"/>
    <col min="10241" max="10241" width="1.28515625" style="1" customWidth="1"/>
    <col min="10242" max="10242" width="6.140625" style="1" customWidth="1"/>
    <col min="10243" max="10243" width="9.140625" style="1"/>
    <col min="10244" max="10244" width="19.85546875" style="1" customWidth="1"/>
    <col min="10245" max="10245" width="10.42578125" style="1" customWidth="1"/>
    <col min="10246" max="10246" width="11.42578125" style="1" customWidth="1"/>
    <col min="10247" max="10247" width="15.5703125" style="1" customWidth="1"/>
    <col min="10248" max="10248" width="17" style="1" customWidth="1"/>
    <col min="10249" max="10249" width="15.42578125" style="1" customWidth="1"/>
    <col min="10250" max="10250" width="15.5703125" style="1" customWidth="1"/>
    <col min="10251" max="10251" width="12.42578125" style="1" customWidth="1"/>
    <col min="10252" max="10252" width="25.28515625" style="1" customWidth="1"/>
    <col min="10253" max="10253" width="22.42578125" style="1" customWidth="1"/>
    <col min="10254" max="10254" width="12.7109375" style="1" customWidth="1"/>
    <col min="10255" max="10255" width="26.7109375" style="1" customWidth="1"/>
    <col min="10256" max="10496" width="9.140625" style="1"/>
    <col min="10497" max="10497" width="1.28515625" style="1" customWidth="1"/>
    <col min="10498" max="10498" width="6.140625" style="1" customWidth="1"/>
    <col min="10499" max="10499" width="9.140625" style="1"/>
    <col min="10500" max="10500" width="19.85546875" style="1" customWidth="1"/>
    <col min="10501" max="10501" width="10.42578125" style="1" customWidth="1"/>
    <col min="10502" max="10502" width="11.42578125" style="1" customWidth="1"/>
    <col min="10503" max="10503" width="15.5703125" style="1" customWidth="1"/>
    <col min="10504" max="10504" width="17" style="1" customWidth="1"/>
    <col min="10505" max="10505" width="15.42578125" style="1" customWidth="1"/>
    <col min="10506" max="10506" width="15.5703125" style="1" customWidth="1"/>
    <col min="10507" max="10507" width="12.42578125" style="1" customWidth="1"/>
    <col min="10508" max="10508" width="25.28515625" style="1" customWidth="1"/>
    <col min="10509" max="10509" width="22.42578125" style="1" customWidth="1"/>
    <col min="10510" max="10510" width="12.7109375" style="1" customWidth="1"/>
    <col min="10511" max="10511" width="26.7109375" style="1" customWidth="1"/>
    <col min="10512" max="10752" width="9.140625" style="1"/>
    <col min="10753" max="10753" width="1.28515625" style="1" customWidth="1"/>
    <col min="10754" max="10754" width="6.140625" style="1" customWidth="1"/>
    <col min="10755" max="10755" width="9.140625" style="1"/>
    <col min="10756" max="10756" width="19.85546875" style="1" customWidth="1"/>
    <col min="10757" max="10757" width="10.42578125" style="1" customWidth="1"/>
    <col min="10758" max="10758" width="11.42578125" style="1" customWidth="1"/>
    <col min="10759" max="10759" width="15.5703125" style="1" customWidth="1"/>
    <col min="10760" max="10760" width="17" style="1" customWidth="1"/>
    <col min="10761" max="10761" width="15.42578125" style="1" customWidth="1"/>
    <col min="10762" max="10762" width="15.5703125" style="1" customWidth="1"/>
    <col min="10763" max="10763" width="12.42578125" style="1" customWidth="1"/>
    <col min="10764" max="10764" width="25.28515625" style="1" customWidth="1"/>
    <col min="10765" max="10765" width="22.42578125" style="1" customWidth="1"/>
    <col min="10766" max="10766" width="12.7109375" style="1" customWidth="1"/>
    <col min="10767" max="10767" width="26.7109375" style="1" customWidth="1"/>
    <col min="10768" max="11008" width="9.140625" style="1"/>
    <col min="11009" max="11009" width="1.28515625" style="1" customWidth="1"/>
    <col min="11010" max="11010" width="6.140625" style="1" customWidth="1"/>
    <col min="11011" max="11011" width="9.140625" style="1"/>
    <col min="11012" max="11012" width="19.85546875" style="1" customWidth="1"/>
    <col min="11013" max="11013" width="10.42578125" style="1" customWidth="1"/>
    <col min="11014" max="11014" width="11.42578125" style="1" customWidth="1"/>
    <col min="11015" max="11015" width="15.5703125" style="1" customWidth="1"/>
    <col min="11016" max="11016" width="17" style="1" customWidth="1"/>
    <col min="11017" max="11017" width="15.42578125" style="1" customWidth="1"/>
    <col min="11018" max="11018" width="15.5703125" style="1" customWidth="1"/>
    <col min="11019" max="11019" width="12.42578125" style="1" customWidth="1"/>
    <col min="11020" max="11020" width="25.28515625" style="1" customWidth="1"/>
    <col min="11021" max="11021" width="22.42578125" style="1" customWidth="1"/>
    <col min="11022" max="11022" width="12.7109375" style="1" customWidth="1"/>
    <col min="11023" max="11023" width="26.7109375" style="1" customWidth="1"/>
    <col min="11024" max="11264" width="9.140625" style="1"/>
    <col min="11265" max="11265" width="1.28515625" style="1" customWidth="1"/>
    <col min="11266" max="11266" width="6.140625" style="1" customWidth="1"/>
    <col min="11267" max="11267" width="9.140625" style="1"/>
    <col min="11268" max="11268" width="19.85546875" style="1" customWidth="1"/>
    <col min="11269" max="11269" width="10.42578125" style="1" customWidth="1"/>
    <col min="11270" max="11270" width="11.42578125" style="1" customWidth="1"/>
    <col min="11271" max="11271" width="15.5703125" style="1" customWidth="1"/>
    <col min="11272" max="11272" width="17" style="1" customWidth="1"/>
    <col min="11273" max="11273" width="15.42578125" style="1" customWidth="1"/>
    <col min="11274" max="11274" width="15.5703125" style="1" customWidth="1"/>
    <col min="11275" max="11275" width="12.42578125" style="1" customWidth="1"/>
    <col min="11276" max="11276" width="25.28515625" style="1" customWidth="1"/>
    <col min="11277" max="11277" width="22.42578125" style="1" customWidth="1"/>
    <col min="11278" max="11278" width="12.7109375" style="1" customWidth="1"/>
    <col min="11279" max="11279" width="26.7109375" style="1" customWidth="1"/>
    <col min="11280" max="11520" width="9.140625" style="1"/>
    <col min="11521" max="11521" width="1.28515625" style="1" customWidth="1"/>
    <col min="11522" max="11522" width="6.140625" style="1" customWidth="1"/>
    <col min="11523" max="11523" width="9.140625" style="1"/>
    <col min="11524" max="11524" width="19.85546875" style="1" customWidth="1"/>
    <col min="11525" max="11525" width="10.42578125" style="1" customWidth="1"/>
    <col min="11526" max="11526" width="11.42578125" style="1" customWidth="1"/>
    <col min="11527" max="11527" width="15.5703125" style="1" customWidth="1"/>
    <col min="11528" max="11528" width="17" style="1" customWidth="1"/>
    <col min="11529" max="11529" width="15.42578125" style="1" customWidth="1"/>
    <col min="11530" max="11530" width="15.5703125" style="1" customWidth="1"/>
    <col min="11531" max="11531" width="12.42578125" style="1" customWidth="1"/>
    <col min="11532" max="11532" width="25.28515625" style="1" customWidth="1"/>
    <col min="11533" max="11533" width="22.42578125" style="1" customWidth="1"/>
    <col min="11534" max="11534" width="12.7109375" style="1" customWidth="1"/>
    <col min="11535" max="11535" width="26.7109375" style="1" customWidth="1"/>
    <col min="11536" max="11776" width="9.140625" style="1"/>
    <col min="11777" max="11777" width="1.28515625" style="1" customWidth="1"/>
    <col min="11778" max="11778" width="6.140625" style="1" customWidth="1"/>
    <col min="11779" max="11779" width="9.140625" style="1"/>
    <col min="11780" max="11780" width="19.85546875" style="1" customWidth="1"/>
    <col min="11781" max="11781" width="10.42578125" style="1" customWidth="1"/>
    <col min="11782" max="11782" width="11.42578125" style="1" customWidth="1"/>
    <col min="11783" max="11783" width="15.5703125" style="1" customWidth="1"/>
    <col min="11784" max="11784" width="17" style="1" customWidth="1"/>
    <col min="11785" max="11785" width="15.42578125" style="1" customWidth="1"/>
    <col min="11786" max="11786" width="15.5703125" style="1" customWidth="1"/>
    <col min="11787" max="11787" width="12.42578125" style="1" customWidth="1"/>
    <col min="11788" max="11788" width="25.28515625" style="1" customWidth="1"/>
    <col min="11789" max="11789" width="22.42578125" style="1" customWidth="1"/>
    <col min="11790" max="11790" width="12.7109375" style="1" customWidth="1"/>
    <col min="11791" max="11791" width="26.7109375" style="1" customWidth="1"/>
    <col min="11792" max="12032" width="9.140625" style="1"/>
    <col min="12033" max="12033" width="1.28515625" style="1" customWidth="1"/>
    <col min="12034" max="12034" width="6.140625" style="1" customWidth="1"/>
    <col min="12035" max="12035" width="9.140625" style="1"/>
    <col min="12036" max="12036" width="19.85546875" style="1" customWidth="1"/>
    <col min="12037" max="12037" width="10.42578125" style="1" customWidth="1"/>
    <col min="12038" max="12038" width="11.42578125" style="1" customWidth="1"/>
    <col min="12039" max="12039" width="15.5703125" style="1" customWidth="1"/>
    <col min="12040" max="12040" width="17" style="1" customWidth="1"/>
    <col min="12041" max="12041" width="15.42578125" style="1" customWidth="1"/>
    <col min="12042" max="12042" width="15.5703125" style="1" customWidth="1"/>
    <col min="12043" max="12043" width="12.42578125" style="1" customWidth="1"/>
    <col min="12044" max="12044" width="25.28515625" style="1" customWidth="1"/>
    <col min="12045" max="12045" width="22.42578125" style="1" customWidth="1"/>
    <col min="12046" max="12046" width="12.7109375" style="1" customWidth="1"/>
    <col min="12047" max="12047" width="26.7109375" style="1" customWidth="1"/>
    <col min="12048" max="12288" width="9.140625" style="1"/>
    <col min="12289" max="12289" width="1.28515625" style="1" customWidth="1"/>
    <col min="12290" max="12290" width="6.140625" style="1" customWidth="1"/>
    <col min="12291" max="12291" width="9.140625" style="1"/>
    <col min="12292" max="12292" width="19.85546875" style="1" customWidth="1"/>
    <col min="12293" max="12293" width="10.42578125" style="1" customWidth="1"/>
    <col min="12294" max="12294" width="11.42578125" style="1" customWidth="1"/>
    <col min="12295" max="12295" width="15.5703125" style="1" customWidth="1"/>
    <col min="12296" max="12296" width="17" style="1" customWidth="1"/>
    <col min="12297" max="12297" width="15.42578125" style="1" customWidth="1"/>
    <col min="12298" max="12298" width="15.5703125" style="1" customWidth="1"/>
    <col min="12299" max="12299" width="12.42578125" style="1" customWidth="1"/>
    <col min="12300" max="12300" width="25.28515625" style="1" customWidth="1"/>
    <col min="12301" max="12301" width="22.42578125" style="1" customWidth="1"/>
    <col min="12302" max="12302" width="12.7109375" style="1" customWidth="1"/>
    <col min="12303" max="12303" width="26.7109375" style="1" customWidth="1"/>
    <col min="12304" max="12544" width="9.140625" style="1"/>
    <col min="12545" max="12545" width="1.28515625" style="1" customWidth="1"/>
    <col min="12546" max="12546" width="6.140625" style="1" customWidth="1"/>
    <col min="12547" max="12547" width="9.140625" style="1"/>
    <col min="12548" max="12548" width="19.85546875" style="1" customWidth="1"/>
    <col min="12549" max="12549" width="10.42578125" style="1" customWidth="1"/>
    <col min="12550" max="12550" width="11.42578125" style="1" customWidth="1"/>
    <col min="12551" max="12551" width="15.5703125" style="1" customWidth="1"/>
    <col min="12552" max="12552" width="17" style="1" customWidth="1"/>
    <col min="12553" max="12553" width="15.42578125" style="1" customWidth="1"/>
    <col min="12554" max="12554" width="15.5703125" style="1" customWidth="1"/>
    <col min="12555" max="12555" width="12.42578125" style="1" customWidth="1"/>
    <col min="12556" max="12556" width="25.28515625" style="1" customWidth="1"/>
    <col min="12557" max="12557" width="22.42578125" style="1" customWidth="1"/>
    <col min="12558" max="12558" width="12.7109375" style="1" customWidth="1"/>
    <col min="12559" max="12559" width="26.7109375" style="1" customWidth="1"/>
    <col min="12560" max="12800" width="9.140625" style="1"/>
    <col min="12801" max="12801" width="1.28515625" style="1" customWidth="1"/>
    <col min="12802" max="12802" width="6.140625" style="1" customWidth="1"/>
    <col min="12803" max="12803" width="9.140625" style="1"/>
    <col min="12804" max="12804" width="19.85546875" style="1" customWidth="1"/>
    <col min="12805" max="12805" width="10.42578125" style="1" customWidth="1"/>
    <col min="12806" max="12806" width="11.42578125" style="1" customWidth="1"/>
    <col min="12807" max="12807" width="15.5703125" style="1" customWidth="1"/>
    <col min="12808" max="12808" width="17" style="1" customWidth="1"/>
    <col min="12809" max="12809" width="15.42578125" style="1" customWidth="1"/>
    <col min="12810" max="12810" width="15.5703125" style="1" customWidth="1"/>
    <col min="12811" max="12811" width="12.42578125" style="1" customWidth="1"/>
    <col min="12812" max="12812" width="25.28515625" style="1" customWidth="1"/>
    <col min="12813" max="12813" width="22.42578125" style="1" customWidth="1"/>
    <col min="12814" max="12814" width="12.7109375" style="1" customWidth="1"/>
    <col min="12815" max="12815" width="26.7109375" style="1" customWidth="1"/>
    <col min="12816" max="13056" width="9.140625" style="1"/>
    <col min="13057" max="13057" width="1.28515625" style="1" customWidth="1"/>
    <col min="13058" max="13058" width="6.140625" style="1" customWidth="1"/>
    <col min="13059" max="13059" width="9.140625" style="1"/>
    <col min="13060" max="13060" width="19.85546875" style="1" customWidth="1"/>
    <col min="13061" max="13061" width="10.42578125" style="1" customWidth="1"/>
    <col min="13062" max="13062" width="11.42578125" style="1" customWidth="1"/>
    <col min="13063" max="13063" width="15.5703125" style="1" customWidth="1"/>
    <col min="13064" max="13064" width="17" style="1" customWidth="1"/>
    <col min="13065" max="13065" width="15.42578125" style="1" customWidth="1"/>
    <col min="13066" max="13066" width="15.5703125" style="1" customWidth="1"/>
    <col min="13067" max="13067" width="12.42578125" style="1" customWidth="1"/>
    <col min="13068" max="13068" width="25.28515625" style="1" customWidth="1"/>
    <col min="13069" max="13069" width="22.42578125" style="1" customWidth="1"/>
    <col min="13070" max="13070" width="12.7109375" style="1" customWidth="1"/>
    <col min="13071" max="13071" width="26.7109375" style="1" customWidth="1"/>
    <col min="13072" max="13312" width="9.140625" style="1"/>
    <col min="13313" max="13313" width="1.28515625" style="1" customWidth="1"/>
    <col min="13314" max="13314" width="6.140625" style="1" customWidth="1"/>
    <col min="13315" max="13315" width="9.140625" style="1"/>
    <col min="13316" max="13316" width="19.85546875" style="1" customWidth="1"/>
    <col min="13317" max="13317" width="10.42578125" style="1" customWidth="1"/>
    <col min="13318" max="13318" width="11.42578125" style="1" customWidth="1"/>
    <col min="13319" max="13319" width="15.5703125" style="1" customWidth="1"/>
    <col min="13320" max="13320" width="17" style="1" customWidth="1"/>
    <col min="13321" max="13321" width="15.42578125" style="1" customWidth="1"/>
    <col min="13322" max="13322" width="15.5703125" style="1" customWidth="1"/>
    <col min="13323" max="13323" width="12.42578125" style="1" customWidth="1"/>
    <col min="13324" max="13324" width="25.28515625" style="1" customWidth="1"/>
    <col min="13325" max="13325" width="22.42578125" style="1" customWidth="1"/>
    <col min="13326" max="13326" width="12.7109375" style="1" customWidth="1"/>
    <col min="13327" max="13327" width="26.7109375" style="1" customWidth="1"/>
    <col min="13328" max="13568" width="9.140625" style="1"/>
    <col min="13569" max="13569" width="1.28515625" style="1" customWidth="1"/>
    <col min="13570" max="13570" width="6.140625" style="1" customWidth="1"/>
    <col min="13571" max="13571" width="9.140625" style="1"/>
    <col min="13572" max="13572" width="19.85546875" style="1" customWidth="1"/>
    <col min="13573" max="13573" width="10.42578125" style="1" customWidth="1"/>
    <col min="13574" max="13574" width="11.42578125" style="1" customWidth="1"/>
    <col min="13575" max="13575" width="15.5703125" style="1" customWidth="1"/>
    <col min="13576" max="13576" width="17" style="1" customWidth="1"/>
    <col min="13577" max="13577" width="15.42578125" style="1" customWidth="1"/>
    <col min="13578" max="13578" width="15.5703125" style="1" customWidth="1"/>
    <col min="13579" max="13579" width="12.42578125" style="1" customWidth="1"/>
    <col min="13580" max="13580" width="25.28515625" style="1" customWidth="1"/>
    <col min="13581" max="13581" width="22.42578125" style="1" customWidth="1"/>
    <col min="13582" max="13582" width="12.7109375" style="1" customWidth="1"/>
    <col min="13583" max="13583" width="26.7109375" style="1" customWidth="1"/>
    <col min="13584" max="13824" width="9.140625" style="1"/>
    <col min="13825" max="13825" width="1.28515625" style="1" customWidth="1"/>
    <col min="13826" max="13826" width="6.140625" style="1" customWidth="1"/>
    <col min="13827" max="13827" width="9.140625" style="1"/>
    <col min="13828" max="13828" width="19.85546875" style="1" customWidth="1"/>
    <col min="13829" max="13829" width="10.42578125" style="1" customWidth="1"/>
    <col min="13830" max="13830" width="11.42578125" style="1" customWidth="1"/>
    <col min="13831" max="13831" width="15.5703125" style="1" customWidth="1"/>
    <col min="13832" max="13832" width="17" style="1" customWidth="1"/>
    <col min="13833" max="13833" width="15.42578125" style="1" customWidth="1"/>
    <col min="13834" max="13834" width="15.5703125" style="1" customWidth="1"/>
    <col min="13835" max="13835" width="12.42578125" style="1" customWidth="1"/>
    <col min="13836" max="13836" width="25.28515625" style="1" customWidth="1"/>
    <col min="13837" max="13837" width="22.42578125" style="1" customWidth="1"/>
    <col min="13838" max="13838" width="12.7109375" style="1" customWidth="1"/>
    <col min="13839" max="13839" width="26.7109375" style="1" customWidth="1"/>
    <col min="13840" max="14080" width="9.140625" style="1"/>
    <col min="14081" max="14081" width="1.28515625" style="1" customWidth="1"/>
    <col min="14082" max="14082" width="6.140625" style="1" customWidth="1"/>
    <col min="14083" max="14083" width="9.140625" style="1"/>
    <col min="14084" max="14084" width="19.85546875" style="1" customWidth="1"/>
    <col min="14085" max="14085" width="10.42578125" style="1" customWidth="1"/>
    <col min="14086" max="14086" width="11.42578125" style="1" customWidth="1"/>
    <col min="14087" max="14087" width="15.5703125" style="1" customWidth="1"/>
    <col min="14088" max="14088" width="17" style="1" customWidth="1"/>
    <col min="14089" max="14089" width="15.42578125" style="1" customWidth="1"/>
    <col min="14090" max="14090" width="15.5703125" style="1" customWidth="1"/>
    <col min="14091" max="14091" width="12.42578125" style="1" customWidth="1"/>
    <col min="14092" max="14092" width="25.28515625" style="1" customWidth="1"/>
    <col min="14093" max="14093" width="22.42578125" style="1" customWidth="1"/>
    <col min="14094" max="14094" width="12.7109375" style="1" customWidth="1"/>
    <col min="14095" max="14095" width="26.7109375" style="1" customWidth="1"/>
    <col min="14096" max="14336" width="9.140625" style="1"/>
    <col min="14337" max="14337" width="1.28515625" style="1" customWidth="1"/>
    <col min="14338" max="14338" width="6.140625" style="1" customWidth="1"/>
    <col min="14339" max="14339" width="9.140625" style="1"/>
    <col min="14340" max="14340" width="19.85546875" style="1" customWidth="1"/>
    <col min="14341" max="14341" width="10.42578125" style="1" customWidth="1"/>
    <col min="14342" max="14342" width="11.42578125" style="1" customWidth="1"/>
    <col min="14343" max="14343" width="15.5703125" style="1" customWidth="1"/>
    <col min="14344" max="14344" width="17" style="1" customWidth="1"/>
    <col min="14345" max="14345" width="15.42578125" style="1" customWidth="1"/>
    <col min="14346" max="14346" width="15.5703125" style="1" customWidth="1"/>
    <col min="14347" max="14347" width="12.42578125" style="1" customWidth="1"/>
    <col min="14348" max="14348" width="25.28515625" style="1" customWidth="1"/>
    <col min="14349" max="14349" width="22.42578125" style="1" customWidth="1"/>
    <col min="14350" max="14350" width="12.7109375" style="1" customWidth="1"/>
    <col min="14351" max="14351" width="26.7109375" style="1" customWidth="1"/>
    <col min="14352" max="14592" width="9.140625" style="1"/>
    <col min="14593" max="14593" width="1.28515625" style="1" customWidth="1"/>
    <col min="14594" max="14594" width="6.140625" style="1" customWidth="1"/>
    <col min="14595" max="14595" width="9.140625" style="1"/>
    <col min="14596" max="14596" width="19.85546875" style="1" customWidth="1"/>
    <col min="14597" max="14597" width="10.42578125" style="1" customWidth="1"/>
    <col min="14598" max="14598" width="11.42578125" style="1" customWidth="1"/>
    <col min="14599" max="14599" width="15.5703125" style="1" customWidth="1"/>
    <col min="14600" max="14600" width="17" style="1" customWidth="1"/>
    <col min="14601" max="14601" width="15.42578125" style="1" customWidth="1"/>
    <col min="14602" max="14602" width="15.5703125" style="1" customWidth="1"/>
    <col min="14603" max="14603" width="12.42578125" style="1" customWidth="1"/>
    <col min="14604" max="14604" width="25.28515625" style="1" customWidth="1"/>
    <col min="14605" max="14605" width="22.42578125" style="1" customWidth="1"/>
    <col min="14606" max="14606" width="12.7109375" style="1" customWidth="1"/>
    <col min="14607" max="14607" width="26.7109375" style="1" customWidth="1"/>
    <col min="14608" max="14848" width="9.140625" style="1"/>
    <col min="14849" max="14849" width="1.28515625" style="1" customWidth="1"/>
    <col min="14850" max="14850" width="6.140625" style="1" customWidth="1"/>
    <col min="14851" max="14851" width="9.140625" style="1"/>
    <col min="14852" max="14852" width="19.85546875" style="1" customWidth="1"/>
    <col min="14853" max="14853" width="10.42578125" style="1" customWidth="1"/>
    <col min="14854" max="14854" width="11.42578125" style="1" customWidth="1"/>
    <col min="14855" max="14855" width="15.5703125" style="1" customWidth="1"/>
    <col min="14856" max="14856" width="17" style="1" customWidth="1"/>
    <col min="14857" max="14857" width="15.42578125" style="1" customWidth="1"/>
    <col min="14858" max="14858" width="15.5703125" style="1" customWidth="1"/>
    <col min="14859" max="14859" width="12.42578125" style="1" customWidth="1"/>
    <col min="14860" max="14860" width="25.28515625" style="1" customWidth="1"/>
    <col min="14861" max="14861" width="22.42578125" style="1" customWidth="1"/>
    <col min="14862" max="14862" width="12.7109375" style="1" customWidth="1"/>
    <col min="14863" max="14863" width="26.7109375" style="1" customWidth="1"/>
    <col min="14864" max="15104" width="9.140625" style="1"/>
    <col min="15105" max="15105" width="1.28515625" style="1" customWidth="1"/>
    <col min="15106" max="15106" width="6.140625" style="1" customWidth="1"/>
    <col min="15107" max="15107" width="9.140625" style="1"/>
    <col min="15108" max="15108" width="19.85546875" style="1" customWidth="1"/>
    <col min="15109" max="15109" width="10.42578125" style="1" customWidth="1"/>
    <col min="15110" max="15110" width="11.42578125" style="1" customWidth="1"/>
    <col min="15111" max="15111" width="15.5703125" style="1" customWidth="1"/>
    <col min="15112" max="15112" width="17" style="1" customWidth="1"/>
    <col min="15113" max="15113" width="15.42578125" style="1" customWidth="1"/>
    <col min="15114" max="15114" width="15.5703125" style="1" customWidth="1"/>
    <col min="15115" max="15115" width="12.42578125" style="1" customWidth="1"/>
    <col min="15116" max="15116" width="25.28515625" style="1" customWidth="1"/>
    <col min="15117" max="15117" width="22.42578125" style="1" customWidth="1"/>
    <col min="15118" max="15118" width="12.7109375" style="1" customWidth="1"/>
    <col min="15119" max="15119" width="26.7109375" style="1" customWidth="1"/>
    <col min="15120" max="15360" width="9.140625" style="1"/>
    <col min="15361" max="15361" width="1.28515625" style="1" customWidth="1"/>
    <col min="15362" max="15362" width="6.140625" style="1" customWidth="1"/>
    <col min="15363" max="15363" width="9.140625" style="1"/>
    <col min="15364" max="15364" width="19.85546875" style="1" customWidth="1"/>
    <col min="15365" max="15365" width="10.42578125" style="1" customWidth="1"/>
    <col min="15366" max="15366" width="11.42578125" style="1" customWidth="1"/>
    <col min="15367" max="15367" width="15.5703125" style="1" customWidth="1"/>
    <col min="15368" max="15368" width="17" style="1" customWidth="1"/>
    <col min="15369" max="15369" width="15.42578125" style="1" customWidth="1"/>
    <col min="15370" max="15370" width="15.5703125" style="1" customWidth="1"/>
    <col min="15371" max="15371" width="12.42578125" style="1" customWidth="1"/>
    <col min="15372" max="15372" width="25.28515625" style="1" customWidth="1"/>
    <col min="15373" max="15373" width="22.42578125" style="1" customWidth="1"/>
    <col min="15374" max="15374" width="12.7109375" style="1" customWidth="1"/>
    <col min="15375" max="15375" width="26.7109375" style="1" customWidth="1"/>
    <col min="15376" max="15616" width="9.140625" style="1"/>
    <col min="15617" max="15617" width="1.28515625" style="1" customWidth="1"/>
    <col min="15618" max="15618" width="6.140625" style="1" customWidth="1"/>
    <col min="15619" max="15619" width="9.140625" style="1"/>
    <col min="15620" max="15620" width="19.85546875" style="1" customWidth="1"/>
    <col min="15621" max="15621" width="10.42578125" style="1" customWidth="1"/>
    <col min="15622" max="15622" width="11.42578125" style="1" customWidth="1"/>
    <col min="15623" max="15623" width="15.5703125" style="1" customWidth="1"/>
    <col min="15624" max="15624" width="17" style="1" customWidth="1"/>
    <col min="15625" max="15625" width="15.42578125" style="1" customWidth="1"/>
    <col min="15626" max="15626" width="15.5703125" style="1" customWidth="1"/>
    <col min="15627" max="15627" width="12.42578125" style="1" customWidth="1"/>
    <col min="15628" max="15628" width="25.28515625" style="1" customWidth="1"/>
    <col min="15629" max="15629" width="22.42578125" style="1" customWidth="1"/>
    <col min="15630" max="15630" width="12.7109375" style="1" customWidth="1"/>
    <col min="15631" max="15631" width="26.7109375" style="1" customWidth="1"/>
    <col min="15632" max="15872" width="9.140625" style="1"/>
    <col min="15873" max="15873" width="1.28515625" style="1" customWidth="1"/>
    <col min="15874" max="15874" width="6.140625" style="1" customWidth="1"/>
    <col min="15875" max="15875" width="9.140625" style="1"/>
    <col min="15876" max="15876" width="19.85546875" style="1" customWidth="1"/>
    <col min="15877" max="15877" width="10.42578125" style="1" customWidth="1"/>
    <col min="15878" max="15878" width="11.42578125" style="1" customWidth="1"/>
    <col min="15879" max="15879" width="15.5703125" style="1" customWidth="1"/>
    <col min="15880" max="15880" width="17" style="1" customWidth="1"/>
    <col min="15881" max="15881" width="15.42578125" style="1" customWidth="1"/>
    <col min="15882" max="15882" width="15.5703125" style="1" customWidth="1"/>
    <col min="15883" max="15883" width="12.42578125" style="1" customWidth="1"/>
    <col min="15884" max="15884" width="25.28515625" style="1" customWidth="1"/>
    <col min="15885" max="15885" width="22.42578125" style="1" customWidth="1"/>
    <col min="15886" max="15886" width="12.7109375" style="1" customWidth="1"/>
    <col min="15887" max="15887" width="26.7109375" style="1" customWidth="1"/>
    <col min="15888" max="16128" width="9.140625" style="1"/>
    <col min="16129" max="16129" width="1.28515625" style="1" customWidth="1"/>
    <col min="16130" max="16130" width="6.140625" style="1" customWidth="1"/>
    <col min="16131" max="16131" width="9.140625" style="1"/>
    <col min="16132" max="16132" width="19.85546875" style="1" customWidth="1"/>
    <col min="16133" max="16133" width="10.42578125" style="1" customWidth="1"/>
    <col min="16134" max="16134" width="11.42578125" style="1" customWidth="1"/>
    <col min="16135" max="16135" width="15.5703125" style="1" customWidth="1"/>
    <col min="16136" max="16136" width="17" style="1" customWidth="1"/>
    <col min="16137" max="16137" width="15.42578125" style="1" customWidth="1"/>
    <col min="16138" max="16138" width="15.5703125" style="1" customWidth="1"/>
    <col min="16139" max="16139" width="12.42578125" style="1" customWidth="1"/>
    <col min="16140" max="16140" width="25.28515625" style="1" customWidth="1"/>
    <col min="16141" max="16141" width="22.42578125" style="1" customWidth="1"/>
    <col min="16142" max="16142" width="12.7109375" style="1" customWidth="1"/>
    <col min="16143" max="16143" width="26.7109375" style="1" customWidth="1"/>
    <col min="16144" max="16384" width="9.140625" style="1"/>
  </cols>
  <sheetData>
    <row r="1" spans="1:15" ht="15.75" x14ac:dyDescent="0.25">
      <c r="L1" s="138" t="s">
        <v>0</v>
      </c>
      <c r="M1" s="138"/>
      <c r="N1" s="138"/>
      <c r="O1" s="138"/>
    </row>
    <row r="2" spans="1:15" ht="15.75" x14ac:dyDescent="0.25">
      <c r="L2" s="138" t="s">
        <v>146</v>
      </c>
      <c r="M2" s="138"/>
      <c r="N2" s="138"/>
      <c r="O2" s="138"/>
    </row>
    <row r="3" spans="1:15" ht="24.75" customHeight="1" x14ac:dyDescent="0.2">
      <c r="B3" s="145" t="s">
        <v>1</v>
      </c>
      <c r="C3" s="145"/>
      <c r="D3" s="145"/>
      <c r="E3" s="145"/>
      <c r="F3" s="145"/>
      <c r="G3" s="145"/>
      <c r="H3" s="145"/>
      <c r="I3" s="145"/>
      <c r="J3" s="145"/>
      <c r="K3" s="145"/>
      <c r="L3" s="145"/>
      <c r="M3" s="145"/>
      <c r="N3" s="145"/>
      <c r="O3" s="145"/>
    </row>
    <row r="4" spans="1:15" ht="22.5" customHeight="1" x14ac:dyDescent="0.2">
      <c r="A4" s="2"/>
      <c r="B4" s="136" t="s">
        <v>2</v>
      </c>
      <c r="C4" s="136" t="s">
        <v>3</v>
      </c>
      <c r="D4" s="136"/>
      <c r="E4" s="136" t="s">
        <v>4</v>
      </c>
      <c r="F4" s="136" t="s">
        <v>5</v>
      </c>
      <c r="G4" s="136" t="s">
        <v>6</v>
      </c>
      <c r="H4" s="136" t="s">
        <v>7</v>
      </c>
      <c r="I4" s="136"/>
      <c r="J4" s="136"/>
      <c r="K4" s="136"/>
      <c r="L4" s="136" t="s">
        <v>8</v>
      </c>
      <c r="M4" s="136" t="s">
        <v>9</v>
      </c>
      <c r="N4" s="136"/>
      <c r="O4" s="137" t="s">
        <v>10</v>
      </c>
    </row>
    <row r="5" spans="1:15" ht="83.25" customHeight="1" x14ac:dyDescent="0.2">
      <c r="A5" s="2"/>
      <c r="B5" s="136"/>
      <c r="C5" s="136"/>
      <c r="D5" s="136"/>
      <c r="E5" s="136"/>
      <c r="F5" s="136"/>
      <c r="G5" s="136"/>
      <c r="H5" s="16" t="s">
        <v>268</v>
      </c>
      <c r="I5" s="43" t="s">
        <v>11</v>
      </c>
      <c r="J5" s="43" t="s">
        <v>12</v>
      </c>
      <c r="K5" s="16" t="s">
        <v>269</v>
      </c>
      <c r="L5" s="136"/>
      <c r="M5" s="43" t="s">
        <v>13</v>
      </c>
      <c r="N5" s="43" t="s">
        <v>14</v>
      </c>
      <c r="O5" s="137"/>
    </row>
    <row r="6" spans="1:15" ht="52.5" customHeight="1" x14ac:dyDescent="0.2">
      <c r="A6" s="2"/>
      <c r="B6" s="127" t="s">
        <v>123</v>
      </c>
      <c r="C6" s="127"/>
      <c r="D6" s="127"/>
      <c r="E6" s="127"/>
      <c r="F6" s="127"/>
      <c r="G6" s="127"/>
      <c r="H6" s="127"/>
      <c r="I6" s="127"/>
      <c r="J6" s="127"/>
      <c r="K6" s="127"/>
      <c r="L6" s="127"/>
      <c r="M6" s="127"/>
      <c r="N6" s="127"/>
      <c r="O6" s="127"/>
    </row>
    <row r="7" spans="1:15" ht="22.5" customHeight="1" x14ac:dyDescent="0.2">
      <c r="A7" s="2"/>
      <c r="B7" s="76" t="s">
        <v>178</v>
      </c>
      <c r="C7" s="76"/>
      <c r="D7" s="76"/>
      <c r="E7" s="76"/>
      <c r="F7" s="76"/>
      <c r="G7" s="76"/>
      <c r="H7" s="76"/>
      <c r="I7" s="76"/>
      <c r="J7" s="76"/>
      <c r="K7" s="76"/>
      <c r="L7" s="76"/>
      <c r="M7" s="76"/>
      <c r="N7" s="76"/>
      <c r="O7" s="76"/>
    </row>
    <row r="8" spans="1:15" ht="190.5" customHeight="1" x14ac:dyDescent="0.2">
      <c r="A8" s="2"/>
      <c r="B8" s="68" t="s">
        <v>202</v>
      </c>
      <c r="C8" s="69"/>
      <c r="D8" s="69"/>
      <c r="E8" s="69"/>
      <c r="F8" s="69"/>
      <c r="G8" s="69"/>
      <c r="H8" s="69"/>
      <c r="I8" s="69"/>
      <c r="J8" s="69"/>
      <c r="K8" s="69"/>
      <c r="L8" s="69"/>
      <c r="M8" s="69"/>
      <c r="N8" s="69"/>
      <c r="O8" s="70"/>
    </row>
    <row r="9" spans="1:15" ht="159" customHeight="1" x14ac:dyDescent="0.2">
      <c r="A9" s="2"/>
      <c r="B9" s="68" t="s">
        <v>203</v>
      </c>
      <c r="C9" s="69"/>
      <c r="D9" s="69"/>
      <c r="E9" s="69"/>
      <c r="F9" s="69"/>
      <c r="G9" s="69"/>
      <c r="H9" s="69"/>
      <c r="I9" s="69"/>
      <c r="J9" s="69"/>
      <c r="K9" s="69"/>
      <c r="L9" s="69"/>
      <c r="M9" s="69"/>
      <c r="N9" s="69"/>
      <c r="O9" s="70"/>
    </row>
    <row r="10" spans="1:15" ht="175.5" customHeight="1" x14ac:dyDescent="0.2">
      <c r="A10" s="2"/>
      <c r="B10" s="7">
        <v>1</v>
      </c>
      <c r="C10" s="82" t="s">
        <v>165</v>
      </c>
      <c r="D10" s="102"/>
      <c r="E10" s="7" t="s">
        <v>213</v>
      </c>
      <c r="F10" s="7" t="s">
        <v>40</v>
      </c>
      <c r="G10" s="12">
        <f>SUM(G11:G12)</f>
        <v>3264705.8899999997</v>
      </c>
      <c r="H10" s="12">
        <f>SUM(H11:H12)</f>
        <v>225000</v>
      </c>
      <c r="I10" s="12">
        <f>SUM(I11:I12)</f>
        <v>1500000</v>
      </c>
      <c r="J10" s="12">
        <f>SUM(J11:J12)</f>
        <v>1500000</v>
      </c>
      <c r="K10" s="12">
        <f>SUM(K11:K12)</f>
        <v>39705.89</v>
      </c>
      <c r="L10" s="42" t="s">
        <v>182</v>
      </c>
      <c r="M10" s="15">
        <v>2016</v>
      </c>
      <c r="N10" s="11" t="s">
        <v>262</v>
      </c>
      <c r="O10" s="42" t="s">
        <v>270</v>
      </c>
    </row>
    <row r="11" spans="1:15" ht="175.5" customHeight="1" x14ac:dyDescent="0.2">
      <c r="A11" s="2"/>
      <c r="B11" s="7" t="s">
        <v>15</v>
      </c>
      <c r="C11" s="82" t="s">
        <v>164</v>
      </c>
      <c r="D11" s="102"/>
      <c r="E11" s="7" t="s">
        <v>214</v>
      </c>
      <c r="F11" s="7" t="s">
        <v>40</v>
      </c>
      <c r="G11" s="12">
        <f>SUM(H11:K11)</f>
        <v>870588.24</v>
      </c>
      <c r="H11" s="32">
        <f>ROUND(((870588.24-400000)*0.1275),2)</f>
        <v>60000</v>
      </c>
      <c r="I11" s="12">
        <v>400000</v>
      </c>
      <c r="J11" s="12">
        <v>400000</v>
      </c>
      <c r="K11" s="32">
        <f>ROUND(((870588.24-400000)*0.0225),2)</f>
        <v>10588.24</v>
      </c>
      <c r="L11" s="42" t="s">
        <v>167</v>
      </c>
      <c r="M11" s="7" t="s">
        <v>108</v>
      </c>
      <c r="N11" s="15">
        <v>2018</v>
      </c>
      <c r="O11" s="7" t="s">
        <v>185</v>
      </c>
    </row>
    <row r="12" spans="1:15" ht="147.75" customHeight="1" x14ac:dyDescent="0.2">
      <c r="A12" s="2"/>
      <c r="B12" s="7" t="s">
        <v>163</v>
      </c>
      <c r="C12" s="126" t="s">
        <v>183</v>
      </c>
      <c r="D12" s="126"/>
      <c r="E12" s="7" t="s">
        <v>166</v>
      </c>
      <c r="F12" s="7" t="s">
        <v>40</v>
      </c>
      <c r="G12" s="32">
        <f>SUM(H12:K12)</f>
        <v>2394117.65</v>
      </c>
      <c r="H12" s="32">
        <f>ROUND(((2394117.65-1100000)*0.1275),2)</f>
        <v>165000</v>
      </c>
      <c r="I12" s="12">
        <v>1100000</v>
      </c>
      <c r="J12" s="12">
        <v>1100000</v>
      </c>
      <c r="K12" s="32">
        <f>ROUND(((2394117.65-1100000)*0.0225),2)</f>
        <v>29117.65</v>
      </c>
      <c r="L12" s="44" t="s">
        <v>184</v>
      </c>
      <c r="M12" s="7" t="s">
        <v>108</v>
      </c>
      <c r="N12" s="15">
        <v>2018</v>
      </c>
      <c r="O12" s="7" t="s">
        <v>185</v>
      </c>
    </row>
    <row r="13" spans="1:15" ht="22.5" customHeight="1" x14ac:dyDescent="0.2">
      <c r="A13" s="2"/>
      <c r="B13" s="119" t="s">
        <v>169</v>
      </c>
      <c r="C13" s="120"/>
      <c r="D13" s="120"/>
      <c r="E13" s="120"/>
      <c r="F13" s="120"/>
      <c r="G13" s="120"/>
      <c r="H13" s="120"/>
      <c r="I13" s="120"/>
      <c r="J13" s="120"/>
      <c r="K13" s="120"/>
      <c r="L13" s="120"/>
      <c r="M13" s="120"/>
      <c r="N13" s="120"/>
      <c r="O13" s="121"/>
    </row>
    <row r="14" spans="1:15" ht="157.5" customHeight="1" x14ac:dyDescent="0.2">
      <c r="A14" s="2"/>
      <c r="B14" s="68" t="s">
        <v>186</v>
      </c>
      <c r="C14" s="122"/>
      <c r="D14" s="122"/>
      <c r="E14" s="122"/>
      <c r="F14" s="122"/>
      <c r="G14" s="122"/>
      <c r="H14" s="122"/>
      <c r="I14" s="122"/>
      <c r="J14" s="122"/>
      <c r="K14" s="122"/>
      <c r="L14" s="122"/>
      <c r="M14" s="122"/>
      <c r="N14" s="122"/>
      <c r="O14" s="123"/>
    </row>
    <row r="15" spans="1:15" ht="81.75" customHeight="1" x14ac:dyDescent="0.2">
      <c r="A15" s="2"/>
      <c r="B15" s="68" t="s">
        <v>205</v>
      </c>
      <c r="C15" s="124"/>
      <c r="D15" s="124"/>
      <c r="E15" s="124"/>
      <c r="F15" s="124"/>
      <c r="G15" s="124"/>
      <c r="H15" s="124"/>
      <c r="I15" s="124"/>
      <c r="J15" s="124"/>
      <c r="K15" s="124"/>
      <c r="L15" s="124"/>
      <c r="M15" s="124"/>
      <c r="N15" s="124"/>
      <c r="O15" s="125"/>
    </row>
    <row r="16" spans="1:15" ht="193.5" customHeight="1" x14ac:dyDescent="0.2">
      <c r="A16" s="2"/>
      <c r="B16" s="33">
        <v>2</v>
      </c>
      <c r="C16" s="126" t="s">
        <v>150</v>
      </c>
      <c r="D16" s="126"/>
      <c r="E16" s="3" t="s">
        <v>70</v>
      </c>
      <c r="F16" s="3">
        <v>3</v>
      </c>
      <c r="G16" s="32">
        <f>SUM(H16:K16)</f>
        <v>870588.24</v>
      </c>
      <c r="H16" s="32">
        <f>H17</f>
        <v>60000</v>
      </c>
      <c r="I16" s="32">
        <f>I17</f>
        <v>400000</v>
      </c>
      <c r="J16" s="12">
        <f>J17</f>
        <v>400000</v>
      </c>
      <c r="K16" s="32">
        <f>K17</f>
        <v>10588.24</v>
      </c>
      <c r="L16" s="44" t="s">
        <v>206</v>
      </c>
      <c r="M16" s="18">
        <v>2017</v>
      </c>
      <c r="N16" s="3" t="s">
        <v>74</v>
      </c>
      <c r="O16" s="24" t="s">
        <v>271</v>
      </c>
    </row>
    <row r="17" spans="1:17" ht="111.75" customHeight="1" x14ac:dyDescent="0.2">
      <c r="A17" s="2"/>
      <c r="B17" s="33" t="s">
        <v>17</v>
      </c>
      <c r="C17" s="126" t="s">
        <v>204</v>
      </c>
      <c r="D17" s="126"/>
      <c r="E17" s="3" t="s">
        <v>70</v>
      </c>
      <c r="F17" s="3">
        <v>3</v>
      </c>
      <c r="G17" s="32">
        <f>SUM(H17:K17)</f>
        <v>870588.24</v>
      </c>
      <c r="H17" s="32">
        <f>ROUND(((870588.24-400000)*0.1275),2)</f>
        <v>60000</v>
      </c>
      <c r="I17" s="32">
        <v>400000</v>
      </c>
      <c r="J17" s="12">
        <v>400000</v>
      </c>
      <c r="K17" s="32">
        <f>ROUND(((870588.24-400000)*0.0225),2)</f>
        <v>10588.24</v>
      </c>
      <c r="L17" s="44" t="s">
        <v>170</v>
      </c>
      <c r="M17" s="3" t="s">
        <v>162</v>
      </c>
      <c r="N17" s="18">
        <v>2018</v>
      </c>
      <c r="O17" s="42" t="s">
        <v>271</v>
      </c>
    </row>
    <row r="18" spans="1:17" s="10" customFormat="1" ht="30.75" customHeight="1" x14ac:dyDescent="0.2">
      <c r="A18" s="23"/>
      <c r="B18" s="65" t="s">
        <v>168</v>
      </c>
      <c r="C18" s="124"/>
      <c r="D18" s="124"/>
      <c r="E18" s="124"/>
      <c r="F18" s="124"/>
      <c r="G18" s="124"/>
      <c r="H18" s="124"/>
      <c r="I18" s="124"/>
      <c r="J18" s="124"/>
      <c r="K18" s="124"/>
      <c r="L18" s="124"/>
      <c r="M18" s="124"/>
      <c r="N18" s="124"/>
      <c r="O18" s="125"/>
    </row>
    <row r="19" spans="1:17" s="10" customFormat="1" ht="147.75" customHeight="1" x14ac:dyDescent="0.2">
      <c r="A19" s="23"/>
      <c r="B19" s="86" t="s">
        <v>207</v>
      </c>
      <c r="C19" s="129"/>
      <c r="D19" s="129"/>
      <c r="E19" s="129"/>
      <c r="F19" s="129"/>
      <c r="G19" s="129"/>
      <c r="H19" s="129"/>
      <c r="I19" s="129"/>
      <c r="J19" s="129"/>
      <c r="K19" s="129"/>
      <c r="L19" s="129"/>
      <c r="M19" s="129"/>
      <c r="N19" s="129"/>
      <c r="O19" s="130"/>
    </row>
    <row r="20" spans="1:17" s="10" customFormat="1" ht="96" customHeight="1" x14ac:dyDescent="0.2">
      <c r="A20" s="23"/>
      <c r="B20" s="68" t="s">
        <v>208</v>
      </c>
      <c r="C20" s="132"/>
      <c r="D20" s="132"/>
      <c r="E20" s="132"/>
      <c r="F20" s="132"/>
      <c r="G20" s="132"/>
      <c r="H20" s="132"/>
      <c r="I20" s="132"/>
      <c r="J20" s="132"/>
      <c r="K20" s="132"/>
      <c r="L20" s="132"/>
      <c r="M20" s="132"/>
      <c r="N20" s="132"/>
      <c r="O20" s="133"/>
    </row>
    <row r="21" spans="1:17" s="14" customFormat="1" ht="219.75" customHeight="1" x14ac:dyDescent="0.2">
      <c r="A21" s="13"/>
      <c r="B21" s="7">
        <v>3</v>
      </c>
      <c r="C21" s="126" t="s">
        <v>187</v>
      </c>
      <c r="D21" s="126"/>
      <c r="E21" s="3" t="s">
        <v>70</v>
      </c>
      <c r="F21" s="46">
        <v>2</v>
      </c>
      <c r="G21" s="32">
        <f>SUM(H21:K21)</f>
        <v>221529.41</v>
      </c>
      <c r="H21" s="32">
        <f>H22</f>
        <v>18882.349999999999</v>
      </c>
      <c r="I21" s="32">
        <v>100000</v>
      </c>
      <c r="J21" s="12">
        <v>100000</v>
      </c>
      <c r="K21" s="32">
        <f>K22</f>
        <v>2647.06</v>
      </c>
      <c r="L21" s="44" t="s">
        <v>188</v>
      </c>
      <c r="M21" s="18">
        <v>2019</v>
      </c>
      <c r="N21" s="3" t="s">
        <v>87</v>
      </c>
      <c r="O21" s="24" t="s">
        <v>272</v>
      </c>
    </row>
    <row r="22" spans="1:17" s="14" customFormat="1" ht="115.5" customHeight="1" x14ac:dyDescent="0.2">
      <c r="A22" s="13"/>
      <c r="B22" s="7" t="s">
        <v>18</v>
      </c>
      <c r="C22" s="126" t="s">
        <v>273</v>
      </c>
      <c r="D22" s="126"/>
      <c r="E22" s="3" t="s">
        <v>70</v>
      </c>
      <c r="F22" s="46">
        <v>2</v>
      </c>
      <c r="G22" s="32">
        <f>SUM(H22:K22)</f>
        <v>221529.41</v>
      </c>
      <c r="H22" s="32">
        <f>ROUND(((117647.06)*0.1275),2)+3882.35</f>
        <v>18882.349999999999</v>
      </c>
      <c r="I22" s="32">
        <f>I21</f>
        <v>100000</v>
      </c>
      <c r="J22" s="12">
        <f>J21</f>
        <v>100000</v>
      </c>
      <c r="K22" s="32">
        <f>ROUND(((117647.06)*0.0225),2)</f>
        <v>2647.06</v>
      </c>
      <c r="L22" s="44" t="s">
        <v>274</v>
      </c>
      <c r="M22" s="3" t="s">
        <v>189</v>
      </c>
      <c r="N22" s="18">
        <v>2019</v>
      </c>
      <c r="O22" s="24" t="s">
        <v>272</v>
      </c>
    </row>
    <row r="23" spans="1:17" ht="31.5" customHeight="1" x14ac:dyDescent="0.2">
      <c r="A23" s="2"/>
      <c r="B23" s="131" t="s">
        <v>190</v>
      </c>
      <c r="C23" s="124"/>
      <c r="D23" s="124"/>
      <c r="E23" s="124"/>
      <c r="F23" s="124"/>
      <c r="G23" s="124"/>
      <c r="H23" s="124"/>
      <c r="I23" s="124"/>
      <c r="J23" s="124"/>
      <c r="K23" s="124"/>
      <c r="L23" s="124"/>
      <c r="M23" s="124"/>
      <c r="N23" s="124"/>
      <c r="O23" s="125"/>
    </row>
    <row r="24" spans="1:17" ht="120" customHeight="1" x14ac:dyDescent="0.2">
      <c r="A24" s="2"/>
      <c r="B24" s="68" t="s">
        <v>191</v>
      </c>
      <c r="C24" s="122"/>
      <c r="D24" s="122"/>
      <c r="E24" s="122"/>
      <c r="F24" s="122"/>
      <c r="G24" s="122"/>
      <c r="H24" s="122"/>
      <c r="I24" s="122"/>
      <c r="J24" s="122"/>
      <c r="K24" s="122"/>
      <c r="L24" s="122"/>
      <c r="M24" s="122"/>
      <c r="N24" s="122"/>
      <c r="O24" s="123"/>
    </row>
    <row r="25" spans="1:17" ht="118.5" customHeight="1" x14ac:dyDescent="0.2">
      <c r="A25" s="2"/>
      <c r="B25" s="86" t="s">
        <v>250</v>
      </c>
      <c r="C25" s="124"/>
      <c r="D25" s="124"/>
      <c r="E25" s="124"/>
      <c r="F25" s="124"/>
      <c r="G25" s="124"/>
      <c r="H25" s="124"/>
      <c r="I25" s="124"/>
      <c r="J25" s="124"/>
      <c r="K25" s="124"/>
      <c r="L25" s="124"/>
      <c r="M25" s="124"/>
      <c r="N25" s="124"/>
      <c r="O25" s="125"/>
    </row>
    <row r="26" spans="1:17" s="14" customFormat="1" ht="185.25" customHeight="1" x14ac:dyDescent="0.2">
      <c r="A26" s="13"/>
      <c r="B26" s="7">
        <v>4</v>
      </c>
      <c r="C26" s="126" t="s">
        <v>297</v>
      </c>
      <c r="D26" s="126"/>
      <c r="E26" s="3" t="s">
        <v>179</v>
      </c>
      <c r="F26" s="3" t="s">
        <v>40</v>
      </c>
      <c r="G26" s="32">
        <f>SUM(H26:K26)</f>
        <v>2176470.59</v>
      </c>
      <c r="H26" s="32">
        <f>H27</f>
        <v>150000</v>
      </c>
      <c r="I26" s="32">
        <v>1000000</v>
      </c>
      <c r="J26" s="12">
        <v>1000000</v>
      </c>
      <c r="K26" s="32">
        <f>K27</f>
        <v>26470.59</v>
      </c>
      <c r="L26" s="44" t="s">
        <v>192</v>
      </c>
      <c r="M26" s="18">
        <v>2019</v>
      </c>
      <c r="N26" s="18" t="s">
        <v>107</v>
      </c>
      <c r="O26" s="24" t="s">
        <v>180</v>
      </c>
      <c r="Q26" s="34"/>
    </row>
    <row r="27" spans="1:17" ht="152.25" customHeight="1" x14ac:dyDescent="0.2">
      <c r="A27" s="2"/>
      <c r="B27" s="7" t="s">
        <v>19</v>
      </c>
      <c r="C27" s="126" t="s">
        <v>215</v>
      </c>
      <c r="D27" s="126"/>
      <c r="E27" s="3" t="s">
        <v>179</v>
      </c>
      <c r="F27" s="3" t="s">
        <v>40</v>
      </c>
      <c r="G27" s="32">
        <f>SUM(H27:K27)</f>
        <v>2176470.59</v>
      </c>
      <c r="H27" s="32">
        <f>ROUND(((2176470.59-1000000)*0.1275),2)</f>
        <v>150000</v>
      </c>
      <c r="I27" s="32">
        <v>1000000</v>
      </c>
      <c r="J27" s="12">
        <v>1000000</v>
      </c>
      <c r="K27" s="32">
        <f>ROUND(((2176470.59-1000000)*0.0225),2)</f>
        <v>26470.59</v>
      </c>
      <c r="L27" s="44" t="s">
        <v>181</v>
      </c>
      <c r="M27" s="3" t="s">
        <v>193</v>
      </c>
      <c r="N27" s="18">
        <v>2020</v>
      </c>
      <c r="O27" s="24" t="s">
        <v>180</v>
      </c>
    </row>
    <row r="28" spans="1:17" ht="65.25" customHeight="1" x14ac:dyDescent="0.2">
      <c r="A28" s="2"/>
      <c r="B28" s="127" t="s">
        <v>226</v>
      </c>
      <c r="C28" s="128"/>
      <c r="D28" s="128"/>
      <c r="E28" s="128"/>
      <c r="F28" s="128"/>
      <c r="G28" s="128"/>
      <c r="H28" s="128"/>
      <c r="I28" s="128"/>
      <c r="J28" s="128"/>
      <c r="K28" s="128"/>
      <c r="L28" s="128"/>
      <c r="M28" s="128"/>
      <c r="N28" s="128"/>
      <c r="O28" s="128"/>
    </row>
    <row r="29" spans="1:17" s="10" customFormat="1" ht="36" customHeight="1" x14ac:dyDescent="0.2">
      <c r="A29" s="23"/>
      <c r="B29" s="76" t="s">
        <v>98</v>
      </c>
      <c r="C29" s="76"/>
      <c r="D29" s="76"/>
      <c r="E29" s="76"/>
      <c r="F29" s="76"/>
      <c r="G29" s="76"/>
      <c r="H29" s="76"/>
      <c r="I29" s="76"/>
      <c r="J29" s="76"/>
      <c r="K29" s="76"/>
      <c r="L29" s="76"/>
      <c r="M29" s="76"/>
      <c r="N29" s="76"/>
      <c r="O29" s="76"/>
    </row>
    <row r="30" spans="1:17" s="10" customFormat="1" ht="111" customHeight="1" x14ac:dyDescent="0.2">
      <c r="A30" s="23"/>
      <c r="B30" s="114" t="s">
        <v>151</v>
      </c>
      <c r="C30" s="114"/>
      <c r="D30" s="114"/>
      <c r="E30" s="114"/>
      <c r="F30" s="114"/>
      <c r="G30" s="114"/>
      <c r="H30" s="114"/>
      <c r="I30" s="114"/>
      <c r="J30" s="114"/>
      <c r="K30" s="114"/>
      <c r="L30" s="114"/>
      <c r="M30" s="114"/>
      <c r="N30" s="114"/>
      <c r="O30" s="114"/>
    </row>
    <row r="31" spans="1:17" s="10" customFormat="1" ht="79.5" customHeight="1" x14ac:dyDescent="0.2">
      <c r="A31" s="23"/>
      <c r="B31" s="114" t="s">
        <v>251</v>
      </c>
      <c r="C31" s="114"/>
      <c r="D31" s="114"/>
      <c r="E31" s="114"/>
      <c r="F31" s="114"/>
      <c r="G31" s="114"/>
      <c r="H31" s="114"/>
      <c r="I31" s="114"/>
      <c r="J31" s="114"/>
      <c r="K31" s="114"/>
      <c r="L31" s="114"/>
      <c r="M31" s="114"/>
      <c r="N31" s="114"/>
      <c r="O31" s="114"/>
    </row>
    <row r="32" spans="1:17" ht="219" customHeight="1" x14ac:dyDescent="0.2">
      <c r="A32" s="2"/>
      <c r="B32" s="7">
        <v>5</v>
      </c>
      <c r="C32" s="103" t="s">
        <v>99</v>
      </c>
      <c r="D32" s="104"/>
      <c r="E32" s="7" t="s">
        <v>71</v>
      </c>
      <c r="F32" s="7" t="s">
        <v>40</v>
      </c>
      <c r="G32" s="12">
        <f>SUM(H32:K32)</f>
        <v>1252602.3999999999</v>
      </c>
      <c r="H32" s="12">
        <f>H33</f>
        <v>451645.30599999998</v>
      </c>
      <c r="I32" s="12">
        <v>780302.04</v>
      </c>
      <c r="J32" s="12" t="s">
        <v>40</v>
      </c>
      <c r="K32" s="12">
        <f>K33</f>
        <v>20655.054</v>
      </c>
      <c r="L32" s="42" t="s">
        <v>275</v>
      </c>
      <c r="M32" s="15">
        <v>2016</v>
      </c>
      <c r="N32" s="15" t="s">
        <v>60</v>
      </c>
      <c r="O32" s="3" t="s">
        <v>16</v>
      </c>
    </row>
    <row r="33" spans="1:15" ht="108" customHeight="1" x14ac:dyDescent="0.2">
      <c r="A33" s="2"/>
      <c r="B33" s="7" t="s">
        <v>20</v>
      </c>
      <c r="C33" s="103" t="s">
        <v>62</v>
      </c>
      <c r="D33" s="104"/>
      <c r="E33" s="7" t="s">
        <v>71</v>
      </c>
      <c r="F33" s="7" t="s">
        <v>40</v>
      </c>
      <c r="G33" s="12">
        <f>SUM(H33:K33)</f>
        <v>1252602.3999999999</v>
      </c>
      <c r="H33" s="12">
        <f>ROUND((918002.4*0.1275),25)+334600</f>
        <v>451645.30599999998</v>
      </c>
      <c r="I33" s="12">
        <v>780302.04</v>
      </c>
      <c r="J33" s="12" t="s">
        <v>40</v>
      </c>
      <c r="K33" s="12">
        <f>ROUND((918002.4*0.0225),25)</f>
        <v>20655.054</v>
      </c>
      <c r="L33" s="42" t="s">
        <v>124</v>
      </c>
      <c r="M33" s="15" t="s">
        <v>109</v>
      </c>
      <c r="N33" s="15">
        <v>2017</v>
      </c>
      <c r="O33" s="3" t="s">
        <v>16</v>
      </c>
    </row>
    <row r="34" spans="1:15" s="10" customFormat="1" ht="19.5" customHeight="1" x14ac:dyDescent="0.2">
      <c r="A34" s="23"/>
      <c r="B34" s="116" t="s">
        <v>229</v>
      </c>
      <c r="C34" s="77"/>
      <c r="D34" s="77"/>
      <c r="E34" s="77"/>
      <c r="F34" s="77"/>
      <c r="G34" s="77"/>
      <c r="H34" s="77"/>
      <c r="I34" s="77"/>
      <c r="J34" s="77"/>
      <c r="K34" s="77"/>
      <c r="L34" s="77"/>
      <c r="M34" s="77"/>
      <c r="N34" s="77"/>
      <c r="O34" s="77"/>
    </row>
    <row r="35" spans="1:15" s="10" customFormat="1" ht="72.75" customHeight="1" x14ac:dyDescent="0.2">
      <c r="A35" s="23"/>
      <c r="B35" s="114" t="s">
        <v>152</v>
      </c>
      <c r="C35" s="114"/>
      <c r="D35" s="114"/>
      <c r="E35" s="114"/>
      <c r="F35" s="114"/>
      <c r="G35" s="114"/>
      <c r="H35" s="114"/>
      <c r="I35" s="114"/>
      <c r="J35" s="114"/>
      <c r="K35" s="114"/>
      <c r="L35" s="114"/>
      <c r="M35" s="114"/>
      <c r="N35" s="114"/>
      <c r="O35" s="114"/>
    </row>
    <row r="36" spans="1:15" s="10" customFormat="1" ht="129.75" customHeight="1" x14ac:dyDescent="0.2">
      <c r="A36" s="23"/>
      <c r="B36" s="114" t="s">
        <v>228</v>
      </c>
      <c r="C36" s="114"/>
      <c r="D36" s="114"/>
      <c r="E36" s="114"/>
      <c r="F36" s="114"/>
      <c r="G36" s="114"/>
      <c r="H36" s="114"/>
      <c r="I36" s="114"/>
      <c r="J36" s="114"/>
      <c r="K36" s="114"/>
      <c r="L36" s="114"/>
      <c r="M36" s="114"/>
      <c r="N36" s="114"/>
      <c r="O36" s="114"/>
    </row>
    <row r="37" spans="1:15" s="14" customFormat="1" ht="213" customHeight="1" x14ac:dyDescent="0.2">
      <c r="A37" s="13"/>
      <c r="B37" s="7">
        <v>6</v>
      </c>
      <c r="C37" s="100" t="s">
        <v>296</v>
      </c>
      <c r="D37" s="107"/>
      <c r="E37" s="7" t="s">
        <v>56</v>
      </c>
      <c r="F37" s="7" t="s">
        <v>40</v>
      </c>
      <c r="G37" s="12">
        <f>$G$38</f>
        <v>2604375.92</v>
      </c>
      <c r="H37" s="19">
        <f>$H$38</f>
        <v>2161675</v>
      </c>
      <c r="I37" s="19">
        <f>$I$38</f>
        <v>431284.56</v>
      </c>
      <c r="J37" s="12" t="str">
        <f>$J$38</f>
        <v>-</v>
      </c>
      <c r="K37" s="19">
        <f>$K$38</f>
        <v>11416.36</v>
      </c>
      <c r="L37" s="42" t="s">
        <v>276</v>
      </c>
      <c r="M37" s="15">
        <v>2017</v>
      </c>
      <c r="N37" s="15" t="s">
        <v>59</v>
      </c>
      <c r="O37" s="7" t="s">
        <v>16</v>
      </c>
    </row>
    <row r="38" spans="1:15" s="14" customFormat="1" ht="111" customHeight="1" x14ac:dyDescent="0.2">
      <c r="A38" s="13"/>
      <c r="B38" s="3" t="s">
        <v>44</v>
      </c>
      <c r="C38" s="140" t="s">
        <v>277</v>
      </c>
      <c r="D38" s="101"/>
      <c r="E38" s="7" t="s">
        <v>56</v>
      </c>
      <c r="F38" s="3" t="s">
        <v>40</v>
      </c>
      <c r="G38" s="19">
        <f>SUM(H38:K38)</f>
        <v>2604375.92</v>
      </c>
      <c r="H38" s="19">
        <f>ROUND((507393.6*0.1275),2)+2096982.32</f>
        <v>2161675</v>
      </c>
      <c r="I38" s="19">
        <v>431284.56</v>
      </c>
      <c r="J38" s="19" t="s">
        <v>40</v>
      </c>
      <c r="K38" s="19">
        <f>ROUND((507393.6*0.0225),2)</f>
        <v>11416.36</v>
      </c>
      <c r="L38" s="42" t="s">
        <v>124</v>
      </c>
      <c r="M38" s="3" t="s">
        <v>110</v>
      </c>
      <c r="N38" s="15">
        <v>2018</v>
      </c>
      <c r="O38" s="3" t="s">
        <v>16</v>
      </c>
    </row>
    <row r="39" spans="1:15" s="14" customFormat="1" ht="42" customHeight="1" x14ac:dyDescent="0.2">
      <c r="A39" s="13"/>
      <c r="B39" s="76" t="s">
        <v>227</v>
      </c>
      <c r="C39" s="77"/>
      <c r="D39" s="77"/>
      <c r="E39" s="77"/>
      <c r="F39" s="77"/>
      <c r="G39" s="77"/>
      <c r="H39" s="77"/>
      <c r="I39" s="77"/>
      <c r="J39" s="77"/>
      <c r="K39" s="77"/>
      <c r="L39" s="77"/>
      <c r="M39" s="77"/>
      <c r="N39" s="77"/>
      <c r="O39" s="77"/>
    </row>
    <row r="40" spans="1:15" s="14" customFormat="1" ht="75.75" customHeight="1" x14ac:dyDescent="0.2">
      <c r="A40" s="13"/>
      <c r="B40" s="114" t="s">
        <v>152</v>
      </c>
      <c r="C40" s="114"/>
      <c r="D40" s="114"/>
      <c r="E40" s="114"/>
      <c r="F40" s="114"/>
      <c r="G40" s="114"/>
      <c r="H40" s="114"/>
      <c r="I40" s="114"/>
      <c r="J40" s="114"/>
      <c r="K40" s="114"/>
      <c r="L40" s="114"/>
      <c r="M40" s="114"/>
      <c r="N40" s="114"/>
      <c r="O40" s="114"/>
    </row>
    <row r="41" spans="1:15" s="14" customFormat="1" ht="108.75" customHeight="1" x14ac:dyDescent="0.2">
      <c r="A41" s="13"/>
      <c r="B41" s="114" t="s">
        <v>252</v>
      </c>
      <c r="C41" s="114"/>
      <c r="D41" s="114"/>
      <c r="E41" s="114"/>
      <c r="F41" s="114"/>
      <c r="G41" s="114"/>
      <c r="H41" s="114"/>
      <c r="I41" s="114"/>
      <c r="J41" s="114"/>
      <c r="K41" s="114"/>
      <c r="L41" s="114"/>
      <c r="M41" s="114"/>
      <c r="N41" s="114"/>
      <c r="O41" s="114"/>
    </row>
    <row r="42" spans="1:15" s="36" customFormat="1" ht="268.5" customHeight="1" x14ac:dyDescent="0.2">
      <c r="A42" s="35"/>
      <c r="B42" s="7">
        <v>7</v>
      </c>
      <c r="C42" s="74" t="s">
        <v>240</v>
      </c>
      <c r="D42" s="75"/>
      <c r="E42" s="7" t="s">
        <v>56</v>
      </c>
      <c r="F42" s="37" t="s">
        <v>40</v>
      </c>
      <c r="G42" s="19">
        <v>858842.94</v>
      </c>
      <c r="H42" s="38">
        <v>635096.47</v>
      </c>
      <c r="I42" s="38">
        <v>217976.5</v>
      </c>
      <c r="J42" s="37" t="s">
        <v>40</v>
      </c>
      <c r="K42" s="38">
        <v>5769.97</v>
      </c>
      <c r="L42" s="29" t="s">
        <v>278</v>
      </c>
      <c r="M42" s="18">
        <v>2017</v>
      </c>
      <c r="N42" s="11" t="s">
        <v>263</v>
      </c>
      <c r="O42" s="3" t="s">
        <v>16</v>
      </c>
    </row>
    <row r="43" spans="1:15" s="14" customFormat="1" ht="90" customHeight="1" x14ac:dyDescent="0.2">
      <c r="A43" s="13"/>
      <c r="B43" s="3" t="s">
        <v>42</v>
      </c>
      <c r="C43" s="74" t="s">
        <v>241</v>
      </c>
      <c r="D43" s="75"/>
      <c r="E43" s="7" t="s">
        <v>56</v>
      </c>
      <c r="F43" s="3" t="s">
        <v>40</v>
      </c>
      <c r="G43" s="19">
        <f>SUM(H43:K43)</f>
        <v>858842.94</v>
      </c>
      <c r="H43" s="19">
        <f>ROUND((256442.94*0.1275),2)+602400</f>
        <v>635096.47</v>
      </c>
      <c r="I43" s="19">
        <v>217976.5</v>
      </c>
      <c r="J43" s="19" t="s">
        <v>40</v>
      </c>
      <c r="K43" s="19">
        <f>ROUND((256442.94*0.0225),2)</f>
        <v>5769.97</v>
      </c>
      <c r="L43" s="42" t="s">
        <v>124</v>
      </c>
      <c r="M43" s="17" t="s">
        <v>111</v>
      </c>
      <c r="N43" s="15">
        <v>2018</v>
      </c>
      <c r="O43" s="3" t="s">
        <v>16</v>
      </c>
    </row>
    <row r="44" spans="1:15" s="10" customFormat="1" ht="29.25" customHeight="1" x14ac:dyDescent="0.2">
      <c r="A44" s="23"/>
      <c r="B44" s="78" t="s">
        <v>317</v>
      </c>
      <c r="C44" s="66"/>
      <c r="D44" s="66"/>
      <c r="E44" s="66"/>
      <c r="F44" s="66"/>
      <c r="G44" s="66"/>
      <c r="H44" s="66"/>
      <c r="I44" s="66"/>
      <c r="J44" s="66"/>
      <c r="K44" s="66"/>
      <c r="L44" s="66"/>
      <c r="M44" s="66"/>
      <c r="N44" s="66"/>
      <c r="O44" s="67"/>
    </row>
    <row r="45" spans="1:15" s="10" customFormat="1" ht="95.25" customHeight="1" x14ac:dyDescent="0.2">
      <c r="A45" s="23"/>
      <c r="B45" s="68" t="s">
        <v>153</v>
      </c>
      <c r="C45" s="69"/>
      <c r="D45" s="69"/>
      <c r="E45" s="69"/>
      <c r="F45" s="69"/>
      <c r="G45" s="69"/>
      <c r="H45" s="69"/>
      <c r="I45" s="69"/>
      <c r="J45" s="69"/>
      <c r="K45" s="69"/>
      <c r="L45" s="69"/>
      <c r="M45" s="69"/>
      <c r="N45" s="69"/>
      <c r="O45" s="70"/>
    </row>
    <row r="46" spans="1:15" s="10" customFormat="1" ht="69.75" customHeight="1" x14ac:dyDescent="0.2">
      <c r="A46" s="23"/>
      <c r="B46" s="68" t="s">
        <v>316</v>
      </c>
      <c r="C46" s="69"/>
      <c r="D46" s="69"/>
      <c r="E46" s="69"/>
      <c r="F46" s="69"/>
      <c r="G46" s="69"/>
      <c r="H46" s="69"/>
      <c r="I46" s="69"/>
      <c r="J46" s="69"/>
      <c r="K46" s="69"/>
      <c r="L46" s="69"/>
      <c r="M46" s="69"/>
      <c r="N46" s="69"/>
      <c r="O46" s="70"/>
    </row>
    <row r="47" spans="1:15" ht="229.5" customHeight="1" x14ac:dyDescent="0.2">
      <c r="A47" s="2"/>
      <c r="B47" s="3">
        <v>8</v>
      </c>
      <c r="C47" s="74" t="s">
        <v>279</v>
      </c>
      <c r="D47" s="115"/>
      <c r="E47" s="7" t="s">
        <v>56</v>
      </c>
      <c r="F47" s="3" t="s">
        <v>40</v>
      </c>
      <c r="G47" s="19">
        <f>SUM(G48:G53)</f>
        <v>920038.83000000007</v>
      </c>
      <c r="H47" s="19">
        <f>SUM(H48:H53)</f>
        <v>173754.03</v>
      </c>
      <c r="I47" s="19">
        <f>SUM(I48:I53)</f>
        <v>727039.6399999999</v>
      </c>
      <c r="J47" s="19" t="s">
        <v>40</v>
      </c>
      <c r="K47" s="19">
        <f>SUM(K48:K53)</f>
        <v>19245.160000000003</v>
      </c>
      <c r="L47" s="42" t="s">
        <v>318</v>
      </c>
      <c r="M47" s="18">
        <v>2018</v>
      </c>
      <c r="N47" s="18" t="s">
        <v>61</v>
      </c>
      <c r="O47" s="3" t="s">
        <v>16</v>
      </c>
    </row>
    <row r="48" spans="1:15" ht="104.25" customHeight="1" x14ac:dyDescent="0.2">
      <c r="A48" s="2"/>
      <c r="B48" s="7" t="s">
        <v>43</v>
      </c>
      <c r="C48" s="74" t="s">
        <v>242</v>
      </c>
      <c r="D48" s="75"/>
      <c r="E48" s="7" t="s">
        <v>56</v>
      </c>
      <c r="F48" s="3" t="s">
        <v>40</v>
      </c>
      <c r="G48" s="19">
        <f>SUM(H48:K48)</f>
        <v>709446.71</v>
      </c>
      <c r="H48" s="19">
        <f>ROUND((686446.4*0.1275),2)+20000+3000+0.31</f>
        <v>110522.23</v>
      </c>
      <c r="I48" s="47">
        <v>583479.43999999994</v>
      </c>
      <c r="J48" s="19" t="s">
        <v>40</v>
      </c>
      <c r="K48" s="19">
        <f>ROUND((686446.4*0.0225),2)</f>
        <v>15445.04</v>
      </c>
      <c r="L48" s="42" t="s">
        <v>124</v>
      </c>
      <c r="M48" s="17" t="s">
        <v>280</v>
      </c>
      <c r="N48" s="18">
        <v>2019</v>
      </c>
      <c r="O48" s="3" t="s">
        <v>16</v>
      </c>
    </row>
    <row r="49" spans="1:15" ht="28.5" customHeight="1" x14ac:dyDescent="0.2">
      <c r="A49" s="2"/>
      <c r="B49" s="78" t="s">
        <v>309</v>
      </c>
      <c r="C49" s="66"/>
      <c r="D49" s="66"/>
      <c r="E49" s="66"/>
      <c r="F49" s="66"/>
      <c r="G49" s="66"/>
      <c r="H49" s="66"/>
      <c r="I49" s="66"/>
      <c r="J49" s="66"/>
      <c r="K49" s="66"/>
      <c r="L49" s="66"/>
      <c r="M49" s="66"/>
      <c r="N49" s="66"/>
      <c r="O49" s="67"/>
    </row>
    <row r="50" spans="1:15" ht="100.5" customHeight="1" x14ac:dyDescent="0.2">
      <c r="A50" s="2"/>
      <c r="B50" s="68" t="s">
        <v>314</v>
      </c>
      <c r="C50" s="69"/>
      <c r="D50" s="69"/>
      <c r="E50" s="69"/>
      <c r="F50" s="69"/>
      <c r="G50" s="69"/>
      <c r="H50" s="69"/>
      <c r="I50" s="69"/>
      <c r="J50" s="69"/>
      <c r="K50" s="69"/>
      <c r="L50" s="69"/>
      <c r="M50" s="69"/>
      <c r="N50" s="69"/>
      <c r="O50" s="70"/>
    </row>
    <row r="51" spans="1:15" ht="116.25" customHeight="1" x14ac:dyDescent="0.2">
      <c r="A51" s="2"/>
      <c r="B51" s="68" t="s">
        <v>315</v>
      </c>
      <c r="C51" s="69"/>
      <c r="D51" s="69"/>
      <c r="E51" s="69"/>
      <c r="F51" s="69"/>
      <c r="G51" s="69"/>
      <c r="H51" s="69"/>
      <c r="I51" s="69"/>
      <c r="J51" s="69"/>
      <c r="K51" s="69"/>
      <c r="L51" s="69"/>
      <c r="M51" s="69"/>
      <c r="N51" s="69"/>
      <c r="O51" s="70"/>
    </row>
    <row r="52" spans="1:15" ht="204" customHeight="1" x14ac:dyDescent="0.2">
      <c r="A52" s="2"/>
      <c r="B52" s="7">
        <v>9</v>
      </c>
      <c r="C52" s="84" t="s">
        <v>310</v>
      </c>
      <c r="D52" s="85"/>
      <c r="E52" s="7" t="s">
        <v>56</v>
      </c>
      <c r="F52" s="37" t="s">
        <v>40</v>
      </c>
      <c r="G52" s="19">
        <v>105296.06</v>
      </c>
      <c r="H52" s="19">
        <v>31615.9</v>
      </c>
      <c r="I52" s="47">
        <v>71780.100000000006</v>
      </c>
      <c r="J52" s="19" t="s">
        <v>40</v>
      </c>
      <c r="K52" s="19">
        <v>1900.06</v>
      </c>
      <c r="L52" s="64" t="s">
        <v>319</v>
      </c>
      <c r="M52" s="18">
        <v>2018</v>
      </c>
      <c r="N52" s="18" t="s">
        <v>312</v>
      </c>
      <c r="O52" s="3" t="s">
        <v>16</v>
      </c>
    </row>
    <row r="53" spans="1:15" ht="104.25" customHeight="1" x14ac:dyDescent="0.2">
      <c r="A53" s="2"/>
      <c r="B53" s="7" t="s">
        <v>45</v>
      </c>
      <c r="C53" s="84" t="s">
        <v>313</v>
      </c>
      <c r="D53" s="85"/>
      <c r="E53" s="7" t="s">
        <v>56</v>
      </c>
      <c r="F53" s="3" t="s">
        <v>40</v>
      </c>
      <c r="G53" s="19">
        <f>SUM(H53:K53)</f>
        <v>105296.06</v>
      </c>
      <c r="H53" s="19">
        <f>ROUND((84447.18*0.1275),2)+12000+8848.88</f>
        <v>31615.9</v>
      </c>
      <c r="I53" s="47">
        <v>71780.100000000006</v>
      </c>
      <c r="J53" s="19" t="s">
        <v>40</v>
      </c>
      <c r="K53" s="19">
        <f>ROUND((84447.18*0.0225),2)</f>
        <v>1900.06</v>
      </c>
      <c r="L53" s="64" t="s">
        <v>124</v>
      </c>
      <c r="M53" s="17" t="s">
        <v>311</v>
      </c>
      <c r="N53" s="18">
        <v>2019</v>
      </c>
      <c r="O53" s="3" t="s">
        <v>16</v>
      </c>
    </row>
    <row r="54" spans="1:15" ht="42" customHeight="1" x14ac:dyDescent="0.2">
      <c r="A54" s="2"/>
      <c r="B54" s="78" t="s">
        <v>235</v>
      </c>
      <c r="C54" s="66"/>
      <c r="D54" s="66"/>
      <c r="E54" s="66"/>
      <c r="F54" s="66"/>
      <c r="G54" s="66"/>
      <c r="H54" s="66"/>
      <c r="I54" s="66"/>
      <c r="J54" s="66"/>
      <c r="K54" s="66"/>
      <c r="L54" s="66"/>
      <c r="M54" s="66"/>
      <c r="N54" s="66"/>
      <c r="O54" s="67"/>
    </row>
    <row r="55" spans="1:15" ht="96" customHeight="1" x14ac:dyDescent="0.2">
      <c r="A55" s="2"/>
      <c r="B55" s="68" t="s">
        <v>153</v>
      </c>
      <c r="C55" s="69"/>
      <c r="D55" s="69"/>
      <c r="E55" s="69"/>
      <c r="F55" s="69"/>
      <c r="G55" s="69"/>
      <c r="H55" s="69"/>
      <c r="I55" s="69"/>
      <c r="J55" s="69"/>
      <c r="K55" s="69"/>
      <c r="L55" s="69"/>
      <c r="M55" s="69"/>
      <c r="N55" s="69"/>
      <c r="O55" s="70"/>
    </row>
    <row r="56" spans="1:15" ht="97.5" customHeight="1" x14ac:dyDescent="0.2">
      <c r="A56" s="2"/>
      <c r="B56" s="68" t="s">
        <v>253</v>
      </c>
      <c r="C56" s="69"/>
      <c r="D56" s="69"/>
      <c r="E56" s="69"/>
      <c r="F56" s="69"/>
      <c r="G56" s="69"/>
      <c r="H56" s="69"/>
      <c r="I56" s="69"/>
      <c r="J56" s="69"/>
      <c r="K56" s="69"/>
      <c r="L56" s="69"/>
      <c r="M56" s="69"/>
      <c r="N56" s="69"/>
      <c r="O56" s="70"/>
    </row>
    <row r="57" spans="1:15" ht="260.25" customHeight="1" x14ac:dyDescent="0.2">
      <c r="A57" s="2"/>
      <c r="B57" s="7">
        <v>10</v>
      </c>
      <c r="C57" s="74" t="s">
        <v>298</v>
      </c>
      <c r="D57" s="75"/>
      <c r="E57" s="7" t="s">
        <v>56</v>
      </c>
      <c r="F57" s="3">
        <v>20</v>
      </c>
      <c r="G57" s="19">
        <v>615889.05000000005</v>
      </c>
      <c r="H57" s="19">
        <v>100338.35</v>
      </c>
      <c r="I57" s="19">
        <v>502255.7</v>
      </c>
      <c r="J57" s="19" t="s">
        <v>40</v>
      </c>
      <c r="K57" s="19">
        <v>13295</v>
      </c>
      <c r="L57" s="29" t="s">
        <v>282</v>
      </c>
      <c r="M57" s="17">
        <v>2018</v>
      </c>
      <c r="N57" s="17" t="s">
        <v>283</v>
      </c>
      <c r="O57" s="3" t="s">
        <v>16</v>
      </c>
    </row>
    <row r="58" spans="1:15" s="14" customFormat="1" ht="90" customHeight="1" x14ac:dyDescent="0.2">
      <c r="A58" s="13"/>
      <c r="B58" s="3" t="s">
        <v>47</v>
      </c>
      <c r="C58" s="74" t="s">
        <v>243</v>
      </c>
      <c r="D58" s="75"/>
      <c r="E58" s="7" t="s">
        <v>56</v>
      </c>
      <c r="F58" s="3">
        <v>20</v>
      </c>
      <c r="G58" s="19">
        <f>SUM(H58:K58)</f>
        <v>615889.05000000005</v>
      </c>
      <c r="H58" s="19">
        <f>ROUND((590889.05*0.1275),2)+25000</f>
        <v>100338.35</v>
      </c>
      <c r="I58" s="19">
        <v>502255.7</v>
      </c>
      <c r="J58" s="19" t="s">
        <v>40</v>
      </c>
      <c r="K58" s="19">
        <f>ROUND((590889.05*0.0225),2)</f>
        <v>13295</v>
      </c>
      <c r="L58" s="42" t="s">
        <v>124</v>
      </c>
      <c r="M58" s="17" t="s">
        <v>281</v>
      </c>
      <c r="N58" s="18">
        <v>2019</v>
      </c>
      <c r="O58" s="3" t="s">
        <v>16</v>
      </c>
    </row>
    <row r="59" spans="1:15" s="10" customFormat="1" ht="24" customHeight="1" x14ac:dyDescent="0.2">
      <c r="A59" s="23"/>
      <c r="B59" s="78" t="s">
        <v>236</v>
      </c>
      <c r="C59" s="66"/>
      <c r="D59" s="66"/>
      <c r="E59" s="66"/>
      <c r="F59" s="66"/>
      <c r="G59" s="66"/>
      <c r="H59" s="66"/>
      <c r="I59" s="66"/>
      <c r="J59" s="66"/>
      <c r="K59" s="66"/>
      <c r="L59" s="66"/>
      <c r="M59" s="66"/>
      <c r="N59" s="66"/>
      <c r="O59" s="67"/>
    </row>
    <row r="60" spans="1:15" s="10" customFormat="1" ht="81.75" customHeight="1" x14ac:dyDescent="0.2">
      <c r="A60" s="23"/>
      <c r="B60" s="68" t="s">
        <v>90</v>
      </c>
      <c r="C60" s="69"/>
      <c r="D60" s="69"/>
      <c r="E60" s="69"/>
      <c r="F60" s="69"/>
      <c r="G60" s="69"/>
      <c r="H60" s="69"/>
      <c r="I60" s="69"/>
      <c r="J60" s="69"/>
      <c r="K60" s="69"/>
      <c r="L60" s="69"/>
      <c r="M60" s="69"/>
      <c r="N60" s="69"/>
      <c r="O60" s="70"/>
    </row>
    <row r="61" spans="1:15" s="10" customFormat="1" ht="74.25" customHeight="1" x14ac:dyDescent="0.2">
      <c r="A61" s="23"/>
      <c r="B61" s="68" t="s">
        <v>89</v>
      </c>
      <c r="C61" s="69"/>
      <c r="D61" s="69"/>
      <c r="E61" s="69"/>
      <c r="F61" s="69"/>
      <c r="G61" s="69"/>
      <c r="H61" s="69"/>
      <c r="I61" s="69"/>
      <c r="J61" s="69"/>
      <c r="K61" s="69"/>
      <c r="L61" s="69"/>
      <c r="M61" s="69"/>
      <c r="N61" s="69"/>
      <c r="O61" s="70"/>
    </row>
    <row r="62" spans="1:15" s="14" customFormat="1" ht="256.5" customHeight="1" x14ac:dyDescent="0.2">
      <c r="A62" s="13"/>
      <c r="B62" s="7">
        <v>11</v>
      </c>
      <c r="C62" s="74" t="s">
        <v>129</v>
      </c>
      <c r="D62" s="139"/>
      <c r="E62" s="7" t="s">
        <v>72</v>
      </c>
      <c r="F62" s="7" t="s">
        <v>40</v>
      </c>
      <c r="G62" s="12">
        <f>SUM(G63:G63)</f>
        <v>194273.72</v>
      </c>
      <c r="H62" s="12">
        <f>SUM(H63:H63)</f>
        <v>24769.9</v>
      </c>
      <c r="I62" s="12">
        <f>SUM(I63:I63)</f>
        <v>165132.66</v>
      </c>
      <c r="J62" s="12" t="s">
        <v>40</v>
      </c>
      <c r="K62" s="12">
        <f>SUM(K63:K63)</f>
        <v>4371.16</v>
      </c>
      <c r="L62" s="42" t="s">
        <v>284</v>
      </c>
      <c r="M62" s="15">
        <v>2019</v>
      </c>
      <c r="N62" s="11" t="s">
        <v>285</v>
      </c>
      <c r="O62" s="3" t="s">
        <v>16</v>
      </c>
    </row>
    <row r="63" spans="1:15" s="14" customFormat="1" ht="117" customHeight="1" x14ac:dyDescent="0.2">
      <c r="A63" s="13"/>
      <c r="B63" s="7" t="s">
        <v>48</v>
      </c>
      <c r="C63" s="74" t="s">
        <v>130</v>
      </c>
      <c r="D63" s="139"/>
      <c r="E63" s="7" t="s">
        <v>72</v>
      </c>
      <c r="F63" s="7" t="s">
        <v>40</v>
      </c>
      <c r="G63" s="12">
        <f>SUM(H63:K63)</f>
        <v>194273.72</v>
      </c>
      <c r="H63" s="12">
        <f>ROUND((194273.72*0.1275),2)</f>
        <v>24769.9</v>
      </c>
      <c r="I63" s="12">
        <v>165132.66</v>
      </c>
      <c r="J63" s="12" t="s">
        <v>40</v>
      </c>
      <c r="K63" s="12">
        <f>ROUND((194273.72*0.0225),2)</f>
        <v>4371.16</v>
      </c>
      <c r="L63" s="42" t="s">
        <v>125</v>
      </c>
      <c r="M63" s="15" t="s">
        <v>112</v>
      </c>
      <c r="N63" s="15">
        <v>2019</v>
      </c>
      <c r="O63" s="3" t="s">
        <v>16</v>
      </c>
    </row>
    <row r="64" spans="1:15" s="10" customFormat="1" ht="20.25" customHeight="1" x14ac:dyDescent="0.2">
      <c r="A64" s="23"/>
      <c r="B64" s="78" t="s">
        <v>230</v>
      </c>
      <c r="C64" s="66"/>
      <c r="D64" s="66"/>
      <c r="E64" s="66"/>
      <c r="F64" s="66"/>
      <c r="G64" s="66"/>
      <c r="H64" s="66"/>
      <c r="I64" s="66"/>
      <c r="J64" s="66"/>
      <c r="K64" s="66"/>
      <c r="L64" s="66"/>
      <c r="M64" s="66"/>
      <c r="N64" s="66"/>
      <c r="O64" s="67"/>
    </row>
    <row r="65" spans="1:15" s="10" customFormat="1" ht="88.5" customHeight="1" x14ac:dyDescent="0.2">
      <c r="A65" s="23"/>
      <c r="B65" s="68" t="s">
        <v>88</v>
      </c>
      <c r="C65" s="69"/>
      <c r="D65" s="69"/>
      <c r="E65" s="69"/>
      <c r="F65" s="69"/>
      <c r="G65" s="69"/>
      <c r="H65" s="69"/>
      <c r="I65" s="69"/>
      <c r="J65" s="69"/>
      <c r="K65" s="69"/>
      <c r="L65" s="69"/>
      <c r="M65" s="69"/>
      <c r="N65" s="69"/>
      <c r="O65" s="70"/>
    </row>
    <row r="66" spans="1:15" s="10" customFormat="1" ht="56.25" customHeight="1" x14ac:dyDescent="0.2">
      <c r="A66" s="23"/>
      <c r="B66" s="79" t="s">
        <v>244</v>
      </c>
      <c r="C66" s="80"/>
      <c r="D66" s="80"/>
      <c r="E66" s="80"/>
      <c r="F66" s="80"/>
      <c r="G66" s="80"/>
      <c r="H66" s="80"/>
      <c r="I66" s="80"/>
      <c r="J66" s="80"/>
      <c r="K66" s="80"/>
      <c r="L66" s="80"/>
      <c r="M66" s="80"/>
      <c r="N66" s="80"/>
      <c r="O66" s="81"/>
    </row>
    <row r="67" spans="1:15" ht="225.75" customHeight="1" x14ac:dyDescent="0.2">
      <c r="A67" s="2"/>
      <c r="B67" s="7">
        <v>12</v>
      </c>
      <c r="C67" s="82" t="s">
        <v>245</v>
      </c>
      <c r="D67" s="83"/>
      <c r="E67" s="7" t="s">
        <v>73</v>
      </c>
      <c r="F67" s="7" t="s">
        <v>40</v>
      </c>
      <c r="G67" s="12">
        <v>100017.87999999999</v>
      </c>
      <c r="H67" s="12">
        <v>25839.78</v>
      </c>
      <c r="I67" s="12">
        <v>72265.2</v>
      </c>
      <c r="J67" s="12" t="s">
        <v>40</v>
      </c>
      <c r="K67" s="12">
        <f>ROUND((85017.88*0.0225),2)</f>
        <v>1912.9</v>
      </c>
      <c r="L67" s="42" t="s">
        <v>286</v>
      </c>
      <c r="M67" s="15">
        <v>2019</v>
      </c>
      <c r="N67" s="11" t="s">
        <v>63</v>
      </c>
      <c r="O67" s="3" t="s">
        <v>16</v>
      </c>
    </row>
    <row r="68" spans="1:15" ht="96.75" customHeight="1" x14ac:dyDescent="0.2">
      <c r="A68" s="2"/>
      <c r="B68" s="7" t="s">
        <v>49</v>
      </c>
      <c r="C68" s="82" t="s">
        <v>246</v>
      </c>
      <c r="D68" s="83"/>
      <c r="E68" s="7" t="s">
        <v>73</v>
      </c>
      <c r="F68" s="7" t="s">
        <v>40</v>
      </c>
      <c r="G68" s="12">
        <f>SUM(H68:K68)</f>
        <v>100017.87999999999</v>
      </c>
      <c r="H68" s="12">
        <f>ROUND((85017.88*0.1275),2)+15000</f>
        <v>25839.78</v>
      </c>
      <c r="I68" s="12">
        <v>72265.2</v>
      </c>
      <c r="J68" s="12" t="s">
        <v>40</v>
      </c>
      <c r="K68" s="12">
        <f>ROUND((85017.88*0.0225),2)</f>
        <v>1912.9</v>
      </c>
      <c r="L68" s="42" t="s">
        <v>124</v>
      </c>
      <c r="M68" s="11" t="s">
        <v>113</v>
      </c>
      <c r="N68" s="15">
        <v>2019</v>
      </c>
      <c r="O68" s="3" t="s">
        <v>16</v>
      </c>
    </row>
    <row r="69" spans="1:15" ht="48" customHeight="1" x14ac:dyDescent="0.2">
      <c r="A69" s="2"/>
      <c r="B69" s="78" t="s">
        <v>231</v>
      </c>
      <c r="C69" s="66"/>
      <c r="D69" s="66"/>
      <c r="E69" s="66"/>
      <c r="F69" s="66"/>
      <c r="G69" s="66"/>
      <c r="H69" s="66"/>
      <c r="I69" s="66"/>
      <c r="J69" s="66"/>
      <c r="K69" s="66"/>
      <c r="L69" s="66"/>
      <c r="M69" s="66"/>
      <c r="N69" s="66"/>
      <c r="O69" s="67"/>
    </row>
    <row r="70" spans="1:15" ht="94.5" customHeight="1" x14ac:dyDescent="0.2">
      <c r="A70" s="2"/>
      <c r="B70" s="68" t="s">
        <v>88</v>
      </c>
      <c r="C70" s="69"/>
      <c r="D70" s="69"/>
      <c r="E70" s="69"/>
      <c r="F70" s="69"/>
      <c r="G70" s="69"/>
      <c r="H70" s="69"/>
      <c r="I70" s="69"/>
      <c r="J70" s="69"/>
      <c r="K70" s="69"/>
      <c r="L70" s="69"/>
      <c r="M70" s="69"/>
      <c r="N70" s="69"/>
      <c r="O70" s="70"/>
    </row>
    <row r="71" spans="1:15" ht="64.5" customHeight="1" x14ac:dyDescent="0.2">
      <c r="A71" s="2"/>
      <c r="B71" s="79" t="s">
        <v>254</v>
      </c>
      <c r="C71" s="80"/>
      <c r="D71" s="80"/>
      <c r="E71" s="80"/>
      <c r="F71" s="80"/>
      <c r="G71" s="80"/>
      <c r="H71" s="80"/>
      <c r="I71" s="80"/>
      <c r="J71" s="80"/>
      <c r="K71" s="80"/>
      <c r="L71" s="80"/>
      <c r="M71" s="80"/>
      <c r="N71" s="80"/>
      <c r="O71" s="81"/>
    </row>
    <row r="72" spans="1:15" ht="242.25" customHeight="1" x14ac:dyDescent="0.2">
      <c r="A72" s="2"/>
      <c r="B72" s="7">
        <v>13</v>
      </c>
      <c r="C72" s="82" t="s">
        <v>299</v>
      </c>
      <c r="D72" s="83"/>
      <c r="E72" s="7" t="s">
        <v>73</v>
      </c>
      <c r="F72" s="37" t="str">
        <f>$F$73</f>
        <v>-</v>
      </c>
      <c r="G72" s="19">
        <v>170768.12</v>
      </c>
      <c r="H72" s="19">
        <v>34860.44</v>
      </c>
      <c r="I72" s="19">
        <v>132402.9</v>
      </c>
      <c r="J72" s="19" t="s">
        <v>40</v>
      </c>
      <c r="K72" s="19">
        <v>3504.78</v>
      </c>
      <c r="L72" s="42" t="s">
        <v>287</v>
      </c>
      <c r="M72" s="15">
        <v>2019</v>
      </c>
      <c r="N72" s="11" t="s">
        <v>64</v>
      </c>
      <c r="O72" s="3" t="s">
        <v>16</v>
      </c>
    </row>
    <row r="73" spans="1:15" ht="102" customHeight="1" x14ac:dyDescent="0.2">
      <c r="A73" s="2"/>
      <c r="B73" s="7" t="s">
        <v>216</v>
      </c>
      <c r="C73" s="82" t="s">
        <v>247</v>
      </c>
      <c r="D73" s="83"/>
      <c r="E73" s="7" t="s">
        <v>73</v>
      </c>
      <c r="F73" s="7" t="s">
        <v>40</v>
      </c>
      <c r="G73" s="12">
        <f>SUM(H73:K73)</f>
        <v>170768.12</v>
      </c>
      <c r="H73" s="12">
        <f>ROUND((155768.12*0.1275),2)+15000</f>
        <v>34860.44</v>
      </c>
      <c r="I73" s="12">
        <v>132402.9</v>
      </c>
      <c r="J73" s="12" t="s">
        <v>40</v>
      </c>
      <c r="K73" s="12">
        <f>ROUND((155768.12*0.0225),2)</f>
        <v>3504.78</v>
      </c>
      <c r="L73" s="42" t="s">
        <v>124</v>
      </c>
      <c r="M73" s="11" t="s">
        <v>288</v>
      </c>
      <c r="N73" s="15">
        <v>2019</v>
      </c>
      <c r="O73" s="3" t="s">
        <v>16</v>
      </c>
    </row>
    <row r="74" spans="1:15" ht="44.25" customHeight="1" x14ac:dyDescent="0.2">
      <c r="A74" s="2"/>
      <c r="B74" s="65" t="s">
        <v>232</v>
      </c>
      <c r="C74" s="66"/>
      <c r="D74" s="66"/>
      <c r="E74" s="66"/>
      <c r="F74" s="66"/>
      <c r="G74" s="66"/>
      <c r="H74" s="66"/>
      <c r="I74" s="66"/>
      <c r="J74" s="66"/>
      <c r="K74" s="66"/>
      <c r="L74" s="66"/>
      <c r="M74" s="66"/>
      <c r="N74" s="66"/>
      <c r="O74" s="67"/>
    </row>
    <row r="75" spans="1:15" ht="97.5" customHeight="1" x14ac:dyDescent="0.2">
      <c r="A75" s="2"/>
      <c r="B75" s="68" t="s">
        <v>88</v>
      </c>
      <c r="C75" s="69"/>
      <c r="D75" s="69"/>
      <c r="E75" s="69"/>
      <c r="F75" s="69"/>
      <c r="G75" s="69"/>
      <c r="H75" s="69"/>
      <c r="I75" s="69"/>
      <c r="J75" s="69"/>
      <c r="K75" s="69"/>
      <c r="L75" s="69"/>
      <c r="M75" s="69"/>
      <c r="N75" s="69"/>
      <c r="O75" s="70"/>
    </row>
    <row r="76" spans="1:15" ht="87" customHeight="1" x14ac:dyDescent="0.2">
      <c r="A76" s="2"/>
      <c r="B76" s="71" t="s">
        <v>255</v>
      </c>
      <c r="C76" s="72"/>
      <c r="D76" s="72"/>
      <c r="E76" s="72"/>
      <c r="F76" s="72"/>
      <c r="G76" s="72"/>
      <c r="H76" s="72"/>
      <c r="I76" s="72"/>
      <c r="J76" s="72"/>
      <c r="K76" s="72"/>
      <c r="L76" s="72"/>
      <c r="M76" s="72"/>
      <c r="N76" s="72"/>
      <c r="O76" s="73"/>
    </row>
    <row r="77" spans="1:15" s="26" customFormat="1" ht="213.75" customHeight="1" x14ac:dyDescent="0.2">
      <c r="B77" s="7">
        <v>14</v>
      </c>
      <c r="C77" s="117" t="s">
        <v>233</v>
      </c>
      <c r="D77" s="118"/>
      <c r="E77" s="7" t="s">
        <v>65</v>
      </c>
      <c r="F77" s="37" t="s">
        <v>40</v>
      </c>
      <c r="G77" s="40">
        <v>115487.81</v>
      </c>
      <c r="H77" s="40">
        <v>41306.83</v>
      </c>
      <c r="I77" s="40">
        <v>72268</v>
      </c>
      <c r="J77" s="40" t="s">
        <v>40</v>
      </c>
      <c r="K77" s="40">
        <v>1912.98</v>
      </c>
      <c r="L77" s="42" t="s">
        <v>289</v>
      </c>
      <c r="M77" s="45">
        <v>2019</v>
      </c>
      <c r="N77" s="41" t="s">
        <v>290</v>
      </c>
      <c r="O77" s="25" t="s">
        <v>16</v>
      </c>
    </row>
    <row r="78" spans="1:15" s="14" customFormat="1" ht="114" customHeight="1" x14ac:dyDescent="0.2">
      <c r="A78" s="13"/>
      <c r="B78" s="39" t="s">
        <v>51</v>
      </c>
      <c r="C78" s="143" t="s">
        <v>248</v>
      </c>
      <c r="D78" s="144"/>
      <c r="E78" s="39" t="s">
        <v>65</v>
      </c>
      <c r="F78" s="40" t="s">
        <v>40</v>
      </c>
      <c r="G78" s="40">
        <f>SUM(H78:K78)</f>
        <v>115487.81</v>
      </c>
      <c r="H78" s="40">
        <f>ROUND((85021.18*0.1275),2)+19967.74+10498.89</f>
        <v>41306.83</v>
      </c>
      <c r="I78" s="40">
        <v>72268</v>
      </c>
      <c r="J78" s="40" t="s">
        <v>40</v>
      </c>
      <c r="K78" s="40">
        <f>ROUND((85021.18*0.0225),2)</f>
        <v>1912.98</v>
      </c>
      <c r="L78" s="42" t="s">
        <v>249</v>
      </c>
      <c r="M78" s="41" t="s">
        <v>114</v>
      </c>
      <c r="N78" s="45">
        <v>2019</v>
      </c>
      <c r="O78" s="25" t="s">
        <v>16</v>
      </c>
    </row>
    <row r="79" spans="1:15" s="10" customFormat="1" ht="42.75" customHeight="1" x14ac:dyDescent="0.2">
      <c r="A79" s="23"/>
      <c r="B79" s="92" t="s">
        <v>225</v>
      </c>
      <c r="C79" s="93"/>
      <c r="D79" s="93"/>
      <c r="E79" s="93"/>
      <c r="F79" s="93"/>
      <c r="G79" s="93"/>
      <c r="H79" s="93"/>
      <c r="I79" s="93"/>
      <c r="J79" s="93"/>
      <c r="K79" s="93"/>
      <c r="L79" s="93"/>
      <c r="M79" s="93"/>
      <c r="N79" s="93"/>
      <c r="O79" s="94"/>
    </row>
    <row r="80" spans="1:15" s="10" customFormat="1" ht="27" customHeight="1" x14ac:dyDescent="0.2">
      <c r="A80" s="23"/>
      <c r="B80" s="65" t="s">
        <v>97</v>
      </c>
      <c r="C80" s="98"/>
      <c r="D80" s="98"/>
      <c r="E80" s="98"/>
      <c r="F80" s="98"/>
      <c r="G80" s="98"/>
      <c r="H80" s="98"/>
      <c r="I80" s="98"/>
      <c r="J80" s="98"/>
      <c r="K80" s="98"/>
      <c r="L80" s="98"/>
      <c r="M80" s="98"/>
      <c r="N80" s="98"/>
      <c r="O80" s="99"/>
    </row>
    <row r="81" spans="1:15" s="10" customFormat="1" ht="178.5" customHeight="1" x14ac:dyDescent="0.2">
      <c r="A81" s="23"/>
      <c r="B81" s="68" t="s">
        <v>154</v>
      </c>
      <c r="C81" s="69"/>
      <c r="D81" s="69"/>
      <c r="E81" s="69"/>
      <c r="F81" s="69"/>
      <c r="G81" s="69"/>
      <c r="H81" s="69"/>
      <c r="I81" s="69"/>
      <c r="J81" s="69"/>
      <c r="K81" s="69"/>
      <c r="L81" s="69"/>
      <c r="M81" s="69"/>
      <c r="N81" s="69"/>
      <c r="O81" s="70"/>
    </row>
    <row r="82" spans="1:15" s="10" customFormat="1" ht="112.5" customHeight="1" x14ac:dyDescent="0.2">
      <c r="A82" s="26"/>
      <c r="B82" s="68" t="s">
        <v>155</v>
      </c>
      <c r="C82" s="69"/>
      <c r="D82" s="69"/>
      <c r="E82" s="69"/>
      <c r="F82" s="69"/>
      <c r="G82" s="69"/>
      <c r="H82" s="69"/>
      <c r="I82" s="69"/>
      <c r="J82" s="69"/>
      <c r="K82" s="69"/>
      <c r="L82" s="69"/>
      <c r="M82" s="69"/>
      <c r="N82" s="69"/>
      <c r="O82" s="70"/>
    </row>
    <row r="83" spans="1:15" ht="263.25" customHeight="1" x14ac:dyDescent="0.2">
      <c r="A83" s="6"/>
      <c r="B83" s="7">
        <v>15</v>
      </c>
      <c r="C83" s="141" t="s">
        <v>100</v>
      </c>
      <c r="D83" s="142"/>
      <c r="E83" s="7" t="s">
        <v>220</v>
      </c>
      <c r="F83" s="7" t="s">
        <v>258</v>
      </c>
      <c r="G83" s="12">
        <f>SUM(H83:K83)</f>
        <v>10882352.939999999</v>
      </c>
      <c r="H83" s="12">
        <f>H84</f>
        <v>750000</v>
      </c>
      <c r="I83" s="12">
        <v>5000000</v>
      </c>
      <c r="J83" s="12">
        <v>5000000</v>
      </c>
      <c r="K83" s="12">
        <f>K84</f>
        <v>132352.94</v>
      </c>
      <c r="L83" s="30" t="s">
        <v>304</v>
      </c>
      <c r="M83" s="15">
        <v>2017</v>
      </c>
      <c r="N83" s="15" t="s">
        <v>105</v>
      </c>
      <c r="O83" s="44" t="s">
        <v>209</v>
      </c>
    </row>
    <row r="84" spans="1:15" ht="258.75" customHeight="1" x14ac:dyDescent="0.2">
      <c r="A84" s="6"/>
      <c r="B84" s="7" t="s">
        <v>58</v>
      </c>
      <c r="C84" s="141" t="s">
        <v>103</v>
      </c>
      <c r="D84" s="142"/>
      <c r="E84" s="7" t="s">
        <v>220</v>
      </c>
      <c r="F84" s="7" t="s">
        <v>258</v>
      </c>
      <c r="G84" s="12">
        <f>SUM(H84:K84)</f>
        <v>10882352.939999999</v>
      </c>
      <c r="H84" s="12">
        <f>ROUND((5882352.95*0.1275),2)</f>
        <v>750000</v>
      </c>
      <c r="I84" s="12">
        <f>I83</f>
        <v>5000000</v>
      </c>
      <c r="J84" s="12">
        <f>J83</f>
        <v>5000000</v>
      </c>
      <c r="K84" s="12">
        <f>ROUND((5882352.95*0.0225),2)</f>
        <v>132352.94</v>
      </c>
      <c r="L84" s="30" t="s">
        <v>126</v>
      </c>
      <c r="M84" s="15" t="s">
        <v>115</v>
      </c>
      <c r="N84" s="15">
        <v>2018</v>
      </c>
      <c r="O84" s="44" t="s">
        <v>209</v>
      </c>
    </row>
    <row r="85" spans="1:15" s="10" customFormat="1" ht="36.75" customHeight="1" x14ac:dyDescent="0.2">
      <c r="A85" s="26"/>
      <c r="B85" s="95" t="s">
        <v>96</v>
      </c>
      <c r="C85" s="96"/>
      <c r="D85" s="96"/>
      <c r="E85" s="96"/>
      <c r="F85" s="96"/>
      <c r="G85" s="96"/>
      <c r="H85" s="96"/>
      <c r="I85" s="96"/>
      <c r="J85" s="96"/>
      <c r="K85" s="96"/>
      <c r="L85" s="96"/>
      <c r="M85" s="96"/>
      <c r="N85" s="96"/>
      <c r="O85" s="97"/>
    </row>
    <row r="86" spans="1:15" s="10" customFormat="1" ht="160.5" customHeight="1" x14ac:dyDescent="0.2">
      <c r="A86" s="26"/>
      <c r="B86" s="68" t="s">
        <v>156</v>
      </c>
      <c r="C86" s="69"/>
      <c r="D86" s="69"/>
      <c r="E86" s="69"/>
      <c r="F86" s="69"/>
      <c r="G86" s="69"/>
      <c r="H86" s="69"/>
      <c r="I86" s="69"/>
      <c r="J86" s="69"/>
      <c r="K86" s="69"/>
      <c r="L86" s="69"/>
      <c r="M86" s="69"/>
      <c r="N86" s="69"/>
      <c r="O86" s="70"/>
    </row>
    <row r="87" spans="1:15" s="10" customFormat="1" ht="143.25" customHeight="1" x14ac:dyDescent="0.2">
      <c r="A87" s="26"/>
      <c r="B87" s="68" t="s">
        <v>157</v>
      </c>
      <c r="C87" s="69"/>
      <c r="D87" s="69"/>
      <c r="E87" s="69"/>
      <c r="F87" s="69"/>
      <c r="G87" s="69"/>
      <c r="H87" s="69"/>
      <c r="I87" s="69"/>
      <c r="J87" s="69"/>
      <c r="K87" s="69"/>
      <c r="L87" s="69"/>
      <c r="M87" s="69"/>
      <c r="N87" s="69"/>
      <c r="O87" s="70"/>
    </row>
    <row r="88" spans="1:15" s="14" customFormat="1" ht="333.75" customHeight="1" x14ac:dyDescent="0.2">
      <c r="A88" s="20"/>
      <c r="B88" s="7">
        <v>16</v>
      </c>
      <c r="C88" s="82" t="s">
        <v>132</v>
      </c>
      <c r="D88" s="102"/>
      <c r="E88" s="7" t="s">
        <v>55</v>
      </c>
      <c r="F88" s="7" t="s">
        <v>259</v>
      </c>
      <c r="G88" s="12">
        <f>SUM(H88:K88)</f>
        <v>2655294.11</v>
      </c>
      <c r="H88" s="12">
        <f>H89</f>
        <v>183000</v>
      </c>
      <c r="I88" s="12">
        <v>1220000</v>
      </c>
      <c r="J88" s="12">
        <v>1220000</v>
      </c>
      <c r="K88" s="12">
        <f>K89</f>
        <v>32294.11</v>
      </c>
      <c r="L88" s="30" t="s">
        <v>305</v>
      </c>
      <c r="M88" s="15">
        <v>2017</v>
      </c>
      <c r="N88" s="15" t="s">
        <v>106</v>
      </c>
      <c r="O88" s="44" t="s">
        <v>197</v>
      </c>
    </row>
    <row r="89" spans="1:15" s="14" customFormat="1" ht="205.5" customHeight="1" x14ac:dyDescent="0.2">
      <c r="A89" s="20"/>
      <c r="B89" s="7" t="s">
        <v>52</v>
      </c>
      <c r="C89" s="82" t="s">
        <v>131</v>
      </c>
      <c r="D89" s="102"/>
      <c r="E89" s="7" t="s">
        <v>55</v>
      </c>
      <c r="F89" s="7" t="s">
        <v>259</v>
      </c>
      <c r="G89" s="12">
        <f>SUM(H89:K89)</f>
        <v>2655294.11</v>
      </c>
      <c r="H89" s="12">
        <f>ROUND((1435294.12*0.1275),2)</f>
        <v>183000</v>
      </c>
      <c r="I89" s="12">
        <v>1220000</v>
      </c>
      <c r="J89" s="12">
        <v>1220000</v>
      </c>
      <c r="K89" s="12">
        <f>ROUND((1435294.12*0.0225),2)-0.01</f>
        <v>32294.11</v>
      </c>
      <c r="L89" s="30" t="s">
        <v>127</v>
      </c>
      <c r="M89" s="15" t="s">
        <v>116</v>
      </c>
      <c r="N89" s="15">
        <v>2018</v>
      </c>
      <c r="O89" s="44" t="s">
        <v>197</v>
      </c>
    </row>
    <row r="90" spans="1:15" s="10" customFormat="1" ht="36.75" customHeight="1" x14ac:dyDescent="0.2">
      <c r="A90" s="26"/>
      <c r="B90" s="95" t="s">
        <v>194</v>
      </c>
      <c r="C90" s="96"/>
      <c r="D90" s="96"/>
      <c r="E90" s="96"/>
      <c r="F90" s="96"/>
      <c r="G90" s="96"/>
      <c r="H90" s="96"/>
      <c r="I90" s="96"/>
      <c r="J90" s="96"/>
      <c r="K90" s="96"/>
      <c r="L90" s="96"/>
      <c r="M90" s="96"/>
      <c r="N90" s="96"/>
      <c r="O90" s="97"/>
    </row>
    <row r="91" spans="1:15" s="10" customFormat="1" ht="227.25" customHeight="1" x14ac:dyDescent="0.2">
      <c r="A91" s="26"/>
      <c r="B91" s="68" t="s">
        <v>171</v>
      </c>
      <c r="C91" s="69"/>
      <c r="D91" s="69"/>
      <c r="E91" s="69"/>
      <c r="F91" s="69"/>
      <c r="G91" s="69"/>
      <c r="H91" s="69"/>
      <c r="I91" s="69"/>
      <c r="J91" s="69"/>
      <c r="K91" s="69"/>
      <c r="L91" s="69"/>
      <c r="M91" s="69"/>
      <c r="N91" s="69"/>
      <c r="O91" s="70"/>
    </row>
    <row r="92" spans="1:15" s="10" customFormat="1" ht="150" customHeight="1" x14ac:dyDescent="0.2">
      <c r="A92" s="26"/>
      <c r="B92" s="79" t="s">
        <v>195</v>
      </c>
      <c r="C92" s="80"/>
      <c r="D92" s="80"/>
      <c r="E92" s="80"/>
      <c r="F92" s="80"/>
      <c r="G92" s="80"/>
      <c r="H92" s="80"/>
      <c r="I92" s="80"/>
      <c r="J92" s="80"/>
      <c r="K92" s="80"/>
      <c r="L92" s="80"/>
      <c r="M92" s="80"/>
      <c r="N92" s="80"/>
      <c r="O92" s="81"/>
    </row>
    <row r="93" spans="1:15" s="14" customFormat="1" ht="266.25" customHeight="1" x14ac:dyDescent="0.2">
      <c r="A93" s="20"/>
      <c r="B93" s="7">
        <v>17</v>
      </c>
      <c r="C93" s="82" t="s">
        <v>158</v>
      </c>
      <c r="D93" s="102"/>
      <c r="E93" s="7" t="s">
        <v>69</v>
      </c>
      <c r="F93" s="7" t="s">
        <v>260</v>
      </c>
      <c r="G93" s="12">
        <f>SUM(H93:K93)</f>
        <v>13058823.529999999</v>
      </c>
      <c r="H93" s="12">
        <f>H94+H95</f>
        <v>900000</v>
      </c>
      <c r="I93" s="12">
        <f t="shared" ref="I93:K93" si="0">I94+I95</f>
        <v>6000000</v>
      </c>
      <c r="J93" s="12">
        <f t="shared" si="0"/>
        <v>6000000</v>
      </c>
      <c r="K93" s="12">
        <f t="shared" si="0"/>
        <v>158823.53</v>
      </c>
      <c r="L93" s="42" t="s">
        <v>306</v>
      </c>
      <c r="M93" s="15">
        <v>2018</v>
      </c>
      <c r="N93" s="15" t="s">
        <v>264</v>
      </c>
      <c r="O93" s="44" t="s">
        <v>196</v>
      </c>
    </row>
    <row r="94" spans="1:15" s="14" customFormat="1" ht="102.75" customHeight="1" x14ac:dyDescent="0.2">
      <c r="A94" s="20"/>
      <c r="B94" s="7" t="s">
        <v>320</v>
      </c>
      <c r="C94" s="82" t="s">
        <v>172</v>
      </c>
      <c r="D94" s="102"/>
      <c r="E94" s="7" t="s">
        <v>69</v>
      </c>
      <c r="F94" s="7" t="s">
        <v>260</v>
      </c>
      <c r="G94" s="12">
        <f>SUM(H94:K94)</f>
        <v>10838823.529999999</v>
      </c>
      <c r="H94" s="12">
        <f>ROUND((5858823.53*0.1275),2)</f>
        <v>747000</v>
      </c>
      <c r="I94" s="12">
        <f>ROUND((6000000*0.83),2)</f>
        <v>4980000</v>
      </c>
      <c r="J94" s="12">
        <f>ROUND((6000000*0.83),2)</f>
        <v>4980000</v>
      </c>
      <c r="K94" s="12">
        <f>ROUND((5858823.53*0.0225),2)</f>
        <v>131823.53</v>
      </c>
      <c r="L94" s="42" t="s">
        <v>173</v>
      </c>
      <c r="M94" s="15" t="s">
        <v>210</v>
      </c>
      <c r="N94" s="15">
        <v>2019</v>
      </c>
      <c r="O94" s="3" t="s">
        <v>185</v>
      </c>
    </row>
    <row r="95" spans="1:15" s="14" customFormat="1" ht="102.75" customHeight="1" x14ac:dyDescent="0.2">
      <c r="A95" s="20"/>
      <c r="B95" s="7" t="s">
        <v>320</v>
      </c>
      <c r="C95" s="82" t="s">
        <v>174</v>
      </c>
      <c r="D95" s="102"/>
      <c r="E95" s="7" t="s">
        <v>69</v>
      </c>
      <c r="F95" s="7" t="s">
        <v>260</v>
      </c>
      <c r="G95" s="12">
        <f>SUM(H95:K95)</f>
        <v>2220000</v>
      </c>
      <c r="H95" s="12">
        <f>ROUND((1200000*0.1275),2)</f>
        <v>153000</v>
      </c>
      <c r="I95" s="12">
        <f>ROUND((6000000*0.17),2)</f>
        <v>1020000</v>
      </c>
      <c r="J95" s="12">
        <f>ROUND((6000000*0.17),2)</f>
        <v>1020000</v>
      </c>
      <c r="K95" s="12">
        <f>ROUND((1200000*0.0225),2)</f>
        <v>27000</v>
      </c>
      <c r="L95" s="42" t="s">
        <v>175</v>
      </c>
      <c r="M95" s="15" t="s">
        <v>210</v>
      </c>
      <c r="N95" s="15">
        <v>2019</v>
      </c>
      <c r="O95" s="3" t="s">
        <v>185</v>
      </c>
    </row>
    <row r="96" spans="1:15" s="10" customFormat="1" ht="34.5" customHeight="1" x14ac:dyDescent="0.2">
      <c r="A96" s="26"/>
      <c r="B96" s="95" t="s">
        <v>201</v>
      </c>
      <c r="C96" s="96"/>
      <c r="D96" s="96"/>
      <c r="E96" s="96"/>
      <c r="F96" s="96"/>
      <c r="G96" s="96"/>
      <c r="H96" s="96"/>
      <c r="I96" s="96"/>
      <c r="J96" s="96"/>
      <c r="K96" s="96"/>
      <c r="L96" s="96"/>
      <c r="M96" s="96"/>
      <c r="N96" s="96"/>
      <c r="O96" s="97"/>
    </row>
    <row r="97" spans="1:15" s="10" customFormat="1" ht="108" customHeight="1" x14ac:dyDescent="0.2">
      <c r="A97" s="26"/>
      <c r="B97" s="68" t="s">
        <v>177</v>
      </c>
      <c r="C97" s="69"/>
      <c r="D97" s="69"/>
      <c r="E97" s="69"/>
      <c r="F97" s="69"/>
      <c r="G97" s="69"/>
      <c r="H97" s="69"/>
      <c r="I97" s="69"/>
      <c r="J97" s="69"/>
      <c r="K97" s="69"/>
      <c r="L97" s="69"/>
      <c r="M97" s="69"/>
      <c r="N97" s="69"/>
      <c r="O97" s="70"/>
    </row>
    <row r="98" spans="1:15" s="10" customFormat="1" ht="74.25" customHeight="1" x14ac:dyDescent="0.2">
      <c r="A98" s="26"/>
      <c r="B98" s="79" t="s">
        <v>211</v>
      </c>
      <c r="C98" s="80"/>
      <c r="D98" s="80"/>
      <c r="E98" s="80"/>
      <c r="F98" s="80"/>
      <c r="G98" s="80"/>
      <c r="H98" s="80"/>
      <c r="I98" s="80"/>
      <c r="J98" s="80"/>
      <c r="K98" s="80"/>
      <c r="L98" s="80"/>
      <c r="M98" s="80"/>
      <c r="N98" s="80"/>
      <c r="O98" s="81"/>
    </row>
    <row r="99" spans="1:15" ht="250.5" customHeight="1" x14ac:dyDescent="0.2">
      <c r="A99" s="6"/>
      <c r="B99" s="7">
        <v>18</v>
      </c>
      <c r="C99" s="100" t="s">
        <v>300</v>
      </c>
      <c r="D99" s="101"/>
      <c r="E99" s="7" t="s">
        <v>54</v>
      </c>
      <c r="F99" s="7" t="s">
        <v>261</v>
      </c>
      <c r="G99" s="12">
        <f>SUM(H99:K99)</f>
        <v>1697647.05</v>
      </c>
      <c r="H99" s="12">
        <f>H100</f>
        <v>117000</v>
      </c>
      <c r="I99" s="12">
        <v>780000</v>
      </c>
      <c r="J99" s="12">
        <f>J100</f>
        <v>780000</v>
      </c>
      <c r="K99" s="12">
        <f>K100</f>
        <v>20647.050000000003</v>
      </c>
      <c r="L99" s="42" t="s">
        <v>307</v>
      </c>
      <c r="M99" s="15">
        <v>2019</v>
      </c>
      <c r="N99" s="15" t="s">
        <v>107</v>
      </c>
      <c r="O99" s="44" t="s">
        <v>198</v>
      </c>
    </row>
    <row r="100" spans="1:15" ht="83.25" customHeight="1" x14ac:dyDescent="0.2">
      <c r="A100" s="6"/>
      <c r="B100" s="7" t="s">
        <v>217</v>
      </c>
      <c r="C100" s="100" t="s">
        <v>199</v>
      </c>
      <c r="D100" s="101"/>
      <c r="E100" s="7" t="s">
        <v>54</v>
      </c>
      <c r="F100" s="7" t="s">
        <v>261</v>
      </c>
      <c r="G100" s="12">
        <f>SUM(H100:K100)</f>
        <v>1697647.05</v>
      </c>
      <c r="H100" s="12">
        <f>ROUND((917647.06*0.1275),2)</f>
        <v>117000</v>
      </c>
      <c r="I100" s="12">
        <v>780000</v>
      </c>
      <c r="J100" s="12">
        <v>780000</v>
      </c>
      <c r="K100" s="12">
        <f>ROUND((917647.06*0.0225),2)-0.01</f>
        <v>20647.050000000003</v>
      </c>
      <c r="L100" s="42" t="s">
        <v>176</v>
      </c>
      <c r="M100" s="15" t="s">
        <v>117</v>
      </c>
      <c r="N100" s="15">
        <v>2020</v>
      </c>
      <c r="O100" s="3" t="s">
        <v>185</v>
      </c>
    </row>
    <row r="101" spans="1:15" ht="42.75" customHeight="1" x14ac:dyDescent="0.2">
      <c r="A101" s="6"/>
      <c r="B101" s="95" t="s">
        <v>95</v>
      </c>
      <c r="C101" s="96"/>
      <c r="D101" s="96"/>
      <c r="E101" s="96"/>
      <c r="F101" s="96"/>
      <c r="G101" s="96"/>
      <c r="H101" s="96"/>
      <c r="I101" s="96"/>
      <c r="J101" s="96"/>
      <c r="K101" s="96"/>
      <c r="L101" s="96"/>
      <c r="M101" s="96"/>
      <c r="N101" s="96"/>
      <c r="O101" s="97"/>
    </row>
    <row r="102" spans="1:15" ht="100.5" customHeight="1" x14ac:dyDescent="0.2">
      <c r="A102" s="6"/>
      <c r="B102" s="68" t="s">
        <v>159</v>
      </c>
      <c r="C102" s="69"/>
      <c r="D102" s="69"/>
      <c r="E102" s="69"/>
      <c r="F102" s="69"/>
      <c r="G102" s="69"/>
      <c r="H102" s="69"/>
      <c r="I102" s="69"/>
      <c r="J102" s="69"/>
      <c r="K102" s="69"/>
      <c r="L102" s="69"/>
      <c r="M102" s="69"/>
      <c r="N102" s="69"/>
      <c r="O102" s="70"/>
    </row>
    <row r="103" spans="1:15" ht="120" customHeight="1" x14ac:dyDescent="0.2">
      <c r="A103" s="6"/>
      <c r="B103" s="79" t="s">
        <v>92</v>
      </c>
      <c r="C103" s="80"/>
      <c r="D103" s="80"/>
      <c r="E103" s="80"/>
      <c r="F103" s="80"/>
      <c r="G103" s="80"/>
      <c r="H103" s="80"/>
      <c r="I103" s="80"/>
      <c r="J103" s="80"/>
      <c r="K103" s="80"/>
      <c r="L103" s="80"/>
      <c r="M103" s="80"/>
      <c r="N103" s="80"/>
      <c r="O103" s="81"/>
    </row>
    <row r="104" spans="1:15" ht="245.25" customHeight="1" x14ac:dyDescent="0.2">
      <c r="A104" s="6"/>
      <c r="B104" s="7">
        <v>19</v>
      </c>
      <c r="C104" s="82" t="s">
        <v>101</v>
      </c>
      <c r="D104" s="110"/>
      <c r="E104" s="7" t="s">
        <v>68</v>
      </c>
      <c r="F104" s="7" t="s">
        <v>40</v>
      </c>
      <c r="G104" s="12">
        <f>SUM(H104:K104)</f>
        <v>10882352.949999999</v>
      </c>
      <c r="H104" s="12">
        <f>H105</f>
        <v>750000</v>
      </c>
      <c r="I104" s="12">
        <v>5000000</v>
      </c>
      <c r="J104" s="12">
        <v>5000000</v>
      </c>
      <c r="K104" s="12">
        <f>K105</f>
        <v>132352.95000000001</v>
      </c>
      <c r="L104" s="42" t="s">
        <v>308</v>
      </c>
      <c r="M104" s="15">
        <v>2018</v>
      </c>
      <c r="N104" s="15" t="s">
        <v>265</v>
      </c>
      <c r="O104" s="44" t="s">
        <v>200</v>
      </c>
    </row>
    <row r="105" spans="1:15" ht="87.75" customHeight="1" x14ac:dyDescent="0.2">
      <c r="A105" s="6"/>
      <c r="B105" s="7" t="s">
        <v>218</v>
      </c>
      <c r="C105" s="82" t="s">
        <v>91</v>
      </c>
      <c r="D105" s="110"/>
      <c r="E105" s="7" t="s">
        <v>68</v>
      </c>
      <c r="F105" s="7" t="s">
        <v>40</v>
      </c>
      <c r="G105" s="12">
        <f>SUM(H105:K105)</f>
        <v>10882352.949999999</v>
      </c>
      <c r="H105" s="12">
        <f>ROUND((5882352.94*0.1275),2)</f>
        <v>750000</v>
      </c>
      <c r="I105" s="12">
        <v>5000000</v>
      </c>
      <c r="J105" s="12">
        <v>5000000</v>
      </c>
      <c r="K105" s="12">
        <f>ROUND((5882352.94*0.0225),2)+0.01</f>
        <v>132352.95000000001</v>
      </c>
      <c r="L105" s="42" t="s">
        <v>128</v>
      </c>
      <c r="M105" s="15" t="s">
        <v>118</v>
      </c>
      <c r="N105" s="15">
        <v>2019</v>
      </c>
      <c r="O105" s="3" t="s">
        <v>185</v>
      </c>
    </row>
    <row r="106" spans="1:15" ht="41.25" customHeight="1" x14ac:dyDescent="0.2">
      <c r="B106" s="92" t="s">
        <v>224</v>
      </c>
      <c r="C106" s="93"/>
      <c r="D106" s="93"/>
      <c r="E106" s="93"/>
      <c r="F106" s="93"/>
      <c r="G106" s="93"/>
      <c r="H106" s="93"/>
      <c r="I106" s="93"/>
      <c r="J106" s="93"/>
      <c r="K106" s="93"/>
      <c r="L106" s="93"/>
      <c r="M106" s="93"/>
      <c r="N106" s="93"/>
      <c r="O106" s="94"/>
    </row>
    <row r="107" spans="1:15" ht="27" customHeight="1" x14ac:dyDescent="0.2">
      <c r="B107" s="86" t="s">
        <v>291</v>
      </c>
      <c r="C107" s="87"/>
      <c r="D107" s="87"/>
      <c r="E107" s="87"/>
      <c r="F107" s="87"/>
      <c r="G107" s="87"/>
      <c r="H107" s="87"/>
      <c r="I107" s="87"/>
      <c r="J107" s="87"/>
      <c r="K107" s="87"/>
      <c r="L107" s="87"/>
      <c r="M107" s="87"/>
      <c r="N107" s="87"/>
      <c r="O107" s="88"/>
    </row>
    <row r="108" spans="1:15" s="22" customFormat="1" ht="144.75" customHeight="1" x14ac:dyDescent="0.25">
      <c r="B108" s="89" t="s">
        <v>160</v>
      </c>
      <c r="C108" s="90"/>
      <c r="D108" s="90"/>
      <c r="E108" s="90"/>
      <c r="F108" s="90"/>
      <c r="G108" s="90"/>
      <c r="H108" s="90"/>
      <c r="I108" s="90"/>
      <c r="J108" s="90"/>
      <c r="K108" s="90"/>
      <c r="L108" s="90"/>
      <c r="M108" s="90"/>
      <c r="N108" s="90"/>
      <c r="O108" s="91"/>
    </row>
    <row r="109" spans="1:15" ht="187.5" customHeight="1" x14ac:dyDescent="0.2">
      <c r="B109" s="86" t="s">
        <v>256</v>
      </c>
      <c r="C109" s="87"/>
      <c r="D109" s="87"/>
      <c r="E109" s="87"/>
      <c r="F109" s="87"/>
      <c r="G109" s="87"/>
      <c r="H109" s="87"/>
      <c r="I109" s="87"/>
      <c r="J109" s="87"/>
      <c r="K109" s="87"/>
      <c r="L109" s="87"/>
      <c r="M109" s="87"/>
      <c r="N109" s="87"/>
      <c r="O109" s="88"/>
    </row>
    <row r="110" spans="1:15" s="14" customFormat="1" ht="178.5" customHeight="1" x14ac:dyDescent="0.2">
      <c r="B110" s="7">
        <v>20</v>
      </c>
      <c r="C110" s="82" t="s">
        <v>50</v>
      </c>
      <c r="D110" s="106"/>
      <c r="E110" s="7" t="s">
        <v>66</v>
      </c>
      <c r="F110" s="7">
        <v>21</v>
      </c>
      <c r="G110" s="12">
        <f>SUM(H110:K110)</f>
        <v>7085295.9100000001</v>
      </c>
      <c r="H110" s="12">
        <f>SUM(H111:H113)</f>
        <v>1847169.3699999999</v>
      </c>
      <c r="I110" s="12">
        <f>SUM(I111:I113)</f>
        <v>5103045.91</v>
      </c>
      <c r="J110" s="12" t="s">
        <v>40</v>
      </c>
      <c r="K110" s="12">
        <f>SUM(K111:K113)</f>
        <v>135080.63</v>
      </c>
      <c r="L110" s="42" t="s">
        <v>135</v>
      </c>
      <c r="M110" s="15">
        <v>2017</v>
      </c>
      <c r="N110" s="15" t="s">
        <v>86</v>
      </c>
      <c r="O110" s="7" t="s">
        <v>16</v>
      </c>
    </row>
    <row r="111" spans="1:15" s="14" customFormat="1" ht="112.5" customHeight="1" x14ac:dyDescent="0.2">
      <c r="B111" s="7" t="s">
        <v>234</v>
      </c>
      <c r="C111" s="103" t="s">
        <v>134</v>
      </c>
      <c r="D111" s="126"/>
      <c r="E111" s="7" t="s">
        <v>66</v>
      </c>
      <c r="F111" s="7" t="s">
        <v>40</v>
      </c>
      <c r="G111" s="12">
        <f>SUM(H111:K111)</f>
        <v>3245137.5</v>
      </c>
      <c r="H111" s="12">
        <f>ROUND((2163425*0.1275),2)+1081712.5</f>
        <v>1357549.19</v>
      </c>
      <c r="I111" s="12">
        <v>1838911.25</v>
      </c>
      <c r="J111" s="12" t="s">
        <v>40</v>
      </c>
      <c r="K111" s="12">
        <f>ROUND((2163425*0.0225),2)</f>
        <v>48677.06</v>
      </c>
      <c r="L111" s="42" t="s">
        <v>136</v>
      </c>
      <c r="M111" s="7" t="s">
        <v>119</v>
      </c>
      <c r="N111" s="15">
        <v>2018</v>
      </c>
      <c r="O111" s="7" t="s">
        <v>16</v>
      </c>
    </row>
    <row r="112" spans="1:15" s="14" customFormat="1" ht="114.75" customHeight="1" x14ac:dyDescent="0.2">
      <c r="B112" s="7" t="s">
        <v>321</v>
      </c>
      <c r="C112" s="103" t="s">
        <v>133</v>
      </c>
      <c r="D112" s="105"/>
      <c r="E112" s="7" t="s">
        <v>66</v>
      </c>
      <c r="F112" s="7" t="s">
        <v>40</v>
      </c>
      <c r="G112" s="12">
        <f>SUM(H112:K112)</f>
        <v>2565623.4099999997</v>
      </c>
      <c r="H112" s="12">
        <f>ROUND((2565623.41*0.1275),2)</f>
        <v>327116.98</v>
      </c>
      <c r="I112" s="12">
        <v>2180779.9</v>
      </c>
      <c r="J112" s="12" t="s">
        <v>40</v>
      </c>
      <c r="K112" s="12">
        <f>ROUND((2565623.41*0.0225),2)</f>
        <v>57726.53</v>
      </c>
      <c r="L112" s="42" t="s">
        <v>137</v>
      </c>
      <c r="M112" s="7" t="s">
        <v>292</v>
      </c>
      <c r="N112" s="15">
        <v>2018</v>
      </c>
      <c r="O112" s="7" t="s">
        <v>16</v>
      </c>
    </row>
    <row r="113" spans="1:16" s="14" customFormat="1" ht="108.75" customHeight="1" x14ac:dyDescent="0.2">
      <c r="B113" s="7" t="s">
        <v>322</v>
      </c>
      <c r="C113" s="103" t="s">
        <v>219</v>
      </c>
      <c r="D113" s="104"/>
      <c r="E113" s="7" t="s">
        <v>66</v>
      </c>
      <c r="F113" s="7">
        <v>21</v>
      </c>
      <c r="G113" s="12">
        <f>SUM(H113:K113)</f>
        <v>1274535</v>
      </c>
      <c r="H113" s="12">
        <f>ROUND((1274535.01*0.1275),2)-0.01</f>
        <v>162503.19999999998</v>
      </c>
      <c r="I113" s="12">
        <v>1083354.76</v>
      </c>
      <c r="J113" s="12" t="s">
        <v>40</v>
      </c>
      <c r="K113" s="12">
        <f>ROUND((1274535.01*0.0225),2)</f>
        <v>28677.040000000001</v>
      </c>
      <c r="L113" s="42" t="s">
        <v>138</v>
      </c>
      <c r="M113" s="7" t="s">
        <v>293</v>
      </c>
      <c r="N113" s="15">
        <v>2018</v>
      </c>
      <c r="O113" s="7" t="s">
        <v>16</v>
      </c>
    </row>
    <row r="114" spans="1:16" ht="45" customHeight="1" x14ac:dyDescent="0.2">
      <c r="B114" s="78" t="s">
        <v>141</v>
      </c>
      <c r="C114" s="66"/>
      <c r="D114" s="66"/>
      <c r="E114" s="66"/>
      <c r="F114" s="66"/>
      <c r="G114" s="66"/>
      <c r="H114" s="66"/>
      <c r="I114" s="66"/>
      <c r="J114" s="66"/>
      <c r="K114" s="66"/>
      <c r="L114" s="66"/>
      <c r="M114" s="66"/>
      <c r="N114" s="66"/>
      <c r="O114" s="67"/>
    </row>
    <row r="115" spans="1:16" ht="80.25" customHeight="1" x14ac:dyDescent="0.2">
      <c r="B115" s="68" t="s">
        <v>76</v>
      </c>
      <c r="C115" s="69"/>
      <c r="D115" s="69"/>
      <c r="E115" s="69"/>
      <c r="F115" s="69"/>
      <c r="G115" s="69"/>
      <c r="H115" s="69"/>
      <c r="I115" s="69"/>
      <c r="J115" s="69"/>
      <c r="K115" s="69"/>
      <c r="L115" s="69"/>
      <c r="M115" s="69"/>
      <c r="N115" s="69"/>
      <c r="O115" s="70"/>
    </row>
    <row r="116" spans="1:16" ht="102" customHeight="1" x14ac:dyDescent="0.2">
      <c r="B116" s="68" t="s">
        <v>161</v>
      </c>
      <c r="C116" s="69"/>
      <c r="D116" s="69"/>
      <c r="E116" s="69"/>
      <c r="F116" s="69"/>
      <c r="G116" s="69"/>
      <c r="H116" s="69"/>
      <c r="I116" s="69"/>
      <c r="J116" s="69"/>
      <c r="K116" s="69"/>
      <c r="L116" s="69"/>
      <c r="M116" s="69"/>
      <c r="N116" s="69"/>
      <c r="O116" s="70"/>
    </row>
    <row r="117" spans="1:16" s="14" customFormat="1" ht="198" customHeight="1" x14ac:dyDescent="0.2">
      <c r="B117" s="7">
        <v>21</v>
      </c>
      <c r="C117" s="82" t="s">
        <v>301</v>
      </c>
      <c r="D117" s="110"/>
      <c r="E117" s="7" t="s">
        <v>67</v>
      </c>
      <c r="F117" s="7">
        <v>9</v>
      </c>
      <c r="G117" s="12">
        <f>SUM(H117:K117)</f>
        <v>1197304.53</v>
      </c>
      <c r="H117" s="12">
        <f>H118</f>
        <v>191046.33</v>
      </c>
      <c r="I117" s="12">
        <v>980308.85</v>
      </c>
      <c r="J117" s="12" t="s">
        <v>40</v>
      </c>
      <c r="K117" s="12">
        <f>K118</f>
        <v>25949.35</v>
      </c>
      <c r="L117" s="42" t="s">
        <v>142</v>
      </c>
      <c r="M117" s="15">
        <v>2018</v>
      </c>
      <c r="N117" s="15" t="s">
        <v>266</v>
      </c>
      <c r="O117" s="7" t="s">
        <v>16</v>
      </c>
    </row>
    <row r="118" spans="1:16" s="14" customFormat="1" ht="126.75" customHeight="1" x14ac:dyDescent="0.2">
      <c r="B118" s="7" t="s">
        <v>237</v>
      </c>
      <c r="C118" s="82" t="s">
        <v>143</v>
      </c>
      <c r="D118" s="102"/>
      <c r="E118" s="7" t="s">
        <v>67</v>
      </c>
      <c r="F118" s="7">
        <v>9</v>
      </c>
      <c r="G118" s="12">
        <f>SUM(H118:K118)</f>
        <v>1197304.53</v>
      </c>
      <c r="H118" s="12">
        <f>ROUND((1153304.53*0.1275),2)+44000</f>
        <v>191046.33</v>
      </c>
      <c r="I118" s="12">
        <f>I117</f>
        <v>980308.85</v>
      </c>
      <c r="J118" s="12" t="s">
        <v>40</v>
      </c>
      <c r="K118" s="12">
        <f>ROUND((1153304.53*0.0225),2)</f>
        <v>25949.35</v>
      </c>
      <c r="L118" s="42" t="s">
        <v>139</v>
      </c>
      <c r="M118" s="15" t="s">
        <v>120</v>
      </c>
      <c r="N118" s="15">
        <v>2019</v>
      </c>
      <c r="O118" s="7" t="s">
        <v>16</v>
      </c>
    </row>
    <row r="119" spans="1:16" ht="33" customHeight="1" x14ac:dyDescent="0.2">
      <c r="B119" s="86" t="s">
        <v>94</v>
      </c>
      <c r="C119" s="87"/>
      <c r="D119" s="87"/>
      <c r="E119" s="87"/>
      <c r="F119" s="87"/>
      <c r="G119" s="87"/>
      <c r="H119" s="87"/>
      <c r="I119" s="87"/>
      <c r="J119" s="87"/>
      <c r="K119" s="87"/>
      <c r="L119" s="87"/>
      <c r="M119" s="87"/>
      <c r="N119" s="87"/>
      <c r="O119" s="88"/>
    </row>
    <row r="120" spans="1:16" ht="108" customHeight="1" x14ac:dyDescent="0.2">
      <c r="B120" s="68" t="s">
        <v>77</v>
      </c>
      <c r="C120" s="69"/>
      <c r="D120" s="69"/>
      <c r="E120" s="69"/>
      <c r="F120" s="69"/>
      <c r="G120" s="69"/>
      <c r="H120" s="69"/>
      <c r="I120" s="69"/>
      <c r="J120" s="69"/>
      <c r="K120" s="69"/>
      <c r="L120" s="69"/>
      <c r="M120" s="69"/>
      <c r="N120" s="69"/>
      <c r="O120" s="70"/>
    </row>
    <row r="121" spans="1:16" ht="123.75" customHeight="1" x14ac:dyDescent="0.2">
      <c r="B121" s="86" t="s">
        <v>257</v>
      </c>
      <c r="C121" s="87"/>
      <c r="D121" s="87"/>
      <c r="E121" s="87"/>
      <c r="F121" s="87"/>
      <c r="G121" s="87"/>
      <c r="H121" s="87"/>
      <c r="I121" s="87"/>
      <c r="J121" s="87"/>
      <c r="K121" s="87"/>
      <c r="L121" s="87"/>
      <c r="M121" s="87"/>
      <c r="N121" s="87"/>
      <c r="O121" s="88"/>
      <c r="P121" s="48"/>
    </row>
    <row r="122" spans="1:16" s="14" customFormat="1" ht="165" customHeight="1" x14ac:dyDescent="0.2">
      <c r="B122" s="7">
        <v>22</v>
      </c>
      <c r="C122" s="82" t="s">
        <v>302</v>
      </c>
      <c r="D122" s="106"/>
      <c r="E122" s="7" t="s">
        <v>66</v>
      </c>
      <c r="F122" s="7">
        <v>19</v>
      </c>
      <c r="G122" s="12">
        <v>456822.64</v>
      </c>
      <c r="H122" s="12">
        <f>H123</f>
        <v>58244.89</v>
      </c>
      <c r="I122" s="12">
        <v>388299.24</v>
      </c>
      <c r="J122" s="12" t="s">
        <v>40</v>
      </c>
      <c r="K122" s="12">
        <f>K123</f>
        <v>10278.51</v>
      </c>
      <c r="L122" s="42" t="s">
        <v>142</v>
      </c>
      <c r="M122" s="15">
        <v>2019</v>
      </c>
      <c r="N122" s="15" t="s">
        <v>85</v>
      </c>
      <c r="O122" s="7" t="s">
        <v>16</v>
      </c>
      <c r="P122" s="49"/>
    </row>
    <row r="123" spans="1:16" s="14" customFormat="1" ht="107.25" customHeight="1" x14ac:dyDescent="0.2">
      <c r="B123" s="7" t="s">
        <v>238</v>
      </c>
      <c r="C123" s="82" t="s">
        <v>75</v>
      </c>
      <c r="D123" s="106"/>
      <c r="E123" s="7" t="s">
        <v>66</v>
      </c>
      <c r="F123" s="7">
        <v>19</v>
      </c>
      <c r="G123" s="12">
        <f>SUM(H123:K123)</f>
        <v>456822.64</v>
      </c>
      <c r="H123" s="12">
        <f>ROUND((456822.64*0.1275),2)</f>
        <v>58244.89</v>
      </c>
      <c r="I123" s="12">
        <v>388299.24</v>
      </c>
      <c r="J123" s="12" t="s">
        <v>40</v>
      </c>
      <c r="K123" s="12">
        <f>ROUND((456822.64*0.0225),2)</f>
        <v>10278.51</v>
      </c>
      <c r="L123" s="42" t="s">
        <v>140</v>
      </c>
      <c r="M123" s="15">
        <v>2019</v>
      </c>
      <c r="N123" s="15">
        <v>2020</v>
      </c>
      <c r="O123" s="7" t="s">
        <v>16</v>
      </c>
      <c r="P123" s="49"/>
    </row>
    <row r="124" spans="1:16" ht="37.5" customHeight="1" x14ac:dyDescent="0.2">
      <c r="A124" s="2"/>
      <c r="B124" s="92" t="s">
        <v>221</v>
      </c>
      <c r="C124" s="93"/>
      <c r="D124" s="93"/>
      <c r="E124" s="93"/>
      <c r="F124" s="93"/>
      <c r="G124" s="93"/>
      <c r="H124" s="93"/>
      <c r="I124" s="93"/>
      <c r="J124" s="93"/>
      <c r="K124" s="93"/>
      <c r="L124" s="93"/>
      <c r="M124" s="93"/>
      <c r="N124" s="93"/>
      <c r="O124" s="94"/>
    </row>
    <row r="125" spans="1:16" ht="22.5" customHeight="1" x14ac:dyDescent="0.2">
      <c r="A125" s="2"/>
      <c r="B125" s="31" t="s">
        <v>145</v>
      </c>
      <c r="C125" s="27"/>
      <c r="D125" s="27"/>
      <c r="E125" s="27"/>
      <c r="F125" s="27"/>
      <c r="G125" s="27"/>
      <c r="H125" s="27"/>
      <c r="I125" s="27"/>
      <c r="J125" s="27"/>
      <c r="K125" s="27"/>
      <c r="L125" s="27"/>
      <c r="M125" s="27"/>
      <c r="N125" s="27"/>
      <c r="O125" s="28"/>
    </row>
    <row r="126" spans="1:16" ht="89.25" customHeight="1" x14ac:dyDescent="0.2">
      <c r="A126" s="2"/>
      <c r="B126" s="68" t="s">
        <v>78</v>
      </c>
      <c r="C126" s="69"/>
      <c r="D126" s="69"/>
      <c r="E126" s="69"/>
      <c r="F126" s="69"/>
      <c r="G126" s="69"/>
      <c r="H126" s="69"/>
      <c r="I126" s="69"/>
      <c r="J126" s="69"/>
      <c r="K126" s="69"/>
      <c r="L126" s="69"/>
      <c r="M126" s="69"/>
      <c r="N126" s="69"/>
      <c r="O126" s="70"/>
    </row>
    <row r="127" spans="1:16" ht="132" customHeight="1" x14ac:dyDescent="0.2">
      <c r="B127" s="111" t="s">
        <v>144</v>
      </c>
      <c r="C127" s="112"/>
      <c r="D127" s="112"/>
      <c r="E127" s="112"/>
      <c r="F127" s="112"/>
      <c r="G127" s="112"/>
      <c r="H127" s="112"/>
      <c r="I127" s="112"/>
      <c r="J127" s="112"/>
      <c r="K127" s="112"/>
      <c r="L127" s="112"/>
      <c r="M127" s="112"/>
      <c r="N127" s="112"/>
      <c r="O127" s="113"/>
    </row>
    <row r="128" spans="1:16" ht="123" customHeight="1" x14ac:dyDescent="0.2">
      <c r="B128" s="5">
        <v>23</v>
      </c>
      <c r="C128" s="108" t="s">
        <v>303</v>
      </c>
      <c r="D128" s="109"/>
      <c r="E128" s="3" t="s">
        <v>57</v>
      </c>
      <c r="F128" s="5" t="s">
        <v>40</v>
      </c>
      <c r="G128" s="21">
        <v>1327835.1499999999</v>
      </c>
      <c r="H128" s="21">
        <f>H129</f>
        <v>169298.98</v>
      </c>
      <c r="I128" s="21">
        <v>1128659.8799999999</v>
      </c>
      <c r="J128" s="21" t="s">
        <v>40</v>
      </c>
      <c r="K128" s="21">
        <f>K129</f>
        <v>29876.29</v>
      </c>
      <c r="L128" s="42" t="s">
        <v>82</v>
      </c>
      <c r="M128" s="15">
        <v>2018</v>
      </c>
      <c r="N128" s="15" t="s">
        <v>84</v>
      </c>
      <c r="O128" s="25" t="s">
        <v>16</v>
      </c>
      <c r="P128" s="48"/>
    </row>
    <row r="129" spans="2:16" ht="60.75" customHeight="1" x14ac:dyDescent="0.2">
      <c r="B129" s="5" t="s">
        <v>239</v>
      </c>
      <c r="C129" s="108" t="s">
        <v>53</v>
      </c>
      <c r="D129" s="102"/>
      <c r="E129" s="3" t="s">
        <v>57</v>
      </c>
      <c r="F129" s="5" t="s">
        <v>40</v>
      </c>
      <c r="G129" s="21">
        <f>SUM(H129:K129)</f>
        <v>1327835.1499999999</v>
      </c>
      <c r="H129" s="21">
        <f>ROUND((1327835.15*0.1275),2)</f>
        <v>169298.98</v>
      </c>
      <c r="I129" s="21">
        <v>1128659.8799999999</v>
      </c>
      <c r="J129" s="21" t="s">
        <v>40</v>
      </c>
      <c r="K129" s="21">
        <f>ROUND((1327835.15*0.0225),2)</f>
        <v>29876.29</v>
      </c>
      <c r="L129" s="4" t="s">
        <v>83</v>
      </c>
      <c r="M129" s="11" t="s">
        <v>121</v>
      </c>
      <c r="N129" s="15">
        <v>2019</v>
      </c>
      <c r="O129" s="25" t="s">
        <v>16</v>
      </c>
      <c r="P129" s="48"/>
    </row>
    <row r="130" spans="2:16" ht="37.5" customHeight="1" x14ac:dyDescent="0.2">
      <c r="B130" s="134" t="s">
        <v>93</v>
      </c>
      <c r="C130" s="134"/>
      <c r="D130" s="134"/>
      <c r="E130" s="134"/>
      <c r="F130" s="134"/>
      <c r="G130" s="134"/>
      <c r="H130" s="134"/>
      <c r="I130" s="134"/>
      <c r="J130" s="134"/>
      <c r="K130" s="134"/>
      <c r="L130" s="134"/>
      <c r="M130" s="134"/>
      <c r="N130" s="134"/>
      <c r="O130" s="135"/>
      <c r="P130" s="48"/>
    </row>
    <row r="131" spans="2:16" ht="81.75" customHeight="1" x14ac:dyDescent="0.2">
      <c r="B131" s="69" t="s">
        <v>79</v>
      </c>
      <c r="C131" s="69"/>
      <c r="D131" s="69"/>
      <c r="E131" s="69"/>
      <c r="F131" s="69"/>
      <c r="G131" s="69"/>
      <c r="H131" s="69"/>
      <c r="I131" s="69"/>
      <c r="J131" s="69"/>
      <c r="K131" s="69"/>
      <c r="L131" s="69"/>
      <c r="M131" s="69"/>
      <c r="N131" s="69"/>
      <c r="O131" s="70"/>
      <c r="P131" s="48"/>
    </row>
    <row r="132" spans="2:16" ht="120" customHeight="1" x14ac:dyDescent="0.2">
      <c r="B132" s="79" t="s">
        <v>104</v>
      </c>
      <c r="C132" s="80"/>
      <c r="D132" s="80"/>
      <c r="E132" s="80"/>
      <c r="F132" s="80"/>
      <c r="G132" s="80"/>
      <c r="H132" s="80"/>
      <c r="I132" s="80"/>
      <c r="J132" s="80"/>
      <c r="K132" s="80"/>
      <c r="L132" s="80"/>
      <c r="M132" s="80"/>
      <c r="N132" s="80"/>
      <c r="O132" s="81"/>
      <c r="P132" s="48"/>
    </row>
    <row r="133" spans="2:16" s="14" customFormat="1" ht="90" customHeight="1" x14ac:dyDescent="0.2">
      <c r="B133" s="7">
        <v>24</v>
      </c>
      <c r="C133" s="82" t="s">
        <v>102</v>
      </c>
      <c r="D133" s="83"/>
      <c r="E133" s="3" t="s">
        <v>57</v>
      </c>
      <c r="F133" s="7" t="s">
        <v>40</v>
      </c>
      <c r="G133" s="12">
        <f>SUM(H133:K133)</f>
        <v>84755.43</v>
      </c>
      <c r="H133" s="12">
        <f>H134</f>
        <v>10806.31</v>
      </c>
      <c r="I133" s="12">
        <f>I134</f>
        <v>72042.12</v>
      </c>
      <c r="J133" s="12" t="s">
        <v>40</v>
      </c>
      <c r="K133" s="12">
        <f>K134</f>
        <v>1907</v>
      </c>
      <c r="L133" s="42" t="s">
        <v>80</v>
      </c>
      <c r="M133" s="15">
        <v>2019</v>
      </c>
      <c r="N133" s="15" t="s">
        <v>267</v>
      </c>
      <c r="O133" s="25" t="s">
        <v>16</v>
      </c>
      <c r="P133" s="49"/>
    </row>
    <row r="134" spans="2:16" s="14" customFormat="1" ht="63.75" customHeight="1" x14ac:dyDescent="0.2">
      <c r="B134" s="5" t="s">
        <v>323</v>
      </c>
      <c r="C134" s="108" t="s">
        <v>53</v>
      </c>
      <c r="D134" s="102"/>
      <c r="E134" s="3" t="s">
        <v>57</v>
      </c>
      <c r="F134" s="5" t="s">
        <v>40</v>
      </c>
      <c r="G134" s="12">
        <f>SUM(H134:K134)</f>
        <v>84755.43</v>
      </c>
      <c r="H134" s="12">
        <f>ROUND((84755.44*0.1275),2)-0.01</f>
        <v>10806.31</v>
      </c>
      <c r="I134" s="12">
        <v>72042.12</v>
      </c>
      <c r="J134" s="19" t="s">
        <v>40</v>
      </c>
      <c r="K134" s="12">
        <f>ROUND((84755.44*0.0225),2)</f>
        <v>1907</v>
      </c>
      <c r="L134" s="4" t="s">
        <v>81</v>
      </c>
      <c r="M134" s="15" t="s">
        <v>122</v>
      </c>
      <c r="N134" s="15">
        <v>2020</v>
      </c>
      <c r="O134" s="25" t="s">
        <v>16</v>
      </c>
      <c r="P134" s="49"/>
    </row>
    <row r="135" spans="2:16" ht="12.75" customHeight="1" x14ac:dyDescent="0.2">
      <c r="B135" s="9" t="s">
        <v>41</v>
      </c>
      <c r="C135" s="9"/>
      <c r="D135" s="9"/>
      <c r="E135" s="9"/>
      <c r="F135" s="9"/>
      <c r="G135" s="9"/>
      <c r="H135" s="8"/>
      <c r="I135" s="8"/>
      <c r="J135" s="8"/>
      <c r="K135" s="8"/>
      <c r="L135" s="8"/>
      <c r="M135" s="8"/>
      <c r="N135" s="8"/>
      <c r="O135" s="8"/>
    </row>
    <row r="136" spans="2:16" x14ac:dyDescent="0.2">
      <c r="B136" s="9" t="s">
        <v>21</v>
      </c>
      <c r="C136" s="9"/>
      <c r="D136" s="9"/>
      <c r="E136" s="9"/>
      <c r="F136" s="9"/>
      <c r="G136" s="10"/>
      <c r="H136" s="10"/>
      <c r="I136" s="10"/>
      <c r="J136" s="10"/>
      <c r="K136" s="10"/>
      <c r="L136" s="10"/>
      <c r="M136" s="10"/>
      <c r="N136" s="10"/>
      <c r="O136" s="10"/>
    </row>
    <row r="137" spans="2:16" x14ac:dyDescent="0.2">
      <c r="B137" s="10" t="s">
        <v>223</v>
      </c>
      <c r="C137" s="9"/>
      <c r="D137" s="9"/>
      <c r="E137" s="9"/>
      <c r="F137" s="9"/>
      <c r="G137" s="10"/>
      <c r="H137" s="10"/>
      <c r="I137" s="10"/>
      <c r="J137" s="10"/>
      <c r="K137" s="10"/>
      <c r="L137" s="10"/>
      <c r="M137" s="10"/>
      <c r="N137" s="10"/>
      <c r="O137" s="10"/>
    </row>
    <row r="138" spans="2:16" x14ac:dyDescent="0.2">
      <c r="B138" s="10" t="s">
        <v>222</v>
      </c>
      <c r="C138" s="10"/>
      <c r="D138" s="10"/>
      <c r="E138" s="10"/>
      <c r="F138" s="10"/>
      <c r="G138" s="10"/>
      <c r="H138" s="10"/>
      <c r="I138" s="10"/>
      <c r="J138" s="10"/>
      <c r="K138" s="10"/>
      <c r="L138" s="10"/>
      <c r="M138" s="10"/>
      <c r="N138" s="10"/>
      <c r="O138" s="10"/>
    </row>
  </sheetData>
  <mergeCells count="140">
    <mergeCell ref="L1:O1"/>
    <mergeCell ref="L2:O2"/>
    <mergeCell ref="C111:D111"/>
    <mergeCell ref="B59:O59"/>
    <mergeCell ref="B60:O60"/>
    <mergeCell ref="B61:O61"/>
    <mergeCell ref="B64:O64"/>
    <mergeCell ref="C43:D43"/>
    <mergeCell ref="C62:D62"/>
    <mergeCell ref="C63:D63"/>
    <mergeCell ref="C38:D38"/>
    <mergeCell ref="C67:D67"/>
    <mergeCell ref="C68:D68"/>
    <mergeCell ref="C73:D73"/>
    <mergeCell ref="C83:D83"/>
    <mergeCell ref="C84:D84"/>
    <mergeCell ref="C78:D78"/>
    <mergeCell ref="B3:O3"/>
    <mergeCell ref="B4:B5"/>
    <mergeCell ref="C4:D5"/>
    <mergeCell ref="E4:E5"/>
    <mergeCell ref="F4:F5"/>
    <mergeCell ref="G4:G5"/>
    <mergeCell ref="H4:K4"/>
    <mergeCell ref="L4:L5"/>
    <mergeCell ref="M4:N4"/>
    <mergeCell ref="O4:O5"/>
    <mergeCell ref="B6:O6"/>
    <mergeCell ref="B7:O7"/>
    <mergeCell ref="C12:D12"/>
    <mergeCell ref="B8:O8"/>
    <mergeCell ref="B9:O9"/>
    <mergeCell ref="C10:D10"/>
    <mergeCell ref="C11:D11"/>
    <mergeCell ref="C134:D134"/>
    <mergeCell ref="C123:D123"/>
    <mergeCell ref="B124:O124"/>
    <mergeCell ref="B126:O126"/>
    <mergeCell ref="B114:O114"/>
    <mergeCell ref="B115:O115"/>
    <mergeCell ref="B116:O116"/>
    <mergeCell ref="B119:O119"/>
    <mergeCell ref="B120:O120"/>
    <mergeCell ref="B121:O121"/>
    <mergeCell ref="B130:O130"/>
    <mergeCell ref="B131:O131"/>
    <mergeCell ref="B132:O132"/>
    <mergeCell ref="C117:D117"/>
    <mergeCell ref="B13:O13"/>
    <mergeCell ref="B14:O14"/>
    <mergeCell ref="B15:O15"/>
    <mergeCell ref="C17:D17"/>
    <mergeCell ref="C16:D16"/>
    <mergeCell ref="B18:O18"/>
    <mergeCell ref="B28:O28"/>
    <mergeCell ref="B19:O19"/>
    <mergeCell ref="B23:O23"/>
    <mergeCell ref="B20:O20"/>
    <mergeCell ref="B24:O24"/>
    <mergeCell ref="B25:O25"/>
    <mergeCell ref="C22:D22"/>
    <mergeCell ref="C21:D21"/>
    <mergeCell ref="C26:D26"/>
    <mergeCell ref="C27:D27"/>
    <mergeCell ref="B29:O29"/>
    <mergeCell ref="B30:O30"/>
    <mergeCell ref="B31:O31"/>
    <mergeCell ref="C32:D32"/>
    <mergeCell ref="C33:D33"/>
    <mergeCell ref="B65:O65"/>
    <mergeCell ref="B66:O66"/>
    <mergeCell ref="B85:O85"/>
    <mergeCell ref="B86:O86"/>
    <mergeCell ref="B44:O44"/>
    <mergeCell ref="B45:O45"/>
    <mergeCell ref="B46:O46"/>
    <mergeCell ref="C47:D47"/>
    <mergeCell ref="C48:D48"/>
    <mergeCell ref="C58:D58"/>
    <mergeCell ref="B34:O34"/>
    <mergeCell ref="B35:O35"/>
    <mergeCell ref="B36:O36"/>
    <mergeCell ref="B79:O79"/>
    <mergeCell ref="C77:D77"/>
    <mergeCell ref="B40:O40"/>
    <mergeCell ref="B41:O41"/>
    <mergeCell ref="B54:O54"/>
    <mergeCell ref="B55:O55"/>
    <mergeCell ref="C113:D113"/>
    <mergeCell ref="C112:D112"/>
    <mergeCell ref="C110:D110"/>
    <mergeCell ref="C37:D37"/>
    <mergeCell ref="C118:D118"/>
    <mergeCell ref="C122:D122"/>
    <mergeCell ref="C129:D129"/>
    <mergeCell ref="C133:D133"/>
    <mergeCell ref="C128:D128"/>
    <mergeCell ref="B92:O92"/>
    <mergeCell ref="B96:O96"/>
    <mergeCell ref="C88:D88"/>
    <mergeCell ref="C89:D89"/>
    <mergeCell ref="B103:O103"/>
    <mergeCell ref="C104:D104"/>
    <mergeCell ref="C105:D105"/>
    <mergeCell ref="C93:D93"/>
    <mergeCell ref="C94:D94"/>
    <mergeCell ref="B101:O101"/>
    <mergeCell ref="B102:O102"/>
    <mergeCell ref="B97:O97"/>
    <mergeCell ref="B98:O98"/>
    <mergeCell ref="C99:D99"/>
    <mergeCell ref="B127:O127"/>
    <mergeCell ref="B109:O109"/>
    <mergeCell ref="B108:O108"/>
    <mergeCell ref="B107:O107"/>
    <mergeCell ref="B106:O106"/>
    <mergeCell ref="B91:O91"/>
    <mergeCell ref="B90:O90"/>
    <mergeCell ref="B87:O87"/>
    <mergeCell ref="B80:O80"/>
    <mergeCell ref="B81:O81"/>
    <mergeCell ref="B82:O82"/>
    <mergeCell ref="C100:D100"/>
    <mergeCell ref="C95:D95"/>
    <mergeCell ref="B74:O74"/>
    <mergeCell ref="B75:O75"/>
    <mergeCell ref="B76:O76"/>
    <mergeCell ref="B56:O56"/>
    <mergeCell ref="C42:D42"/>
    <mergeCell ref="B39:O39"/>
    <mergeCell ref="C57:D57"/>
    <mergeCell ref="B69:O69"/>
    <mergeCell ref="B70:O70"/>
    <mergeCell ref="B71:O71"/>
    <mergeCell ref="C72:D72"/>
    <mergeCell ref="B49:O49"/>
    <mergeCell ref="B50:O50"/>
    <mergeCell ref="B51:O51"/>
    <mergeCell ref="C52:D52"/>
    <mergeCell ref="C53:D53"/>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3" zoomScale="80" zoomScaleNormal="80" workbookViewId="0">
      <selection activeCell="D18" sqref="D18"/>
    </sheetView>
  </sheetViews>
  <sheetFormatPr defaultRowHeight="15" x14ac:dyDescent="0.25"/>
  <cols>
    <col min="1" max="1" width="10" style="51" customWidth="1"/>
    <col min="2" max="3" width="14" style="51" customWidth="1"/>
    <col min="4" max="4" width="39.5703125" style="51" customWidth="1"/>
    <col min="5" max="5" width="14.85546875" style="51" customWidth="1"/>
    <col min="6" max="6" width="14.42578125" style="51" customWidth="1"/>
    <col min="7" max="7" width="13.85546875" style="51" customWidth="1"/>
    <col min="8" max="8" width="17" style="51" customWidth="1"/>
    <col min="9" max="9" width="17.42578125" style="51" customWidth="1"/>
    <col min="10" max="10" width="15.28515625" style="51" customWidth="1"/>
    <col min="11" max="16384" width="9.140625" style="51"/>
  </cols>
  <sheetData>
    <row r="1" spans="1:11" ht="15.75" x14ac:dyDescent="0.25">
      <c r="A1" s="50"/>
      <c r="B1" s="50"/>
      <c r="C1" s="50"/>
      <c r="D1" s="50"/>
      <c r="E1" s="50"/>
      <c r="F1" s="50"/>
      <c r="G1" s="50"/>
      <c r="H1" s="138" t="s">
        <v>148</v>
      </c>
      <c r="I1" s="138"/>
      <c r="J1" s="138"/>
    </row>
    <row r="2" spans="1:11" ht="15.75" x14ac:dyDescent="0.25">
      <c r="A2" s="50"/>
      <c r="B2" s="50"/>
      <c r="C2" s="50"/>
      <c r="D2" s="50"/>
      <c r="E2" s="50"/>
      <c r="F2" s="50"/>
      <c r="G2" s="50"/>
      <c r="H2" s="138" t="s">
        <v>149</v>
      </c>
      <c r="I2" s="138"/>
      <c r="J2" s="138"/>
    </row>
    <row r="3" spans="1:11" ht="27" customHeight="1" x14ac:dyDescent="0.3">
      <c r="A3" s="50"/>
      <c r="B3" s="50"/>
      <c r="C3" s="50"/>
      <c r="D3" s="148" t="s">
        <v>147</v>
      </c>
      <c r="E3" s="148"/>
      <c r="F3" s="148"/>
      <c r="G3" s="148"/>
      <c r="H3" s="148"/>
      <c r="I3" s="149"/>
      <c r="J3" s="50"/>
    </row>
    <row r="4" spans="1:11" ht="15.75" x14ac:dyDescent="0.25">
      <c r="A4" s="50"/>
      <c r="B4" s="50"/>
      <c r="C4" s="50"/>
      <c r="D4" s="50"/>
      <c r="E4" s="50"/>
      <c r="F4" s="50"/>
      <c r="G4" s="50"/>
      <c r="H4" s="50"/>
      <c r="I4" s="50"/>
      <c r="J4" s="50"/>
    </row>
    <row r="5" spans="1:11" ht="16.5" customHeight="1" x14ac:dyDescent="0.25">
      <c r="A5" s="150" t="s">
        <v>22</v>
      </c>
      <c r="B5" s="150" t="s">
        <v>33</v>
      </c>
      <c r="C5" s="150" t="s">
        <v>23</v>
      </c>
      <c r="D5" s="150" t="s">
        <v>3</v>
      </c>
      <c r="E5" s="150" t="s">
        <v>24</v>
      </c>
      <c r="F5" s="150"/>
      <c r="G5" s="150"/>
      <c r="H5" s="150"/>
      <c r="I5" s="150"/>
      <c r="J5" s="147" t="s">
        <v>26</v>
      </c>
    </row>
    <row r="6" spans="1:11" ht="81.75" customHeight="1" x14ac:dyDescent="0.25">
      <c r="A6" s="150"/>
      <c r="B6" s="150"/>
      <c r="C6" s="151"/>
      <c r="D6" s="150"/>
      <c r="E6" s="52" t="s">
        <v>28</v>
      </c>
      <c r="F6" s="52" t="s">
        <v>29</v>
      </c>
      <c r="G6" s="52" t="s">
        <v>46</v>
      </c>
      <c r="H6" s="52" t="s">
        <v>294</v>
      </c>
      <c r="I6" s="52" t="s">
        <v>295</v>
      </c>
      <c r="J6" s="147"/>
      <c r="K6" s="53"/>
    </row>
    <row r="7" spans="1:11" ht="47.25" x14ac:dyDescent="0.25">
      <c r="A7" s="146" t="s">
        <v>27</v>
      </c>
      <c r="B7" s="152" t="s">
        <v>25</v>
      </c>
      <c r="C7" s="55">
        <v>1</v>
      </c>
      <c r="D7" s="56" t="str">
        <f>ITI!C10</f>
        <v>Jaunrades parka un jauniešu mājas izveide Kauguros
(IP 46.pozīcija, 47.pozīcija)</v>
      </c>
      <c r="E7" s="57">
        <f>SUM(F7:I7)</f>
        <v>3264705.89</v>
      </c>
      <c r="F7" s="57">
        <f>ITI!I10</f>
        <v>1500000</v>
      </c>
      <c r="G7" s="57">
        <f>ITI!J10</f>
        <v>1500000</v>
      </c>
      <c r="H7" s="57">
        <f>ITI!H10</f>
        <v>225000</v>
      </c>
      <c r="I7" s="57">
        <f>ITI!K10</f>
        <v>39705.89</v>
      </c>
      <c r="J7" s="58" t="s">
        <v>212</v>
      </c>
      <c r="K7" s="53"/>
    </row>
    <row r="8" spans="1:11" ht="64.5" customHeight="1" x14ac:dyDescent="0.25">
      <c r="A8" s="146"/>
      <c r="B8" s="152"/>
      <c r="C8" s="55">
        <v>2</v>
      </c>
      <c r="D8" s="56" t="str">
        <f>ITI!C16</f>
        <v>Jūrmalas ūdenstūrisma pakalpojumu infrastruktūras attīstība atbilstoši pilsētas ekonomiskajai specializācijai (IP 35.pozīcija)</v>
      </c>
      <c r="E8" s="57">
        <f>ITI!G16</f>
        <v>870588.24</v>
      </c>
      <c r="F8" s="57">
        <f>ITI!I16</f>
        <v>400000</v>
      </c>
      <c r="G8" s="57">
        <f>ITI!J16</f>
        <v>400000</v>
      </c>
      <c r="H8" s="57">
        <f>ITI!H16</f>
        <v>60000</v>
      </c>
      <c r="I8" s="57">
        <f>ITI!K16</f>
        <v>10588.24</v>
      </c>
      <c r="J8" s="58" t="s">
        <v>30</v>
      </c>
      <c r="K8" s="53"/>
    </row>
    <row r="9" spans="1:11" ht="48" customHeight="1" x14ac:dyDescent="0.25">
      <c r="A9" s="146"/>
      <c r="B9" s="152"/>
      <c r="C9" s="55">
        <v>3</v>
      </c>
      <c r="D9" s="56" t="str">
        <f>ITI!C21</f>
        <v>Lielupes kuģošanas infrastruktūras attīstība uzņēmējdarbības veicināšanai Jūrmalā (IP 37.pozīcija)</v>
      </c>
      <c r="E9" s="57">
        <f>SUM(F9:I9)</f>
        <v>221529.41</v>
      </c>
      <c r="F9" s="57">
        <f>ITI!I21</f>
        <v>100000</v>
      </c>
      <c r="G9" s="57">
        <f>ITI!J21</f>
        <v>100000</v>
      </c>
      <c r="H9" s="57">
        <f>ITI!H21</f>
        <v>18882.349999999999</v>
      </c>
      <c r="I9" s="57">
        <f>ITI!K22</f>
        <v>2647.06</v>
      </c>
      <c r="J9" s="58">
        <v>2019</v>
      </c>
      <c r="K9" s="53"/>
    </row>
    <row r="10" spans="1:11" ht="51" customHeight="1" x14ac:dyDescent="0.25">
      <c r="A10" s="146"/>
      <c r="B10" s="62" t="s">
        <v>31</v>
      </c>
      <c r="C10" s="59">
        <v>4</v>
      </c>
      <c r="D10" s="60" t="str">
        <f>ITI!C26</f>
        <v>Pilsētas centrālās daļas ceļu infrastruktūras atjaunošana                    (IP 23.pozīcija un IP 29.pozīcija)</v>
      </c>
      <c r="E10" s="61">
        <f>SUM(F10:I10)</f>
        <v>2176470.59</v>
      </c>
      <c r="F10" s="61">
        <f>ITI!I26</f>
        <v>1000000</v>
      </c>
      <c r="G10" s="61">
        <f>ITI!J26</f>
        <v>1000000</v>
      </c>
      <c r="H10" s="61">
        <f>ITI!H26</f>
        <v>150000</v>
      </c>
      <c r="I10" s="61">
        <f>ITI!K26</f>
        <v>26470.59</v>
      </c>
      <c r="J10" s="54" t="s">
        <v>37</v>
      </c>
      <c r="K10" s="53"/>
    </row>
    <row r="11" spans="1:11" ht="66" customHeight="1" x14ac:dyDescent="0.25">
      <c r="A11" s="146" t="s">
        <v>32</v>
      </c>
      <c r="B11" s="152" t="s">
        <v>25</v>
      </c>
      <c r="C11" s="55">
        <v>5</v>
      </c>
      <c r="D11" s="56" t="str">
        <f>ITI!C32</f>
        <v>Jūrmalas sociālā aprūpes centra infrastruktūras pilnveide un energoefektivitātes paaugstināšana           (IP 95.pozīcija)</v>
      </c>
      <c r="E11" s="57">
        <f>ITI!G32</f>
        <v>1252602.3999999999</v>
      </c>
      <c r="F11" s="57">
        <f>ITI!I32</f>
        <v>780302.04</v>
      </c>
      <c r="G11" s="57">
        <v>0</v>
      </c>
      <c r="H11" s="57">
        <f>ITI!H32</f>
        <v>451645.30599999998</v>
      </c>
      <c r="I11" s="57">
        <f>ITI!K32</f>
        <v>20655.054</v>
      </c>
      <c r="J11" s="58">
        <v>2017</v>
      </c>
      <c r="K11" s="53"/>
    </row>
    <row r="12" spans="1:11" ht="47.25" x14ac:dyDescent="0.25">
      <c r="A12" s="146"/>
      <c r="B12" s="152"/>
      <c r="C12" s="58">
        <v>6</v>
      </c>
      <c r="D12" s="56" t="str">
        <f>ITI!C37</f>
        <v>Jūrmalas sporta skolas ēkas energoefektivitātes paaugstināšana         (IP 77.pozīcija)</v>
      </c>
      <c r="E12" s="57">
        <f>ITI!G38</f>
        <v>2604375.92</v>
      </c>
      <c r="F12" s="57">
        <f>ITI!I38</f>
        <v>431284.56</v>
      </c>
      <c r="G12" s="57">
        <v>0</v>
      </c>
      <c r="H12" s="57">
        <f>ITI!H38</f>
        <v>2161675</v>
      </c>
      <c r="I12" s="57">
        <f>ITI!K38</f>
        <v>11416.36</v>
      </c>
      <c r="J12" s="58" t="s">
        <v>30</v>
      </c>
      <c r="K12" s="53"/>
    </row>
    <row r="13" spans="1:11" ht="47.25" x14ac:dyDescent="0.25">
      <c r="A13" s="146"/>
      <c r="B13" s="152"/>
      <c r="C13" s="58">
        <v>7</v>
      </c>
      <c r="D13" s="56" t="str">
        <f>ITI!C42</f>
        <v>Jūrmala pilsētas Ķemeru vidusskolas ēkas pārbūve un energoefektivitātes paaugstināšana (IP 72.pozīcija)</v>
      </c>
      <c r="E13" s="57">
        <f>ITI!G43</f>
        <v>858842.94</v>
      </c>
      <c r="F13" s="57">
        <f>ITI!I43</f>
        <v>217976.5</v>
      </c>
      <c r="G13" s="57">
        <v>0</v>
      </c>
      <c r="H13" s="57">
        <f>ITI!H43</f>
        <v>635096.47</v>
      </c>
      <c r="I13" s="57">
        <f>ITI!K43</f>
        <v>5769.97</v>
      </c>
      <c r="J13" s="58" t="s">
        <v>30</v>
      </c>
      <c r="K13" s="53"/>
    </row>
    <row r="14" spans="1:11" ht="84" customHeight="1" x14ac:dyDescent="0.25">
      <c r="A14" s="146"/>
      <c r="B14" s="152"/>
      <c r="C14" s="58">
        <v>8</v>
      </c>
      <c r="D14" s="56" t="str">
        <f>ITI!C47</f>
        <v>Jūrmalas pilsētas Jaundubultu vidusskolas ēkas energoefektivitātes paaugstināšana  (IP 73.pozīcija)</v>
      </c>
      <c r="E14" s="57">
        <f>ITI!G47</f>
        <v>920038.83000000007</v>
      </c>
      <c r="F14" s="57">
        <f>ITI!I47</f>
        <v>727039.6399999999</v>
      </c>
      <c r="G14" s="57">
        <v>0</v>
      </c>
      <c r="H14" s="57">
        <f>ITI!H47</f>
        <v>173754.03</v>
      </c>
      <c r="I14" s="57">
        <f>ITI!K47</f>
        <v>19245.160000000003</v>
      </c>
      <c r="J14" s="58" t="s">
        <v>36</v>
      </c>
      <c r="K14" s="53"/>
    </row>
    <row r="15" spans="1:11" ht="84" customHeight="1" x14ac:dyDescent="0.25">
      <c r="A15" s="146"/>
      <c r="B15" s="152"/>
      <c r="C15" s="58">
        <v>9</v>
      </c>
      <c r="D15" s="56" t="str">
        <f>ITI!C52</f>
        <v>Jūrmalas pilsētas Jaundubultu vidusskolas ēkas k-1 (autoskolas ēka) energoefektivitātes paaugstināšana 
 (IP 73.pozīcija)</v>
      </c>
      <c r="E15" s="57">
        <f>ITI!G52</f>
        <v>105296.06</v>
      </c>
      <c r="F15" s="57">
        <f>ITI!I52</f>
        <v>71780.100000000006</v>
      </c>
      <c r="G15" s="57">
        <v>0</v>
      </c>
      <c r="H15" s="57">
        <f>ITI!H52</f>
        <v>31615.9</v>
      </c>
      <c r="I15" s="57">
        <f>ITI!K52</f>
        <v>1900.06</v>
      </c>
      <c r="J15" s="58" t="s">
        <v>36</v>
      </c>
      <c r="K15" s="53"/>
    </row>
    <row r="16" spans="1:11" ht="61.5" customHeight="1" x14ac:dyDescent="0.25">
      <c r="A16" s="146"/>
      <c r="B16" s="152"/>
      <c r="C16" s="58">
        <v>10</v>
      </c>
      <c r="D16" s="56" t="str">
        <f>ITI!C57</f>
        <v>Jūrmalas pilsētas Kauguru vidusskolas energoefektivitātes paaugstināšana          (IP 76.pozīcija)</v>
      </c>
      <c r="E16" s="57">
        <f>ITI!G58</f>
        <v>615889.05000000005</v>
      </c>
      <c r="F16" s="57">
        <f>ITI!I58</f>
        <v>502255.7</v>
      </c>
      <c r="G16" s="57">
        <v>0</v>
      </c>
      <c r="H16" s="57">
        <f>ITI!H58</f>
        <v>100338.35</v>
      </c>
      <c r="I16" s="57">
        <f>ITI!K58</f>
        <v>13295</v>
      </c>
      <c r="J16" s="58" t="s">
        <v>36</v>
      </c>
      <c r="K16" s="53"/>
    </row>
    <row r="17" spans="1:11" ht="48" customHeight="1" x14ac:dyDescent="0.25">
      <c r="A17" s="146"/>
      <c r="B17" s="152"/>
      <c r="C17" s="58">
        <v>11</v>
      </c>
      <c r="D17" s="56" t="str">
        <f>ITI!C62</f>
        <v>Jūrmalas teātra ēkas energoefektivitātes paaugstināšana        (IP 16.pozīcija)</v>
      </c>
      <c r="E17" s="57">
        <f>ITI!G62</f>
        <v>194273.72</v>
      </c>
      <c r="F17" s="57">
        <f>ITI!I62</f>
        <v>165132.66</v>
      </c>
      <c r="G17" s="57">
        <v>0</v>
      </c>
      <c r="H17" s="57">
        <f>ITI!H62</f>
        <v>24769.9</v>
      </c>
      <c r="I17" s="57">
        <f>ITI!K62</f>
        <v>4371.16</v>
      </c>
      <c r="J17" s="58">
        <v>2019</v>
      </c>
      <c r="K17" s="53"/>
    </row>
    <row r="18" spans="1:11" ht="66" customHeight="1" x14ac:dyDescent="0.25">
      <c r="A18" s="146"/>
      <c r="B18" s="152" t="s">
        <v>31</v>
      </c>
      <c r="C18" s="54">
        <v>12</v>
      </c>
      <c r="D18" s="60" t="str">
        <f>ITI!C67</f>
        <v>Jūrmalas pilsētas domes administratīvās ēkas energoefektivitātes paaugstināšana Dubultu prospektā 1, lit.1.                         (IP 55.pozīcija)</v>
      </c>
      <c r="E18" s="61">
        <f t="shared" ref="E18" si="0">SUM(F18:I18)</f>
        <v>100017.87999999999</v>
      </c>
      <c r="F18" s="61">
        <f>ITI!I67</f>
        <v>72265.2</v>
      </c>
      <c r="G18" s="61">
        <v>0</v>
      </c>
      <c r="H18" s="61">
        <f>ITI!H67</f>
        <v>25839.78</v>
      </c>
      <c r="I18" s="61">
        <f>ITI!K67</f>
        <v>1912.9</v>
      </c>
      <c r="J18" s="54">
        <v>2019</v>
      </c>
      <c r="K18" s="53"/>
    </row>
    <row r="19" spans="1:11" ht="65.25" customHeight="1" x14ac:dyDescent="0.25">
      <c r="A19" s="146"/>
      <c r="B19" s="152"/>
      <c r="C19" s="54">
        <v>13</v>
      </c>
      <c r="D19" s="60" t="str">
        <f>ITI!C72</f>
        <v>Jūrmalas pilsētas domes administratīvās ēkas energoefektivitātes paaugstināšana Rūpniecības ielā 19                                         (IP 56.pozīcija)</v>
      </c>
      <c r="E19" s="61">
        <f t="shared" ref="E19:E24" si="1">SUM(F19:I19)</f>
        <v>170768.12</v>
      </c>
      <c r="F19" s="61">
        <f>ITI!I73</f>
        <v>132402.9</v>
      </c>
      <c r="G19" s="61">
        <v>0</v>
      </c>
      <c r="H19" s="61">
        <f>ITI!H73</f>
        <v>34860.44</v>
      </c>
      <c r="I19" s="61">
        <f>ITI!K73</f>
        <v>3504.78</v>
      </c>
      <c r="J19" s="54">
        <v>2019</v>
      </c>
    </row>
    <row r="20" spans="1:11" ht="45.75" customHeight="1" x14ac:dyDescent="0.25">
      <c r="A20" s="146"/>
      <c r="B20" s="152"/>
      <c r="C20" s="54">
        <v>14</v>
      </c>
      <c r="D20" s="60" t="str">
        <f>ITI!C77</f>
        <v>Ķemeru pasta ēkas energoefektivitātes paaugstināšana (IP 58.pozīcija)</v>
      </c>
      <c r="E20" s="61">
        <f t="shared" si="1"/>
        <v>115487.81</v>
      </c>
      <c r="F20" s="61">
        <f>ITI!I78</f>
        <v>72268</v>
      </c>
      <c r="G20" s="61">
        <v>0</v>
      </c>
      <c r="H20" s="61">
        <f>ITI!H78</f>
        <v>41306.83</v>
      </c>
      <c r="I20" s="61">
        <f>ITI!K78</f>
        <v>1912.98</v>
      </c>
      <c r="J20" s="54">
        <v>2019</v>
      </c>
    </row>
    <row r="21" spans="1:11" ht="37.5" customHeight="1" x14ac:dyDescent="0.25">
      <c r="A21" s="146" t="s">
        <v>35</v>
      </c>
      <c r="B21" s="152" t="s">
        <v>25</v>
      </c>
      <c r="C21" s="58">
        <v>15</v>
      </c>
      <c r="D21" s="56" t="str">
        <f>ITI!C83</f>
        <v>Ķemeru parka atjaunošana                               (IP 8.pozīcija)</v>
      </c>
      <c r="E21" s="57">
        <f t="shared" si="1"/>
        <v>10882352.939999999</v>
      </c>
      <c r="F21" s="57">
        <f>ITI!I83</f>
        <v>5000000</v>
      </c>
      <c r="G21" s="57">
        <f>ITI!J83</f>
        <v>5000000</v>
      </c>
      <c r="H21" s="57">
        <f>ITI!H83</f>
        <v>750000</v>
      </c>
      <c r="I21" s="57">
        <f>ITI!K83</f>
        <v>132352.94</v>
      </c>
      <c r="J21" s="58" t="s">
        <v>30</v>
      </c>
    </row>
    <row r="22" spans="1:11" ht="51.75" customHeight="1" x14ac:dyDescent="0.25">
      <c r="A22" s="146"/>
      <c r="B22" s="152"/>
      <c r="C22" s="58">
        <v>16</v>
      </c>
      <c r="D22" s="56" t="str">
        <f>ITI!C88</f>
        <v>Ceļu infrastruktūras atjaunošana un autostāvvietas izbūve Ķemeros                      (IP 22.pozīcija)</v>
      </c>
      <c r="E22" s="57">
        <f t="shared" si="1"/>
        <v>2655294.11</v>
      </c>
      <c r="F22" s="57">
        <f>ITI!I88</f>
        <v>1220000</v>
      </c>
      <c r="G22" s="57">
        <f>ITI!J88</f>
        <v>1220000</v>
      </c>
      <c r="H22" s="57">
        <f>ITI!H88</f>
        <v>183000</v>
      </c>
      <c r="I22" s="57">
        <f>ITI!K88</f>
        <v>32294.11</v>
      </c>
      <c r="J22" s="58" t="s">
        <v>30</v>
      </c>
    </row>
    <row r="23" spans="1:11" ht="53.25" customHeight="1" x14ac:dyDescent="0.25">
      <c r="A23" s="146"/>
      <c r="B23" s="152"/>
      <c r="C23" s="58">
        <v>17</v>
      </c>
      <c r="D23" s="56" t="str">
        <f>ITI!C93</f>
        <v>Daudzfunkcionāla, interaktīva dabas tūrisma objekta izveide Ķemeros                   (IP 7.pozīcija)</v>
      </c>
      <c r="E23" s="57">
        <f t="shared" si="1"/>
        <v>13058823.529999999</v>
      </c>
      <c r="F23" s="57">
        <f>ITI!I93</f>
        <v>6000000</v>
      </c>
      <c r="G23" s="57">
        <f>ITI!J93</f>
        <v>6000000</v>
      </c>
      <c r="H23" s="57">
        <f>ITI!H93</f>
        <v>900000</v>
      </c>
      <c r="I23" s="57">
        <f>ITI!K93</f>
        <v>158823.53</v>
      </c>
      <c r="J23" s="58" t="s">
        <v>36</v>
      </c>
    </row>
    <row r="24" spans="1:11" ht="31.5" x14ac:dyDescent="0.25">
      <c r="A24" s="146"/>
      <c r="B24" s="152"/>
      <c r="C24" s="58">
        <v>18</v>
      </c>
      <c r="D24" s="56" t="str">
        <f>ITI!C99</f>
        <v>Ielu infrastruktūras atjaunošana  Ķemeros                                                                                 (IP 21.pozīcija)</v>
      </c>
      <c r="E24" s="57">
        <f t="shared" si="1"/>
        <v>1697647.05</v>
      </c>
      <c r="F24" s="57">
        <f>ITI!I99</f>
        <v>780000</v>
      </c>
      <c r="G24" s="57">
        <f>ITI!J99</f>
        <v>780000</v>
      </c>
      <c r="H24" s="57">
        <f>ITI!H99</f>
        <v>117000</v>
      </c>
      <c r="I24" s="57">
        <f>ITI!K99</f>
        <v>20647.050000000003</v>
      </c>
      <c r="J24" s="58" t="s">
        <v>37</v>
      </c>
    </row>
    <row r="25" spans="1:11" ht="33.75" customHeight="1" x14ac:dyDescent="0.25">
      <c r="A25" s="146"/>
      <c r="B25" s="62" t="s">
        <v>31</v>
      </c>
      <c r="C25" s="54">
        <v>19</v>
      </c>
      <c r="D25" s="60" t="str">
        <f>ITI!C104</f>
        <v xml:space="preserve">Majoru muižas kompleksa atjaunošana                                     (IP 62.pozīcija) </v>
      </c>
      <c r="E25" s="61">
        <f>ITI!G104</f>
        <v>10882352.949999999</v>
      </c>
      <c r="F25" s="61">
        <f>ITI!I104</f>
        <v>5000000</v>
      </c>
      <c r="G25" s="61">
        <f>ITI!J104</f>
        <v>5000000</v>
      </c>
      <c r="H25" s="61">
        <f>ITI!H104</f>
        <v>750000</v>
      </c>
      <c r="I25" s="61">
        <f>ITI!K104</f>
        <v>132352.95000000001</v>
      </c>
      <c r="J25" s="54" t="s">
        <v>36</v>
      </c>
    </row>
    <row r="26" spans="1:11" ht="47.25" customHeight="1" x14ac:dyDescent="0.25">
      <c r="A26" s="153" t="s">
        <v>38</v>
      </c>
      <c r="B26" s="152" t="s">
        <v>25</v>
      </c>
      <c r="C26" s="58">
        <v>20</v>
      </c>
      <c r="D26" s="56" t="str">
        <f>ITI!C110</f>
        <v>Jūrmalas pilsētas pašvaldības vidējās izglītības iestāžu infrastruktūras pilnveide un dienesta viesnīcas izbūve</v>
      </c>
      <c r="E26" s="57">
        <f t="shared" ref="E26:E33" si="2">SUM(F26:I26)</f>
        <v>7085295.9100000001</v>
      </c>
      <c r="F26" s="57">
        <f>SUM(F27:F29)</f>
        <v>5103045.91</v>
      </c>
      <c r="G26" s="57">
        <f>SUM(G27:G29)</f>
        <v>0</v>
      </c>
      <c r="H26" s="57">
        <f>SUM(H27:H29)</f>
        <v>1847169.3699999999</v>
      </c>
      <c r="I26" s="57">
        <f>SUM(I27:I29)</f>
        <v>135080.63</v>
      </c>
      <c r="J26" s="58" t="s">
        <v>30</v>
      </c>
    </row>
    <row r="27" spans="1:11" ht="67.5" customHeight="1" x14ac:dyDescent="0.25">
      <c r="A27" s="153"/>
      <c r="B27" s="152"/>
      <c r="C27" s="54" t="s">
        <v>234</v>
      </c>
      <c r="D27" s="60" t="str">
        <f>ITI!C111</f>
        <v xml:space="preserve">Jūrmalas pilsētas Lielupes vidusskolas pārbūve un infrastruktūras pilnveide (t.sk.autoruzraudzība un būvuzraudzība) (IP 74.pozīcija) </v>
      </c>
      <c r="E27" s="61">
        <f t="shared" si="2"/>
        <v>3245137.5</v>
      </c>
      <c r="F27" s="61">
        <f>ITI!I111</f>
        <v>1838911.25</v>
      </c>
      <c r="G27" s="61">
        <v>0</v>
      </c>
      <c r="H27" s="61">
        <f>ITI!H111</f>
        <v>1357549.19</v>
      </c>
      <c r="I27" s="61">
        <f>ITI!K111</f>
        <v>48677.06</v>
      </c>
      <c r="J27" s="54" t="s">
        <v>30</v>
      </c>
    </row>
    <row r="28" spans="1:11" ht="47.25" customHeight="1" x14ac:dyDescent="0.25">
      <c r="A28" s="153"/>
      <c r="B28" s="152"/>
      <c r="C28" s="54" t="s">
        <v>321</v>
      </c>
      <c r="D28" s="60" t="str">
        <f>ITI!C112</f>
        <v>Dienesta viesnīcas izbūve (t.sk.autoruzraudzība un būvuzraudzība) (IP 74.pozīcija)</v>
      </c>
      <c r="E28" s="61">
        <f t="shared" si="2"/>
        <v>2565623.4099999997</v>
      </c>
      <c r="F28" s="61">
        <f>ITI!I112</f>
        <v>2180779.9</v>
      </c>
      <c r="G28" s="61">
        <v>0</v>
      </c>
      <c r="H28" s="61">
        <f>ITI!H112</f>
        <v>327116.98</v>
      </c>
      <c r="I28" s="61">
        <f>ITI!K112</f>
        <v>57726.53</v>
      </c>
      <c r="J28" s="54" t="s">
        <v>30</v>
      </c>
    </row>
    <row r="29" spans="1:11" ht="81" customHeight="1" x14ac:dyDescent="0.25">
      <c r="A29" s="153"/>
      <c r="B29" s="152"/>
      <c r="C29" s="54" t="s">
        <v>322</v>
      </c>
      <c r="D29" s="60" t="str">
        <f>ITI!C113</f>
        <v>Jūrmalas Valsts ģimnāzijas ēkas pārbūve un infrastruktūras pilnveide, metodiskā centra izveide (t.sk. autoruzraudzība, būvuzraudzība, būvprojekts) (IP  79.pozīcija)</v>
      </c>
      <c r="E29" s="61">
        <f t="shared" si="2"/>
        <v>1274535</v>
      </c>
      <c r="F29" s="61">
        <f>ITI!I113</f>
        <v>1083354.76</v>
      </c>
      <c r="G29" s="61">
        <v>0</v>
      </c>
      <c r="H29" s="61">
        <f>ITI!H113</f>
        <v>162503.19999999998</v>
      </c>
      <c r="I29" s="61">
        <f>ITI!K113</f>
        <v>28677.040000000001</v>
      </c>
      <c r="J29" s="54" t="s">
        <v>30</v>
      </c>
    </row>
    <row r="30" spans="1:11" ht="47.25" x14ac:dyDescent="0.25">
      <c r="A30" s="146"/>
      <c r="B30" s="152"/>
      <c r="C30" s="58">
        <v>21</v>
      </c>
      <c r="D30" s="56" t="str">
        <f>ITI!C117</f>
        <v>Jūrmalas pilsētas Kauguru vidusskolas pārbūve un infrastruktūras pilnveide                     (IP 76.pozīcija)</v>
      </c>
      <c r="E30" s="57">
        <f t="shared" si="2"/>
        <v>1197304.53</v>
      </c>
      <c r="F30" s="57">
        <f>ITI!I117</f>
        <v>980308.85</v>
      </c>
      <c r="G30" s="57">
        <v>0</v>
      </c>
      <c r="H30" s="57">
        <f>ITI!H117</f>
        <v>191046.33</v>
      </c>
      <c r="I30" s="57">
        <f>ITI!K117</f>
        <v>25949.35</v>
      </c>
      <c r="J30" s="58" t="s">
        <v>36</v>
      </c>
    </row>
    <row r="31" spans="1:11" ht="47.25" x14ac:dyDescent="0.25">
      <c r="A31" s="146"/>
      <c r="B31" s="152"/>
      <c r="C31" s="58">
        <v>22</v>
      </c>
      <c r="D31" s="56" t="str">
        <f>ITI!C122</f>
        <v>Jūrmalas Valsts ģimnāzijas mācību vides infrastruktūras pilnveide                                   (IP 79.pozīcija)</v>
      </c>
      <c r="E31" s="57">
        <f t="shared" si="2"/>
        <v>456822.64</v>
      </c>
      <c r="F31" s="57">
        <f>ITI!I122</f>
        <v>388299.24</v>
      </c>
      <c r="G31" s="57">
        <v>0</v>
      </c>
      <c r="H31" s="57">
        <f>ITI!H122</f>
        <v>58244.89</v>
      </c>
      <c r="I31" s="57">
        <f>ITI!K122</f>
        <v>10278.51</v>
      </c>
      <c r="J31" s="58" t="s">
        <v>37</v>
      </c>
    </row>
    <row r="32" spans="1:11" ht="63" x14ac:dyDescent="0.25">
      <c r="A32" s="146" t="s">
        <v>39</v>
      </c>
      <c r="B32" s="152" t="s">
        <v>25</v>
      </c>
      <c r="C32" s="58">
        <v>23</v>
      </c>
      <c r="D32" s="56" t="str">
        <f>ITI!C128</f>
        <v>Infrastruktūras izveide bērnu un jauniešu aprūpei ģimeniskā vidē saskaņa ar Quality4Children standartiem                        (IP 93.pozīcija)</v>
      </c>
      <c r="E32" s="57">
        <f t="shared" si="2"/>
        <v>1327835.1499999999</v>
      </c>
      <c r="F32" s="57">
        <f>ITI!I128</f>
        <v>1128659.8799999999</v>
      </c>
      <c r="G32" s="57">
        <v>0</v>
      </c>
      <c r="H32" s="57">
        <f>ITI!H128</f>
        <v>169298.98</v>
      </c>
      <c r="I32" s="57">
        <f>ITI!K128</f>
        <v>29876.29</v>
      </c>
      <c r="J32" s="58" t="s">
        <v>36</v>
      </c>
    </row>
    <row r="33" spans="1:10" ht="47.25" x14ac:dyDescent="0.25">
      <c r="A33" s="146"/>
      <c r="B33" s="152"/>
      <c r="C33" s="58">
        <v>24</v>
      </c>
      <c r="D33" s="56" t="str">
        <f>ITI!C133</f>
        <v>Grupu dzīvokļu pakalpojuma attīstība cilvēkiem ar garīga rakstura traucējumiem                                                      (IP 94.pozīcija)</v>
      </c>
      <c r="E33" s="57">
        <f t="shared" si="2"/>
        <v>84755.43</v>
      </c>
      <c r="F33" s="57">
        <f>ITI!I134</f>
        <v>72042.12</v>
      </c>
      <c r="G33" s="57">
        <v>0</v>
      </c>
      <c r="H33" s="57">
        <f>ITI!H134</f>
        <v>10806.31</v>
      </c>
      <c r="I33" s="57">
        <f>ITI!K134</f>
        <v>1907</v>
      </c>
      <c r="J33" s="58" t="s">
        <v>37</v>
      </c>
    </row>
    <row r="34" spans="1:10" ht="15.75" x14ac:dyDescent="0.25">
      <c r="A34" s="50"/>
      <c r="B34" s="50" t="s">
        <v>34</v>
      </c>
      <c r="C34" s="50"/>
      <c r="D34" s="50"/>
      <c r="E34" s="50"/>
      <c r="F34" s="63"/>
      <c r="G34" s="63"/>
      <c r="H34" s="50"/>
      <c r="I34" s="50"/>
      <c r="J34" s="50"/>
    </row>
  </sheetData>
  <mergeCells count="20">
    <mergeCell ref="A32:A33"/>
    <mergeCell ref="B18:B20"/>
    <mergeCell ref="A26:A31"/>
    <mergeCell ref="B21:B24"/>
    <mergeCell ref="A21:A25"/>
    <mergeCell ref="A11:A20"/>
    <mergeCell ref="B11:B17"/>
    <mergeCell ref="B26:B31"/>
    <mergeCell ref="B32:B33"/>
    <mergeCell ref="H1:J1"/>
    <mergeCell ref="H2:J2"/>
    <mergeCell ref="A7:A10"/>
    <mergeCell ref="J5:J6"/>
    <mergeCell ref="D3:I3"/>
    <mergeCell ref="C5:C6"/>
    <mergeCell ref="E5:I5"/>
    <mergeCell ref="A5:A6"/>
    <mergeCell ref="B5:B6"/>
    <mergeCell ref="D5:D6"/>
    <mergeCell ref="B7:B9"/>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ITI</vt:lpstr>
      <vt:lpstr>ITI kopsavilkums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Jekaterina Milberga</dc:creator>
  <cp:lastModifiedBy>Madara Greizina</cp:lastModifiedBy>
  <cp:lastPrinted>2016-04-08T07:19:46Z</cp:lastPrinted>
  <dcterms:created xsi:type="dcterms:W3CDTF">2015-12-03T10:23:45Z</dcterms:created>
  <dcterms:modified xsi:type="dcterms:W3CDTF">2016-04-14T10:53:59Z</dcterms:modified>
</cp:coreProperties>
</file>