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2_pielikums" sheetId="1" r:id="rId1"/>
  </sheets>
  <calcPr calcId="145621"/>
</workbook>
</file>

<file path=xl/calcChain.xml><?xml version="1.0" encoding="utf-8"?>
<calcChain xmlns="http://schemas.openxmlformats.org/spreadsheetml/2006/main">
  <c r="H20" i="1" l="1"/>
  <c r="T20" i="1"/>
  <c r="U20" i="1"/>
  <c r="O19" i="1"/>
  <c r="I19" i="1"/>
  <c r="C23" i="1" l="1"/>
  <c r="V22" i="1" l="1"/>
  <c r="V19" i="1"/>
  <c r="X19" i="1"/>
  <c r="W22" i="1"/>
  <c r="Y20" i="1"/>
  <c r="V21" i="1"/>
  <c r="X21" i="1"/>
  <c r="U19" i="1"/>
  <c r="K23" i="1"/>
  <c r="H19" i="1"/>
  <c r="E23" i="1"/>
  <c r="E13" i="1" s="1"/>
  <c r="C13" i="1"/>
  <c r="B22" i="1"/>
  <c r="B19" i="1"/>
  <c r="I23" i="1" l="1"/>
  <c r="B21" i="1"/>
  <c r="Y21" i="1" l="1"/>
  <c r="R23" i="1" l="1"/>
  <c r="Q23" i="1"/>
  <c r="Q13" i="1" s="1"/>
  <c r="O23" i="1" l="1"/>
  <c r="O13" i="1" s="1"/>
  <c r="I13" i="1"/>
  <c r="K13" i="1"/>
  <c r="H22" i="1"/>
  <c r="H21" i="1"/>
  <c r="W23" i="1" l="1"/>
  <c r="U23" i="1"/>
  <c r="N22" i="1"/>
  <c r="T22" i="1" s="1"/>
  <c r="N21" i="1"/>
  <c r="T21" i="1" s="1"/>
  <c r="N19" i="1"/>
  <c r="T19" i="1" s="1"/>
  <c r="N20" i="1" l="1"/>
  <c r="H23" i="1"/>
  <c r="M23" i="1"/>
  <c r="Y23" i="1" l="1"/>
  <c r="N23" i="1"/>
  <c r="T23" i="1" s="1"/>
  <c r="O24" i="1" l="1"/>
  <c r="S24" i="1"/>
  <c r="E35" i="1"/>
  <c r="B55" i="1"/>
  <c r="B56" i="1"/>
  <c r="B57" i="1"/>
  <c r="B58" i="1"/>
  <c r="B54" i="1"/>
  <c r="E59" i="1"/>
  <c r="C40" i="1"/>
  <c r="D40" i="1"/>
  <c r="F40" i="1"/>
  <c r="C51" i="1"/>
  <c r="D51" i="1"/>
  <c r="B49" i="1"/>
  <c r="E49" i="1" s="1"/>
  <c r="B50" i="1"/>
  <c r="E50" i="1" s="1"/>
  <c r="B48" i="1"/>
  <c r="E48" i="1" s="1"/>
  <c r="E46" i="1"/>
  <c r="E47" i="1"/>
  <c r="E45" i="1"/>
  <c r="E44" i="1"/>
  <c r="E43" i="1"/>
  <c r="E39" i="1"/>
  <c r="B38" i="1"/>
  <c r="E38" i="1" s="1"/>
  <c r="E37" i="1"/>
  <c r="E36" i="1"/>
  <c r="B34" i="1"/>
  <c r="E34" i="1" s="1"/>
  <c r="B40" i="1" l="1"/>
  <c r="B51" i="1"/>
  <c r="E51" i="1"/>
  <c r="C61" i="1"/>
  <c r="D61" i="1"/>
  <c r="E40" i="1"/>
  <c r="B59" i="1"/>
  <c r="E61" i="1" l="1"/>
  <c r="B61" i="1"/>
  <c r="L23" i="1"/>
  <c r="R25" i="1"/>
  <c r="H13" i="1" l="1"/>
  <c r="F23" i="1" l="1"/>
  <c r="H25" i="1" l="1"/>
  <c r="F24" i="1"/>
  <c r="B20" i="1" l="1"/>
  <c r="B23" i="1" s="1"/>
  <c r="V13" i="1" l="1"/>
  <c r="B13" i="1" l="1"/>
  <c r="B25" i="1" s="1"/>
  <c r="O25" i="1" l="1"/>
  <c r="E24" i="1"/>
  <c r="V23" i="1"/>
  <c r="I24" i="1" l="1"/>
  <c r="L24" i="1"/>
  <c r="R24" i="1" l="1"/>
  <c r="Y13" i="1"/>
  <c r="K24" i="1"/>
  <c r="Q24" i="1"/>
  <c r="W13" i="1" s="1"/>
  <c r="P24" i="1"/>
  <c r="J24" i="1"/>
  <c r="M24" i="1"/>
  <c r="C24" i="1"/>
  <c r="G24" i="1"/>
  <c r="D24" i="1"/>
  <c r="H24" i="1" l="1"/>
  <c r="N24" i="1"/>
  <c r="B24" i="1"/>
  <c r="N13" i="1" l="1"/>
  <c r="N25" i="1" s="1"/>
  <c r="U13" i="1"/>
  <c r="T13" i="1" l="1"/>
</calcChain>
</file>

<file path=xl/sharedStrings.xml><?xml version="1.0" encoding="utf-8"?>
<sst xmlns="http://schemas.openxmlformats.org/spreadsheetml/2006/main" count="123" uniqueCount="58">
  <si>
    <t>201_.gada __________ lēmumam Nr.___</t>
  </si>
  <si>
    <t>(Protokols Nr.___, ____.punkts)</t>
  </si>
  <si>
    <t>KOPĀ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</si>
  <si>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</si>
  <si>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</si>
  <si>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</si>
  <si>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</si>
  <si>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</si>
  <si>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</si>
  <si>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</si>
  <si>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</si>
  <si>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</si>
  <si>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</si>
  <si>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Neattiecināmo izmaksu segšanai</t>
  </si>
  <si>
    <t>Projekta</t>
  </si>
  <si>
    <t>JPD finansējums</t>
  </si>
  <si>
    <t>X</t>
  </si>
  <si>
    <t>Partneru līdzfinansējums*</t>
  </si>
  <si>
    <t>Attiecināmo izmaksu īpatsvars (%):</t>
  </si>
  <si>
    <t>FAKTISKĀ IZPILDE</t>
  </si>
  <si>
    <t xml:space="preserve">Dienas nauda I.Brinkmanei </t>
  </si>
  <si>
    <t>LVL</t>
  </si>
  <si>
    <t>EUR</t>
  </si>
  <si>
    <t>Dienas nauda L.Grobiņai</t>
  </si>
  <si>
    <t>Viesnīca L.Grobiņai</t>
  </si>
  <si>
    <t>Avio biļetes L.Grobiņai</t>
  </si>
  <si>
    <t>Vilciena biļetes L.Grobiņai</t>
  </si>
  <si>
    <t>Komandējums uz Vāciju (3 dienas) - 2013.gads</t>
  </si>
  <si>
    <t>Maksa par dalību pasākumā L.Grobiņai</t>
  </si>
  <si>
    <t>Dienas nauda J.Milbergai</t>
  </si>
  <si>
    <t>Viesnīca I.Brinkamnei (1 nakts)</t>
  </si>
  <si>
    <t>Viesnīca J.Milbergai (5 naktis)</t>
  </si>
  <si>
    <t>Avio biļetes J.Milbergai</t>
  </si>
  <si>
    <t>Sab.transports J.Milbergai</t>
  </si>
  <si>
    <t>Maksa par dalību pasākumā I.Brinkmanei</t>
  </si>
  <si>
    <t>Maksa par dalību pasākumā J.Milbergai</t>
  </si>
  <si>
    <t>Komandējums uz Nīderlandi (6 dienas) - 2013.gads</t>
  </si>
  <si>
    <t>Komandējums uzPortugāli (5 dienas) - 2014.gads</t>
  </si>
  <si>
    <t>Dienas nauda I.Kausiniecei</t>
  </si>
  <si>
    <t>Viesnīca I.Kausiniecei</t>
  </si>
  <si>
    <t>Avio biļetes I.Kausiniecei</t>
  </si>
  <si>
    <t>Maksa par dalību pasākumā I.Kausiniecei</t>
  </si>
  <si>
    <t>Izpilde visā PROJEKTA īstenošanas laikā</t>
  </si>
  <si>
    <t>budžeta kopsavilkums (EUR)</t>
  </si>
  <si>
    <t>2.pielikums Jūrmalas pilsētas domes</t>
  </si>
  <si>
    <t>Valsts budžeta dotācija (2.25%)</t>
  </si>
  <si>
    <t>“Inovatīvi risinājumi pieejama – sociāli iekļaujoša tūrisma produkta attīstībai Latvijas pašvaldībās”</t>
  </si>
  <si>
    <t>EEZ finansējums (29.78%)</t>
  </si>
  <si>
    <t>Informācijas un publicitātes pasākumu īstenošanas izmaksas (video materiāla  "Vides pieejamība Jūrmalā" izstrāde).</t>
  </si>
  <si>
    <t>Telpu nomas izmaksas semināra organizēšanai pašvaldībā</t>
  </si>
  <si>
    <t>Objektu izlabošanas pasākumu īstenošana (3 specializētu autostāvvietu izveide un informācijas zīmes uzstādīšana)</t>
  </si>
  <si>
    <t>Pieejama transporta īres izmaksas pilotbrauciena īstenošanai ( 1 grupa x 2 dienas)</t>
  </si>
  <si>
    <t>Attiecināmās izmaksas</t>
  </si>
  <si>
    <t>Attiecināmo izmaksu segšanai</t>
  </si>
  <si>
    <t>JPD finansējums (70.22%)*</t>
  </si>
  <si>
    <t>*Pašvaldības piešķirtais līdzfinansējums projekta īstenošanai ir novirzīts 4 Jūrmalas pilsētas pašvaldībā esošu tūrisma objektu pielāgošanai personām ar pārvietošanās grūtībām.</t>
  </si>
  <si>
    <t>2016.gada 21.aprīļa lēmumam Nr.152</t>
  </si>
  <si>
    <t>(protokols Nr.5, 27.punkts)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</si>
</sst>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FF0000"/>
      <name val="Times New Roman"/>
      <family val="2"/>
      <charset val="186"/>
    </font>
    <font>
      <b/>
      <i/>
      <sz val="10"/>
      <name val="Times New Roman"/>
      <family val="1"/>
      <charset val="186"/>
    </font>
    <font>
      <i/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4" fontId="5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15" fillId="0" borderId="0" xfId="0" applyNumberFormat="1" applyFont="1"/>
    <xf numFmtId="4" fontId="1" fillId="0" borderId="1" xfId="0" applyNumberFormat="1" applyFont="1" applyFill="1" applyBorder="1" applyAlignment="1">
      <alignment horizontal="righ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zoomScale="85" zoomScaleNormal="85" workbookViewId="0">
      <selection activeCell="W4" sqref="W4"/>
    </sheetView>
  </sheetViews>
  <sheetFormatPr defaultRowHeight="15" x14ac:dyDescent="0.25"/>
  <cols>
    <col min="1" max="1" width="37.140625" customWidth="1"/>
    <col min="2" max="2" width="13.42578125" customWidth="1"/>
    <col min="3" max="3" width="15.7109375" customWidth="1"/>
    <col min="4" max="4" width="12.85546875" hidden="1" customWidth="1"/>
    <col min="5" max="5" width="16.28515625" customWidth="1"/>
    <col min="6" max="6" width="14.7109375" hidden="1" customWidth="1"/>
    <col min="7" max="7" width="15.140625" hidden="1" customWidth="1"/>
    <col min="8" max="8" width="12.42578125" customWidth="1"/>
    <col min="9" max="9" width="15.5703125" customWidth="1"/>
    <col min="10" max="10" width="15.5703125" hidden="1" customWidth="1"/>
    <col min="11" max="11" width="16.85546875" customWidth="1"/>
    <col min="12" max="12" width="14" hidden="1" customWidth="1"/>
    <col min="13" max="13" width="16.28515625" hidden="1" customWidth="1"/>
    <col min="14" max="14" width="12.85546875" customWidth="1"/>
    <col min="15" max="15" width="13.140625" customWidth="1"/>
    <col min="16" max="16" width="16.28515625" hidden="1" customWidth="1"/>
    <col min="17" max="17" width="16.28515625" customWidth="1"/>
    <col min="18" max="18" width="14.7109375" hidden="1" customWidth="1"/>
    <col min="19" max="19" width="16" hidden="1" customWidth="1"/>
    <col min="20" max="20" width="11.42578125" customWidth="1"/>
    <col min="21" max="21" width="16.140625" customWidth="1"/>
    <col min="22" max="22" width="16.140625" hidden="1" customWidth="1"/>
    <col min="23" max="23" width="16.140625" customWidth="1"/>
    <col min="24" max="25" width="16.140625" hidden="1" customWidth="1"/>
    <col min="26" max="27" width="16.140625" customWidth="1"/>
  </cols>
  <sheetData>
    <row r="1" spans="1:28" x14ac:dyDescent="0.25">
      <c r="A1" s="1"/>
      <c r="N1" s="1"/>
      <c r="S1" s="55" t="s">
        <v>44</v>
      </c>
      <c r="T1" s="55"/>
      <c r="U1" s="55"/>
      <c r="V1" s="55"/>
      <c r="W1" s="55"/>
      <c r="X1" s="55"/>
      <c r="Y1" s="55"/>
    </row>
    <row r="2" spans="1:28" x14ac:dyDescent="0.25">
      <c r="A2" s="1"/>
      <c r="N2" s="1"/>
      <c r="W2" s="1" t="s">
        <v>56</v>
      </c>
      <c r="Y2" s="1" t="s">
        <v>0</v>
      </c>
    </row>
    <row r="3" spans="1:28" x14ac:dyDescent="0.25">
      <c r="A3" s="1"/>
      <c r="N3" s="1"/>
      <c r="W3" s="1" t="s">
        <v>57</v>
      </c>
      <c r="Y3" s="1" t="s">
        <v>1</v>
      </c>
    </row>
    <row r="4" spans="1:28" ht="15.75" x14ac:dyDescent="0.25">
      <c r="A4" s="2"/>
    </row>
    <row r="5" spans="1:28" ht="15.75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AA5" s="38"/>
      <c r="AB5" s="38"/>
    </row>
    <row r="6" spans="1:28" ht="15.75" customHeight="1" x14ac:dyDescent="0.25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AA6" s="38"/>
      <c r="AB6" s="38"/>
    </row>
    <row r="7" spans="1:28" ht="15.75" customHeight="1" x14ac:dyDescent="0.25">
      <c r="A7" s="58" t="s">
        <v>43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AA7" s="38"/>
      <c r="AB7" s="38"/>
    </row>
    <row r="8" spans="1:28" ht="15.75" x14ac:dyDescent="0.25">
      <c r="A8" s="8"/>
      <c r="AA8" s="38"/>
      <c r="AB8" s="38"/>
    </row>
    <row r="9" spans="1:28" x14ac:dyDescent="0.25">
      <c r="A9" s="3"/>
      <c r="B9" s="3"/>
      <c r="C9" s="3"/>
      <c r="D9" s="3"/>
      <c r="E9" s="3"/>
      <c r="F9" s="3"/>
      <c r="G9" s="3"/>
      <c r="H9" s="3"/>
      <c r="I9" s="3"/>
      <c r="J9" s="3"/>
      <c r="AA9" s="38"/>
      <c r="AB9" s="38"/>
    </row>
    <row r="10" spans="1:28" x14ac:dyDescent="0.25">
      <c r="A10" s="65" t="s">
        <v>8</v>
      </c>
      <c r="B10" s="62" t="s">
        <v>5</v>
      </c>
      <c r="C10" s="63"/>
      <c r="D10" s="63"/>
      <c r="E10" s="63"/>
      <c r="F10" s="63"/>
      <c r="G10" s="64"/>
      <c r="H10" s="59" t="s">
        <v>6</v>
      </c>
      <c r="I10" s="60"/>
      <c r="J10" s="60"/>
      <c r="K10" s="60"/>
      <c r="L10" s="60"/>
      <c r="M10" s="61"/>
      <c r="N10" s="59" t="s">
        <v>11</v>
      </c>
      <c r="O10" s="60"/>
      <c r="P10" s="60"/>
      <c r="Q10" s="60"/>
      <c r="R10" s="60"/>
      <c r="S10" s="61"/>
      <c r="T10" s="62" t="s">
        <v>12</v>
      </c>
      <c r="U10" s="63"/>
      <c r="V10" s="63"/>
      <c r="W10" s="63"/>
      <c r="X10" s="63"/>
      <c r="Y10" s="64"/>
      <c r="AA10" s="38"/>
      <c r="AB10" s="38"/>
    </row>
    <row r="11" spans="1:28" ht="44.25" customHeight="1" x14ac:dyDescent="0.25">
      <c r="A11" s="66"/>
      <c r="B11" s="47" t="s">
        <v>2</v>
      </c>
      <c r="C11" s="50" t="s">
        <v>53</v>
      </c>
      <c r="D11" s="50"/>
      <c r="E11" s="50"/>
      <c r="F11" s="48" t="s">
        <v>13</v>
      </c>
      <c r="G11" s="49"/>
      <c r="H11" s="47" t="s">
        <v>2</v>
      </c>
      <c r="I11" s="50" t="s">
        <v>53</v>
      </c>
      <c r="J11" s="50"/>
      <c r="K11" s="50"/>
      <c r="L11" s="48" t="s">
        <v>13</v>
      </c>
      <c r="M11" s="49"/>
      <c r="N11" s="47" t="s">
        <v>2</v>
      </c>
      <c r="O11" s="50" t="s">
        <v>53</v>
      </c>
      <c r="P11" s="50"/>
      <c r="Q11" s="50"/>
      <c r="R11" s="48" t="s">
        <v>13</v>
      </c>
      <c r="S11" s="49"/>
      <c r="T11" s="47" t="s">
        <v>2</v>
      </c>
      <c r="U11" s="50" t="s">
        <v>53</v>
      </c>
      <c r="V11" s="50"/>
      <c r="W11" s="50"/>
      <c r="X11" s="48" t="s">
        <v>13</v>
      </c>
      <c r="Y11" s="49"/>
      <c r="AA11" s="38"/>
      <c r="AB11" s="38"/>
    </row>
    <row r="12" spans="1:28" ht="38.25" x14ac:dyDescent="0.25">
      <c r="A12" s="67"/>
      <c r="B12" s="47"/>
      <c r="C12" s="5" t="s">
        <v>47</v>
      </c>
      <c r="D12" s="5" t="s">
        <v>45</v>
      </c>
      <c r="E12" s="41" t="s">
        <v>54</v>
      </c>
      <c r="F12" s="20" t="s">
        <v>17</v>
      </c>
      <c r="G12" s="18" t="s">
        <v>15</v>
      </c>
      <c r="H12" s="47"/>
      <c r="I12" s="41" t="s">
        <v>47</v>
      </c>
      <c r="J12" s="41" t="s">
        <v>45</v>
      </c>
      <c r="K12" s="41" t="s">
        <v>54</v>
      </c>
      <c r="L12" s="39" t="s">
        <v>17</v>
      </c>
      <c r="M12" s="39" t="s">
        <v>15</v>
      </c>
      <c r="N12" s="47"/>
      <c r="O12" s="41" t="s">
        <v>47</v>
      </c>
      <c r="P12" s="41" t="s">
        <v>45</v>
      </c>
      <c r="Q12" s="41" t="s">
        <v>54</v>
      </c>
      <c r="R12" s="39" t="s">
        <v>17</v>
      </c>
      <c r="S12" s="39" t="s">
        <v>15</v>
      </c>
      <c r="T12" s="47"/>
      <c r="U12" s="41" t="s">
        <v>47</v>
      </c>
      <c r="V12" s="41" t="s">
        <v>45</v>
      </c>
      <c r="W12" s="41" t="s">
        <v>54</v>
      </c>
      <c r="X12" s="39" t="s">
        <v>17</v>
      </c>
      <c r="Y12" s="39" t="s">
        <v>15</v>
      </c>
      <c r="AA12" s="38"/>
      <c r="AB12" s="38"/>
    </row>
    <row r="13" spans="1:28" x14ac:dyDescent="0.25">
      <c r="A13" s="14" t="s">
        <v>4</v>
      </c>
      <c r="B13" s="24">
        <f>SUM(C13:G13)</f>
        <v>2848</v>
      </c>
      <c r="C13" s="19">
        <f>C23</f>
        <v>848</v>
      </c>
      <c r="D13" s="19"/>
      <c r="E13" s="19">
        <f>E23</f>
        <v>2000</v>
      </c>
      <c r="F13" s="19">
        <v>0</v>
      </c>
      <c r="G13" s="19"/>
      <c r="H13" s="24">
        <f>SUM(I13:M13)</f>
        <v>2848</v>
      </c>
      <c r="I13" s="19">
        <f>I23</f>
        <v>848</v>
      </c>
      <c r="J13" s="19"/>
      <c r="K13" s="19">
        <f>K23</f>
        <v>2000</v>
      </c>
      <c r="L13" s="19">
        <v>0</v>
      </c>
      <c r="M13" s="19"/>
      <c r="N13" s="24">
        <f>SUM(O13:S13)</f>
        <v>2848</v>
      </c>
      <c r="O13" s="19">
        <f>O23</f>
        <v>848</v>
      </c>
      <c r="P13" s="19"/>
      <c r="Q13" s="19">
        <f>Q23</f>
        <v>2000</v>
      </c>
      <c r="R13" s="19">
        <v>0</v>
      </c>
      <c r="S13" s="19"/>
      <c r="T13" s="25">
        <f>N13*100/H13</f>
        <v>100</v>
      </c>
      <c r="U13" s="25">
        <f>O13*100/I13</f>
        <v>100</v>
      </c>
      <c r="V13" s="25" t="e">
        <f>P13*100/J13</f>
        <v>#DIV/0!</v>
      </c>
      <c r="W13" s="32">
        <f>Q13/K13</f>
        <v>1</v>
      </c>
      <c r="X13" s="32" t="s">
        <v>16</v>
      </c>
      <c r="Y13" s="32" t="e">
        <f>S13/M13</f>
        <v>#DIV/0!</v>
      </c>
      <c r="Z13" s="23"/>
      <c r="AA13" s="38"/>
      <c r="AB13" s="38"/>
    </row>
    <row r="14" spans="1:28" x14ac:dyDescent="0.25">
      <c r="A14" s="9"/>
      <c r="B14" s="10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0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AA14" s="38"/>
      <c r="AB14" s="38"/>
    </row>
    <row r="15" spans="1:28" x14ac:dyDescent="0.25">
      <c r="A15" s="13"/>
      <c r="B15" s="3"/>
      <c r="C15" s="3"/>
      <c r="D15" s="3"/>
      <c r="E15" s="3"/>
      <c r="F15" s="3"/>
      <c r="G15" s="3"/>
      <c r="H15" s="3"/>
      <c r="I15" s="3"/>
      <c r="J15" s="3"/>
      <c r="AA15" s="38"/>
      <c r="AB15" s="38"/>
    </row>
    <row r="16" spans="1:28" ht="22.5" customHeight="1" x14ac:dyDescent="0.25">
      <c r="A16" s="47" t="s">
        <v>7</v>
      </c>
      <c r="B16" s="47" t="s">
        <v>5</v>
      </c>
      <c r="C16" s="47"/>
      <c r="D16" s="47"/>
      <c r="E16" s="47"/>
      <c r="F16" s="47"/>
      <c r="G16" s="47"/>
      <c r="H16" s="47" t="s">
        <v>6</v>
      </c>
      <c r="I16" s="47"/>
      <c r="J16" s="47"/>
      <c r="K16" s="47"/>
      <c r="L16" s="47"/>
      <c r="M16" s="47"/>
      <c r="N16" s="47" t="s">
        <v>11</v>
      </c>
      <c r="O16" s="47"/>
      <c r="P16" s="47"/>
      <c r="Q16" s="47"/>
      <c r="R16" s="47"/>
      <c r="S16" s="47"/>
      <c r="T16" s="47" t="s">
        <v>12</v>
      </c>
      <c r="U16" s="47"/>
      <c r="V16" s="47"/>
      <c r="W16" s="47"/>
      <c r="X16" s="47"/>
      <c r="Y16" s="47"/>
      <c r="AA16" s="38"/>
      <c r="AB16" s="38"/>
    </row>
    <row r="17" spans="1:28" ht="24.75" customHeight="1" x14ac:dyDescent="0.25">
      <c r="A17" s="47"/>
      <c r="B17" s="47" t="s">
        <v>2</v>
      </c>
      <c r="C17" s="50" t="s">
        <v>52</v>
      </c>
      <c r="D17" s="50"/>
      <c r="E17" s="50"/>
      <c r="F17" s="48" t="s">
        <v>3</v>
      </c>
      <c r="G17" s="49"/>
      <c r="H17" s="47" t="s">
        <v>2</v>
      </c>
      <c r="I17" s="50" t="s">
        <v>52</v>
      </c>
      <c r="J17" s="50"/>
      <c r="K17" s="50"/>
      <c r="L17" s="48" t="s">
        <v>3</v>
      </c>
      <c r="M17" s="49"/>
      <c r="N17" s="47" t="s">
        <v>2</v>
      </c>
      <c r="O17" s="50" t="s">
        <v>52</v>
      </c>
      <c r="P17" s="50"/>
      <c r="Q17" s="50"/>
      <c r="R17" s="48" t="s">
        <v>3</v>
      </c>
      <c r="S17" s="49"/>
      <c r="T17" s="47" t="s">
        <v>2</v>
      </c>
      <c r="U17" s="50" t="s">
        <v>52</v>
      </c>
      <c r="V17" s="50"/>
      <c r="W17" s="50"/>
      <c r="X17" s="48" t="s">
        <v>3</v>
      </c>
      <c r="Y17" s="49"/>
      <c r="AA17" s="38"/>
      <c r="AB17" s="38"/>
    </row>
    <row r="18" spans="1:28" ht="38.25" x14ac:dyDescent="0.25">
      <c r="A18" s="47"/>
      <c r="B18" s="47"/>
      <c r="C18" s="41" t="s">
        <v>47</v>
      </c>
      <c r="D18" s="41" t="s">
        <v>45</v>
      </c>
      <c r="E18" s="41" t="s">
        <v>54</v>
      </c>
      <c r="F18" s="39" t="s">
        <v>17</v>
      </c>
      <c r="G18" s="39" t="s">
        <v>15</v>
      </c>
      <c r="H18" s="47"/>
      <c r="I18" s="41" t="s">
        <v>47</v>
      </c>
      <c r="J18" s="41" t="s">
        <v>45</v>
      </c>
      <c r="K18" s="41" t="s">
        <v>54</v>
      </c>
      <c r="L18" s="39" t="s">
        <v>17</v>
      </c>
      <c r="M18" s="39" t="s">
        <v>15</v>
      </c>
      <c r="N18" s="47"/>
      <c r="O18" s="41" t="s">
        <v>47</v>
      </c>
      <c r="P18" s="41" t="s">
        <v>45</v>
      </c>
      <c r="Q18" s="41" t="s">
        <v>54</v>
      </c>
      <c r="R18" s="39" t="s">
        <v>17</v>
      </c>
      <c r="S18" s="39" t="s">
        <v>15</v>
      </c>
      <c r="T18" s="47"/>
      <c r="U18" s="41" t="s">
        <v>47</v>
      </c>
      <c r="V18" s="41" t="s">
        <v>45</v>
      </c>
      <c r="W18" s="41" t="s">
        <v>54</v>
      </c>
      <c r="X18" s="39" t="s">
        <v>17</v>
      </c>
      <c r="Y18" s="39" t="s">
        <v>15</v>
      </c>
      <c r="AA18" s="38"/>
      <c r="AB18" s="38"/>
    </row>
    <row r="19" spans="1:28" ht="38.25" x14ac:dyDescent="0.25">
      <c r="A19" s="6" t="s">
        <v>48</v>
      </c>
      <c r="B19" s="19">
        <f>SUM(C19:G19)</f>
        <v>300</v>
      </c>
      <c r="C19" s="28">
        <v>300</v>
      </c>
      <c r="D19" s="28"/>
      <c r="E19" s="28">
        <v>0</v>
      </c>
      <c r="F19" s="28"/>
      <c r="G19" s="28"/>
      <c r="H19" s="19">
        <f>SUM(I19:M19)</f>
        <v>348</v>
      </c>
      <c r="I19" s="28">
        <f>348</f>
        <v>348</v>
      </c>
      <c r="J19" s="28"/>
      <c r="K19" s="28">
        <v>0</v>
      </c>
      <c r="L19" s="28"/>
      <c r="M19" s="28">
        <v>0</v>
      </c>
      <c r="N19" s="19">
        <f>O19+P19+Q19+S19</f>
        <v>348</v>
      </c>
      <c r="O19" s="28">
        <f>348</f>
        <v>348</v>
      </c>
      <c r="P19" s="28"/>
      <c r="Q19" s="28">
        <v>0</v>
      </c>
      <c r="R19" s="28"/>
      <c r="S19" s="28"/>
      <c r="T19" s="19">
        <f>N19*100/H19</f>
        <v>100</v>
      </c>
      <c r="U19" s="29">
        <f t="shared" ref="U19:U20" si="0">O19*100/I19</f>
        <v>100</v>
      </c>
      <c r="V19" s="29" t="e">
        <f t="shared" ref="V19" si="1">P19*100/J19</f>
        <v>#DIV/0!</v>
      </c>
      <c r="W19" s="29">
        <v>0</v>
      </c>
      <c r="X19" s="29" t="e">
        <f t="shared" ref="X19" si="2">R19*100/L19</f>
        <v>#DIV/0!</v>
      </c>
      <c r="Y19" s="29">
        <v>0</v>
      </c>
      <c r="AA19" s="38"/>
      <c r="AB19" s="38"/>
    </row>
    <row r="20" spans="1:28" ht="38.25" x14ac:dyDescent="0.25">
      <c r="A20" s="6" t="s">
        <v>51</v>
      </c>
      <c r="B20" s="19">
        <f t="shared" ref="B20" si="3">SUM(C20:G20)</f>
        <v>500</v>
      </c>
      <c r="C20" s="28">
        <v>500</v>
      </c>
      <c r="D20" s="28"/>
      <c r="E20" s="28">
        <v>0</v>
      </c>
      <c r="F20" s="28"/>
      <c r="G20" s="28"/>
      <c r="H20" s="19">
        <f>I20+J20+K20+M20</f>
        <v>500</v>
      </c>
      <c r="I20" s="28">
        <v>500</v>
      </c>
      <c r="J20" s="28"/>
      <c r="K20" s="28">
        <v>0</v>
      </c>
      <c r="L20" s="28"/>
      <c r="M20" s="28"/>
      <c r="N20" s="19">
        <f t="shared" ref="N20:N22" si="4">O20+P20+Q20+S20</f>
        <v>500</v>
      </c>
      <c r="O20" s="28">
        <v>500</v>
      </c>
      <c r="P20" s="28"/>
      <c r="Q20" s="28">
        <v>0</v>
      </c>
      <c r="R20" s="28"/>
      <c r="S20" s="28"/>
      <c r="T20" s="19">
        <f>N20*100/H20</f>
        <v>100</v>
      </c>
      <c r="U20" s="29">
        <f t="shared" si="0"/>
        <v>100</v>
      </c>
      <c r="V20" s="29">
        <v>0</v>
      </c>
      <c r="W20" s="29">
        <v>0</v>
      </c>
      <c r="X20" s="30">
        <v>0</v>
      </c>
      <c r="Y20" s="40" t="e">
        <f t="shared" ref="Y20:Y21" si="5">S20*100/M20</f>
        <v>#DIV/0!</v>
      </c>
      <c r="AA20" s="38"/>
      <c r="AB20" s="38"/>
    </row>
    <row r="21" spans="1:28" ht="25.5" x14ac:dyDescent="0.25">
      <c r="A21" s="6" t="s">
        <v>49</v>
      </c>
      <c r="B21" s="19">
        <f>SUM(C21:G21)</f>
        <v>48</v>
      </c>
      <c r="C21" s="28">
        <v>48</v>
      </c>
      <c r="D21" s="28"/>
      <c r="E21" s="28">
        <v>0</v>
      </c>
      <c r="F21" s="28"/>
      <c r="G21" s="28"/>
      <c r="H21" s="19">
        <f t="shared" ref="H21:H22" si="6">I21+J21+K21+M21</f>
        <v>0</v>
      </c>
      <c r="I21" s="28">
        <v>0</v>
      </c>
      <c r="J21" s="28"/>
      <c r="K21" s="28">
        <v>0</v>
      </c>
      <c r="L21" s="28"/>
      <c r="M21" s="43"/>
      <c r="N21" s="19">
        <f t="shared" si="4"/>
        <v>0</v>
      </c>
      <c r="O21" s="28">
        <v>0</v>
      </c>
      <c r="P21" s="28"/>
      <c r="Q21" s="28">
        <v>0</v>
      </c>
      <c r="R21" s="28"/>
      <c r="S21" s="43"/>
      <c r="T21" s="19" t="e">
        <f t="shared" ref="T21:T22" si="7">N21*100/H21</f>
        <v>#DIV/0!</v>
      </c>
      <c r="U21" s="29">
        <v>0</v>
      </c>
      <c r="V21" s="29" t="e">
        <f t="shared" ref="V21:V22" si="8">P21*100/J21</f>
        <v>#DIV/0!</v>
      </c>
      <c r="W21" s="29">
        <v>0</v>
      </c>
      <c r="X21" s="29" t="e">
        <f t="shared" ref="X21" si="9">R21*100/L21</f>
        <v>#DIV/0!</v>
      </c>
      <c r="Y21" s="40" t="e">
        <f t="shared" si="5"/>
        <v>#DIV/0!</v>
      </c>
      <c r="AA21" s="38"/>
      <c r="AB21" s="38"/>
    </row>
    <row r="22" spans="1:28" ht="38.25" x14ac:dyDescent="0.25">
      <c r="A22" s="6" t="s">
        <v>50</v>
      </c>
      <c r="B22" s="19">
        <f>SUM(C22:G22)</f>
        <v>2000</v>
      </c>
      <c r="C22" s="28">
        <v>0</v>
      </c>
      <c r="D22" s="28"/>
      <c r="E22" s="28">
        <v>2000</v>
      </c>
      <c r="F22" s="28"/>
      <c r="G22" s="28"/>
      <c r="H22" s="19">
        <f t="shared" si="6"/>
        <v>2000</v>
      </c>
      <c r="I22" s="28">
        <v>0</v>
      </c>
      <c r="J22" s="28"/>
      <c r="K22" s="28">
        <v>2000</v>
      </c>
      <c r="L22" s="28"/>
      <c r="M22" s="28">
        <v>0</v>
      </c>
      <c r="N22" s="19">
        <f t="shared" si="4"/>
        <v>2000</v>
      </c>
      <c r="O22" s="28">
        <v>0</v>
      </c>
      <c r="P22" s="28"/>
      <c r="Q22" s="28">
        <v>2000</v>
      </c>
      <c r="R22" s="28"/>
      <c r="S22" s="28"/>
      <c r="T22" s="19">
        <f t="shared" si="7"/>
        <v>100</v>
      </c>
      <c r="U22" s="29">
        <v>0</v>
      </c>
      <c r="V22" s="29" t="e">
        <f t="shared" si="8"/>
        <v>#DIV/0!</v>
      </c>
      <c r="W22" s="29">
        <f t="shared" ref="W22" si="10">Q22*100/K22</f>
        <v>100</v>
      </c>
      <c r="X22" s="30"/>
      <c r="Y22" s="40">
        <v>0</v>
      </c>
      <c r="AA22" s="38"/>
      <c r="AB22" s="38"/>
    </row>
    <row r="23" spans="1:28" x14ac:dyDescent="0.25">
      <c r="A23" s="7" t="s">
        <v>4</v>
      </c>
      <c r="B23" s="19">
        <f>SUM(B19:B22)</f>
        <v>2848</v>
      </c>
      <c r="C23" s="19">
        <f>SUM(C19:C22)</f>
        <v>848</v>
      </c>
      <c r="D23" s="19"/>
      <c r="E23" s="19">
        <f>SUM(E19:E22)</f>
        <v>2000</v>
      </c>
      <c r="F23" s="19">
        <f>SUM(F19:F20)</f>
        <v>0</v>
      </c>
      <c r="G23" s="19"/>
      <c r="H23" s="19">
        <f>SUM(H19:H22)</f>
        <v>2848</v>
      </c>
      <c r="I23" s="19">
        <f>SUM(I19:I22)</f>
        <v>848</v>
      </c>
      <c r="J23" s="19"/>
      <c r="K23" s="19">
        <f>SUM(K19:K22)</f>
        <v>2000</v>
      </c>
      <c r="L23" s="19">
        <f>SUM(L19:L22)</f>
        <v>0</v>
      </c>
      <c r="M23" s="19">
        <f>SUM(M19:M22)</f>
        <v>0</v>
      </c>
      <c r="N23" s="19">
        <f>SUM(N19:N22)</f>
        <v>2848</v>
      </c>
      <c r="O23" s="19">
        <f>SUM(O19:O22)</f>
        <v>848</v>
      </c>
      <c r="P23" s="19"/>
      <c r="Q23" s="19">
        <f>SUM(Q19:Q22)</f>
        <v>2000</v>
      </c>
      <c r="R23" s="19">
        <f>SUM(R19:R22)</f>
        <v>0</v>
      </c>
      <c r="S23" s="19"/>
      <c r="T23" s="19">
        <f>N23*100/H23</f>
        <v>100</v>
      </c>
      <c r="U23" s="19">
        <f>O23*100/I23</f>
        <v>100</v>
      </c>
      <c r="V23" s="19" t="e">
        <f>P23*100/J23</f>
        <v>#DIV/0!</v>
      </c>
      <c r="W23" s="31">
        <f>Q23/K23</f>
        <v>1</v>
      </c>
      <c r="X23" s="31" t="s">
        <v>16</v>
      </c>
      <c r="Y23" s="44" t="e">
        <f>S23/M23</f>
        <v>#DIV/0!</v>
      </c>
      <c r="AA23" s="38"/>
      <c r="AB23" s="38"/>
    </row>
    <row r="24" spans="1:28" x14ac:dyDescent="0.25">
      <c r="A24" s="15" t="s">
        <v>10</v>
      </c>
      <c r="B24" s="16">
        <f>E24+G24+C24+D24</f>
        <v>1</v>
      </c>
      <c r="C24" s="46">
        <f>C23/B23</f>
        <v>0.29775280898876405</v>
      </c>
      <c r="D24" s="46">
        <f>D23/B23</f>
        <v>0</v>
      </c>
      <c r="E24" s="46">
        <f>E23/B23</f>
        <v>0.702247191011236</v>
      </c>
      <c r="F24" s="17">
        <f>F23/C23</f>
        <v>0</v>
      </c>
      <c r="G24" s="17">
        <f>G23/B23</f>
        <v>0</v>
      </c>
      <c r="H24" s="16">
        <f>K24+M24+J24+I24</f>
        <v>1</v>
      </c>
      <c r="I24" s="46">
        <f>I23/H23</f>
        <v>0.29775280898876405</v>
      </c>
      <c r="J24" s="46">
        <f>J23/H23</f>
        <v>0</v>
      </c>
      <c r="K24" s="46">
        <f>K23/H23</f>
        <v>0.702247191011236</v>
      </c>
      <c r="L24" s="17">
        <f>L23/I23</f>
        <v>0</v>
      </c>
      <c r="M24" s="17">
        <f>M23/H23</f>
        <v>0</v>
      </c>
      <c r="N24" s="16">
        <f>SUM(O24:S24)</f>
        <v>1</v>
      </c>
      <c r="O24" s="46">
        <f>O23/N23</f>
        <v>0.29775280898876405</v>
      </c>
      <c r="P24" s="46">
        <f>P23/N23</f>
        <v>0</v>
      </c>
      <c r="Q24" s="46">
        <f>Q23/N23</f>
        <v>0.702247191011236</v>
      </c>
      <c r="R24" s="17">
        <f>R23/N23</f>
        <v>0</v>
      </c>
      <c r="S24" s="17">
        <f>S23/N23</f>
        <v>0</v>
      </c>
      <c r="T24" s="22"/>
      <c r="AA24" s="38"/>
      <c r="AB24" s="38"/>
    </row>
    <row r="25" spans="1:28" ht="15.75" hidden="1" x14ac:dyDescent="0.25">
      <c r="A25" s="12" t="s">
        <v>9</v>
      </c>
      <c r="B25" s="26">
        <f>B13-B23</f>
        <v>0</v>
      </c>
      <c r="C25" s="27"/>
      <c r="D25" s="27"/>
      <c r="E25" s="27"/>
      <c r="F25" s="27"/>
      <c r="G25" s="27"/>
      <c r="H25" s="26">
        <f>H13-H23</f>
        <v>0</v>
      </c>
      <c r="I25" s="27"/>
      <c r="J25" s="27"/>
      <c r="K25" s="27"/>
      <c r="L25" s="27"/>
      <c r="M25" s="27"/>
      <c r="N25" s="33">
        <f>N13-N23</f>
        <v>0</v>
      </c>
      <c r="O25" s="51">
        <f>O23+P23+Q23</f>
        <v>2848</v>
      </c>
      <c r="P25" s="52"/>
      <c r="Q25" s="53"/>
      <c r="R25" s="51">
        <f>R23+S23</f>
        <v>0</v>
      </c>
      <c r="S25" s="54"/>
      <c r="T25" s="23"/>
      <c r="AA25" s="38"/>
      <c r="AB25" s="38"/>
    </row>
    <row r="26" spans="1:28" hidden="1" x14ac:dyDescent="0.25">
      <c r="O26" s="21" t="s">
        <v>18</v>
      </c>
    </row>
    <row r="27" spans="1:28" x14ac:dyDescent="0.25">
      <c r="A27" s="45" t="s">
        <v>55</v>
      </c>
    </row>
    <row r="28" spans="1:28" x14ac:dyDescent="0.25">
      <c r="B28" s="27"/>
      <c r="H28" s="27"/>
    </row>
    <row r="29" spans="1:28" x14ac:dyDescent="0.25">
      <c r="S29" s="27"/>
    </row>
    <row r="31" spans="1:28" hidden="1" x14ac:dyDescent="0.25"/>
    <row r="32" spans="1:28" hidden="1" x14ac:dyDescent="0.25">
      <c r="A32" s="35" t="s">
        <v>19</v>
      </c>
      <c r="B32" s="37" t="s">
        <v>21</v>
      </c>
      <c r="C32" s="37"/>
      <c r="D32" s="37"/>
      <c r="E32" s="37" t="s">
        <v>22</v>
      </c>
    </row>
    <row r="33" spans="1:6" hidden="1" x14ac:dyDescent="0.25">
      <c r="A33" t="s">
        <v>27</v>
      </c>
    </row>
    <row r="34" spans="1:6" hidden="1" x14ac:dyDescent="0.25">
      <c r="A34" t="s">
        <v>20</v>
      </c>
      <c r="B34" s="27">
        <f>96</f>
        <v>96</v>
      </c>
      <c r="C34" s="27"/>
      <c r="D34" s="27"/>
      <c r="E34" s="27">
        <f>ROUND((B34/0.702804),2)</f>
        <v>136.6</v>
      </c>
    </row>
    <row r="35" spans="1:6" hidden="1" x14ac:dyDescent="0.25">
      <c r="A35" t="s">
        <v>23</v>
      </c>
      <c r="B35" s="27">
        <v>96</v>
      </c>
      <c r="C35" s="27"/>
      <c r="D35" s="27"/>
      <c r="E35" s="27">
        <f>ROUND((B35/0.702804),2)-0.01</f>
        <v>136.59</v>
      </c>
    </row>
    <row r="36" spans="1:6" hidden="1" x14ac:dyDescent="0.25">
      <c r="A36" t="s">
        <v>24</v>
      </c>
      <c r="B36" s="27">
        <v>93.47</v>
      </c>
      <c r="C36" s="27"/>
      <c r="D36" s="27"/>
      <c r="E36" s="27">
        <f>ROUND((B36/0.702804),2)</f>
        <v>133</v>
      </c>
    </row>
    <row r="37" spans="1:6" hidden="1" x14ac:dyDescent="0.25">
      <c r="A37" t="s">
        <v>25</v>
      </c>
      <c r="B37" s="27">
        <v>294</v>
      </c>
      <c r="C37" s="27"/>
      <c r="D37" s="27"/>
      <c r="E37" s="27">
        <f>ROUND((B37/0.702804),2)</f>
        <v>418.32</v>
      </c>
    </row>
    <row r="38" spans="1:6" hidden="1" x14ac:dyDescent="0.25">
      <c r="A38" t="s">
        <v>26</v>
      </c>
      <c r="B38" s="27">
        <f>2.99+2.99</f>
        <v>5.98</v>
      </c>
      <c r="C38" s="27"/>
      <c r="D38" s="27"/>
      <c r="E38" s="27">
        <f>ROUND((B38/0.702804),2)-0.01</f>
        <v>8.5</v>
      </c>
    </row>
    <row r="39" spans="1:6" hidden="1" x14ac:dyDescent="0.25">
      <c r="A39" t="s">
        <v>28</v>
      </c>
      <c r="B39" s="27">
        <v>70.28</v>
      </c>
      <c r="C39" s="27"/>
      <c r="D39" s="27"/>
      <c r="E39" s="27">
        <f>ROUND((B39/0.702804),2)</f>
        <v>100</v>
      </c>
    </row>
    <row r="40" spans="1:6" hidden="1" x14ac:dyDescent="0.25">
      <c r="A40" s="34" t="s">
        <v>4</v>
      </c>
      <c r="B40" s="36">
        <f>SUM(B34:B39)</f>
        <v>655.73</v>
      </c>
      <c r="C40" s="36">
        <f t="shared" ref="C40:F40" si="11">SUM(C34:C39)</f>
        <v>0</v>
      </c>
      <c r="D40" s="36">
        <f t="shared" si="11"/>
        <v>0</v>
      </c>
      <c r="E40" s="36">
        <f t="shared" si="11"/>
        <v>933.01</v>
      </c>
      <c r="F40">
        <f t="shared" si="11"/>
        <v>0</v>
      </c>
    </row>
    <row r="41" spans="1:6" hidden="1" x14ac:dyDescent="0.25">
      <c r="B41" s="27"/>
      <c r="C41" s="27"/>
      <c r="D41" s="27"/>
      <c r="E41" s="27"/>
    </row>
    <row r="42" spans="1:6" hidden="1" x14ac:dyDescent="0.25">
      <c r="A42" t="s">
        <v>36</v>
      </c>
      <c r="B42" s="27"/>
      <c r="C42" s="27"/>
      <c r="D42" s="27"/>
      <c r="E42" s="27"/>
    </row>
    <row r="43" spans="1:6" hidden="1" x14ac:dyDescent="0.25">
      <c r="A43" t="s">
        <v>20</v>
      </c>
      <c r="B43" s="27">
        <v>192</v>
      </c>
      <c r="C43" s="27"/>
      <c r="D43" s="27"/>
      <c r="E43" s="27">
        <f>ROUND((B43/0.702804),2)</f>
        <v>273.19</v>
      </c>
    </row>
    <row r="44" spans="1:6" hidden="1" x14ac:dyDescent="0.25">
      <c r="A44" t="s">
        <v>29</v>
      </c>
      <c r="B44" s="27">
        <v>192</v>
      </c>
      <c r="C44" s="27"/>
      <c r="D44" s="27"/>
      <c r="E44" s="27">
        <f>ROUND((B44/0.702804),2)</f>
        <v>273.19</v>
      </c>
    </row>
    <row r="45" spans="1:6" hidden="1" x14ac:dyDescent="0.25">
      <c r="A45" t="s">
        <v>30</v>
      </c>
      <c r="B45" s="27">
        <v>105.42</v>
      </c>
      <c r="C45" s="27"/>
      <c r="D45" s="27"/>
      <c r="E45" s="27">
        <f t="shared" ref="E45:E49" si="12">ROUND((B45/0.702804),2)</f>
        <v>150</v>
      </c>
    </row>
    <row r="46" spans="1:6" hidden="1" x14ac:dyDescent="0.25">
      <c r="A46" t="s">
        <v>31</v>
      </c>
      <c r="B46" s="27">
        <v>263.55</v>
      </c>
      <c r="C46" s="27"/>
      <c r="D46" s="27"/>
      <c r="E46" s="27">
        <f t="shared" si="12"/>
        <v>375</v>
      </c>
    </row>
    <row r="47" spans="1:6" hidden="1" x14ac:dyDescent="0.25">
      <c r="A47" t="s">
        <v>32</v>
      </c>
      <c r="B47" s="27">
        <v>180</v>
      </c>
      <c r="C47" s="27"/>
      <c r="D47" s="27"/>
      <c r="E47" s="27">
        <f t="shared" si="12"/>
        <v>256.12</v>
      </c>
    </row>
    <row r="48" spans="1:6" hidden="1" x14ac:dyDescent="0.25">
      <c r="A48" t="s">
        <v>33</v>
      </c>
      <c r="B48" s="27">
        <f>15.46+15.11+1.55+1.55</f>
        <v>33.669999999999995</v>
      </c>
      <c r="C48" s="27"/>
      <c r="D48" s="27"/>
      <c r="E48" s="27">
        <f t="shared" si="12"/>
        <v>47.91</v>
      </c>
    </row>
    <row r="49" spans="1:5" hidden="1" x14ac:dyDescent="0.25">
      <c r="A49" t="s">
        <v>34</v>
      </c>
      <c r="B49" s="27">
        <f>200*0.7072</f>
        <v>141.44</v>
      </c>
      <c r="C49" s="27"/>
      <c r="D49" s="27"/>
      <c r="E49" s="27">
        <f t="shared" si="12"/>
        <v>201.25</v>
      </c>
    </row>
    <row r="50" spans="1:5" hidden="1" x14ac:dyDescent="0.25">
      <c r="A50" t="s">
        <v>35</v>
      </c>
      <c r="B50" s="27">
        <f>450*0.7072</f>
        <v>318.24</v>
      </c>
      <c r="C50" s="27"/>
      <c r="D50" s="27"/>
      <c r="E50" s="27">
        <f>ROUND((B50/0.702804),2)+0.01</f>
        <v>452.82</v>
      </c>
    </row>
    <row r="51" spans="1:5" hidden="1" x14ac:dyDescent="0.25">
      <c r="A51" s="34" t="s">
        <v>4</v>
      </c>
      <c r="B51" s="36">
        <f>SUM(B43:B50)</f>
        <v>1426.32</v>
      </c>
      <c r="C51" s="36">
        <f t="shared" ref="C51:E51" si="13">SUM(C43:C50)</f>
        <v>0</v>
      </c>
      <c r="D51" s="36">
        <f t="shared" si="13"/>
        <v>0</v>
      </c>
      <c r="E51" s="36">
        <f t="shared" si="13"/>
        <v>2029.48</v>
      </c>
    </row>
    <row r="52" spans="1:5" hidden="1" x14ac:dyDescent="0.25">
      <c r="A52" s="34"/>
      <c r="B52" s="36"/>
      <c r="C52" s="36"/>
      <c r="D52" s="36"/>
      <c r="E52" s="36"/>
    </row>
    <row r="53" spans="1:5" hidden="1" x14ac:dyDescent="0.25">
      <c r="A53" t="s">
        <v>37</v>
      </c>
      <c r="B53" s="27"/>
      <c r="C53" s="27"/>
      <c r="D53" s="27"/>
      <c r="E53" s="27"/>
    </row>
    <row r="54" spans="1:5" hidden="1" x14ac:dyDescent="0.25">
      <c r="A54" t="s">
        <v>20</v>
      </c>
      <c r="B54" s="27">
        <f>ROUND((E54*0.702804),2)</f>
        <v>140.56</v>
      </c>
      <c r="C54" s="27"/>
      <c r="D54" s="27"/>
      <c r="E54" s="27">
        <v>200</v>
      </c>
    </row>
    <row r="55" spans="1:5" hidden="1" x14ac:dyDescent="0.25">
      <c r="A55" t="s">
        <v>38</v>
      </c>
      <c r="B55" s="27">
        <f t="shared" ref="B55:B58" si="14">ROUND((E55*0.702804),2)</f>
        <v>140.56</v>
      </c>
      <c r="C55" s="27"/>
      <c r="D55" s="27"/>
      <c r="E55" s="27">
        <v>200</v>
      </c>
    </row>
    <row r="56" spans="1:5" hidden="1" x14ac:dyDescent="0.25">
      <c r="A56" t="s">
        <v>39</v>
      </c>
      <c r="B56" s="27">
        <f t="shared" si="14"/>
        <v>112.45</v>
      </c>
      <c r="C56" s="27"/>
      <c r="D56" s="27"/>
      <c r="E56" s="27">
        <v>160</v>
      </c>
    </row>
    <row r="57" spans="1:5" hidden="1" x14ac:dyDescent="0.25">
      <c r="A57" t="s">
        <v>40</v>
      </c>
      <c r="B57" s="27">
        <f t="shared" si="14"/>
        <v>316.26</v>
      </c>
      <c r="C57" s="27"/>
      <c r="D57" s="27"/>
      <c r="E57" s="27">
        <v>450</v>
      </c>
    </row>
    <row r="58" spans="1:5" hidden="1" x14ac:dyDescent="0.25">
      <c r="A58" t="s">
        <v>41</v>
      </c>
      <c r="B58" s="27">
        <f t="shared" si="14"/>
        <v>70.28</v>
      </c>
      <c r="C58" s="27"/>
      <c r="D58" s="27"/>
      <c r="E58" s="27">
        <v>100</v>
      </c>
    </row>
    <row r="59" spans="1:5" hidden="1" x14ac:dyDescent="0.25">
      <c r="A59" s="35" t="s">
        <v>4</v>
      </c>
      <c r="B59" s="36">
        <f>SUM(B54:B58)</f>
        <v>780.1099999999999</v>
      </c>
      <c r="C59" s="36"/>
      <c r="D59" s="36"/>
      <c r="E59" s="36">
        <f>SUM(E54:E58)</f>
        <v>1110</v>
      </c>
    </row>
    <row r="60" spans="1:5" hidden="1" x14ac:dyDescent="0.25"/>
    <row r="61" spans="1:5" hidden="1" x14ac:dyDescent="0.25">
      <c r="A61" t="s">
        <v>42</v>
      </c>
      <c r="B61" s="27">
        <f t="shared" ref="B61:D61" si="15">B40+B51+B59</f>
        <v>2862.16</v>
      </c>
      <c r="C61" s="27">
        <f t="shared" si="15"/>
        <v>0</v>
      </c>
      <c r="D61" s="27">
        <f t="shared" si="15"/>
        <v>0</v>
      </c>
      <c r="E61" s="27">
        <f>E40+E51+E59</f>
        <v>4072.49</v>
      </c>
    </row>
    <row r="62" spans="1:5" hidden="1" x14ac:dyDescent="0.25"/>
    <row r="64" spans="1:5" x14ac:dyDescent="0.25">
      <c r="B64" s="42"/>
    </row>
  </sheetData>
  <mergeCells count="40">
    <mergeCell ref="S1:Y1"/>
    <mergeCell ref="A6:Y6"/>
    <mergeCell ref="A7:Y7"/>
    <mergeCell ref="A5:Y5"/>
    <mergeCell ref="N10:S10"/>
    <mergeCell ref="T10:Y10"/>
    <mergeCell ref="H10:M10"/>
    <mergeCell ref="A10:A12"/>
    <mergeCell ref="H11:H12"/>
    <mergeCell ref="I11:K11"/>
    <mergeCell ref="N11:N12"/>
    <mergeCell ref="B10:G10"/>
    <mergeCell ref="X11:Y11"/>
    <mergeCell ref="T11:T12"/>
    <mergeCell ref="U11:W11"/>
    <mergeCell ref="B11:B12"/>
    <mergeCell ref="O25:Q25"/>
    <mergeCell ref="R25:S25"/>
    <mergeCell ref="X17:Y17"/>
    <mergeCell ref="T16:Y16"/>
    <mergeCell ref="T17:T18"/>
    <mergeCell ref="U17:W17"/>
    <mergeCell ref="N16:S16"/>
    <mergeCell ref="N17:N18"/>
    <mergeCell ref="O17:Q17"/>
    <mergeCell ref="A16:A18"/>
    <mergeCell ref="R17:S17"/>
    <mergeCell ref="B16:G16"/>
    <mergeCell ref="O11:Q11"/>
    <mergeCell ref="R11:S11"/>
    <mergeCell ref="F11:G11"/>
    <mergeCell ref="F17:G17"/>
    <mergeCell ref="L11:M11"/>
    <mergeCell ref="L17:M17"/>
    <mergeCell ref="C17:E17"/>
    <mergeCell ref="B17:B18"/>
    <mergeCell ref="H16:M16"/>
    <mergeCell ref="H17:H18"/>
    <mergeCell ref="I17:K17"/>
    <mergeCell ref="C11:E11"/>
  </mergeCells>
  <pageMargins left="0.78740157480314965" right="0.31496062992125984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2_pielikums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Madara Greizina</cp:lastModifiedBy>
  <cp:lastPrinted>2016-04-22T07:56:17Z</cp:lastPrinted>
  <dcterms:created xsi:type="dcterms:W3CDTF">2014-01-23T10:43:45Z</dcterms:created>
  <dcterms:modified xsi:type="dcterms:W3CDTF">2016-04-22T07:56:28Z</dcterms:modified>
</cp:coreProperties>
</file>