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3_pielikums" sheetId="1" r:id="rId1"/>
  </sheets>
  <definedNames/>
  <calcPr fullCalcOnLoad="1"/>
</workbook>
</file>

<file path=xl/sharedStrings.xml><?xml version="1.0" encoding="utf-8"?>
<sst xmlns="http://schemas.openxmlformats.org/spreadsheetml/2006/main" count="85" uniqueCount="68">
  <si>
    <t>Priekšfinansējums no pašvaldības budžeta</t>
  </si>
  <si>
    <r>
      <t xml:space="preserve">Pašvaldības budžeta līdzekļi </t>
    </r>
    <r>
      <rPr>
        <u val="single"/>
        <sz val="9"/>
        <rFont val="Times New Roman"/>
        <family val="1"/>
      </rPr>
      <t>neattiecināmo</t>
    </r>
    <r>
      <rPr>
        <sz val="9"/>
        <rFont val="Times New Roman"/>
        <family val="1"/>
      </rPr>
      <t xml:space="preserve"> izmaksu veikšanai </t>
    </r>
  </si>
  <si>
    <t>Līdzfinansējums no pašvaldības budžeta</t>
  </si>
  <si>
    <t>Atlikums perioda beigās, t.sk:</t>
  </si>
  <si>
    <t xml:space="preserve">Pozīcija </t>
  </si>
  <si>
    <t>IEŅĒMUMI kopā, t.sk.:</t>
  </si>
  <si>
    <t>IZDEVUMI kopā, t.sk.:</t>
  </si>
  <si>
    <t>IZDEVUMI ekonomisko klasifikācijas kodu griezumā</t>
  </si>
  <si>
    <t>Kods</t>
  </si>
  <si>
    <t>Koda nosaukums</t>
  </si>
  <si>
    <t>3.pielikums Jūrmalas pilsētas domes</t>
  </si>
  <si>
    <t>Preces un pakalpojumi</t>
  </si>
  <si>
    <t>Apstiprinātais plāns (EUR)</t>
  </si>
  <si>
    <t>Precizētais plāns (EUR)</t>
  </si>
  <si>
    <t>Izpilde (EUR)</t>
  </si>
  <si>
    <t>Pārējie iepriekš neklasificētie pamatlīdzekļi</t>
  </si>
  <si>
    <t>Pamatlīdzekļi</t>
  </si>
  <si>
    <t>Pamatkapitāla veidošana</t>
  </si>
  <si>
    <t>Inventārs</t>
  </si>
  <si>
    <t>Biroja preces un inventārs</t>
  </si>
  <si>
    <t>Krājumi, materiāli, energoresursi, preces, biroja preces un inventārs, kuras neuzskaita kodā 5000</t>
  </si>
  <si>
    <t>Pašvaldību saņemtie transferti no valsts budžeta daļēji finansētām atvasinātām publiskām personām un no budžeta nefinansētām iestādēm (17.2.0.0.)</t>
  </si>
  <si>
    <t>Kapitālais remonts un rekonstrukcija</t>
  </si>
  <si>
    <t>Pakalpojumi</t>
  </si>
  <si>
    <t>Citi pakalpojumi</t>
  </si>
  <si>
    <t>Pašvaldību līdzekļi neparedzētiem gadījumiem</t>
  </si>
  <si>
    <t>Projekta īstenotājs: Jūrmalas pilsētas domes Attīstības pārvaldes Projektu ieviešanas nodaļa</t>
  </si>
  <si>
    <t>KOPĀ:</t>
  </si>
  <si>
    <t>Pārskats par projekta „Jūrmalas pilsētas tranzītielas P128 (Talsu šoseja/Kolkas iela) izbūve” finanšu līdzekļu apguvi</t>
  </si>
  <si>
    <t>Funkcionālās klasifikācijas kods: 04.510.</t>
  </si>
  <si>
    <t>Pašvaldību no valsts budžeta iestādēm saņemtie transferti ERAF līdzfinansētajiem projektiem (pasākumiem) (18.6.3.0.)</t>
  </si>
  <si>
    <t>Attiecināmās izmkasas</t>
  </si>
  <si>
    <t>Neattiecināmās izmaksas</t>
  </si>
  <si>
    <t>Būvdarbi kopā:</t>
  </si>
  <si>
    <t>Kauņas tilti</t>
  </si>
  <si>
    <t>Valsts kase</t>
  </si>
  <si>
    <t>Tehnsikais projekts</t>
  </si>
  <si>
    <t>Būvuzraudzība</t>
  </si>
  <si>
    <t>Autorzuraudzība</t>
  </si>
  <si>
    <t>Publicitāte - info stendi</t>
  </si>
  <si>
    <t>IZDEVUMI KOPĀ:</t>
  </si>
  <si>
    <t>IEŅĒMUMI KOPĀ:</t>
  </si>
  <si>
    <t>ERAF un Valsts budžeta dotācija</t>
  </si>
  <si>
    <t>JPD iemaksas</t>
  </si>
  <si>
    <t>Atlikums peroda beigās:</t>
  </si>
  <si>
    <t>No attiecināmajām Valsts budzēta dotācija 2.25%</t>
  </si>
  <si>
    <t>No attiecināmajām JPD 23.75%</t>
  </si>
  <si>
    <t>No attiecināmajām ERAF 74%</t>
  </si>
  <si>
    <t>Atiecināmās izmaksas</t>
  </si>
  <si>
    <t>Priekšfinansējums</t>
  </si>
  <si>
    <t>JPD kopējās iemaksas</t>
  </si>
  <si>
    <t>Atteicināmo izmkasu sadlījums pa pozīcijām</t>
  </si>
  <si>
    <t>Būvdarbi</t>
  </si>
  <si>
    <t>Plāns</t>
  </si>
  <si>
    <t>Izpilde</t>
  </si>
  <si>
    <t>Piezīmes</t>
  </si>
  <si>
    <t>ekonomija</t>
  </si>
  <si>
    <t xml:space="preserve">neatteicināmās izmkasas </t>
  </si>
  <si>
    <t>% finanšu korekcija no attiecināmo izmaksu būvdarbu kopsummas</t>
  </si>
  <si>
    <t>Tehniskais projekts</t>
  </si>
  <si>
    <t>Būvdarbu izmkasas</t>
  </si>
  <si>
    <t>Attiecināmās</t>
  </si>
  <si>
    <t>Neattiecināmās</t>
  </si>
  <si>
    <t>Faktiskā izpilde neieturot līgumsodu EUR 23 520.09 ir EUR 230 595.07</t>
  </si>
  <si>
    <t xml:space="preserve">atgriežamie līdzekļi pašvaldības budžetam F22010020 </t>
  </si>
  <si>
    <t>Kopējais projekta faktiski apgūtais finansējums (EUR): 6 259 856,51 EUR, t.sk. projekta attiecināmās izmaksas 4 423 391,70 EUR, kas sastāv no ERAF finansējuma 3 273 309,85 EUR (74%), Valsts budžeta dotācijas 99 526,31 EUR (2.25%) un pašvaldības līdzfinansējums 1 050 555,54 EUR (23.75%). Projekta neattiecināmās izmaksas 1 836 464,81 EUR tiek finansētas no pašvaldības budžeta.  Papildus projekta īstenošanai tika nodrošināts Jūrmalas pilsētas pašvaldības priekšfinansējums  1 569 761,64 EUR apmērā.</t>
  </si>
  <si>
    <t>2016.gada 19.maija lēmumam Nr.227</t>
  </si>
  <si>
    <t>(protokols Nr.6, 17.punkts)</t>
  </si>
</sst>
</file>

<file path=xl/styles.xml><?xml version="1.0" encoding="utf-8"?>
<styleSheet xmlns="http://schemas.openxmlformats.org/spreadsheetml/2006/main">
  <numFmts count="1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00000000000"/>
  </numFmts>
  <fonts count="60">
    <font>
      <sz val="10"/>
      <name val="Arial"/>
      <family val="0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10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9"/>
      <color indexed="10"/>
      <name val="Times New Roman"/>
      <family val="1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i/>
      <sz val="9"/>
      <color rgb="FFFF0000"/>
      <name val="Calibri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  <font>
      <sz val="9"/>
      <color rgb="FFFF0000"/>
      <name val="Times New Roman"/>
      <family val="1"/>
    </font>
    <font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/>
      <top style="hair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medium"/>
    </border>
    <border>
      <left/>
      <right style="thin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32" borderId="7" applyNumberFormat="0" applyFont="0" applyAlignment="0" applyProtection="0"/>
    <xf numFmtId="0" fontId="0" fillId="33" borderId="8" applyNumberFormat="0" applyFont="0" applyAlignment="0" applyProtection="0"/>
    <xf numFmtId="0" fontId="49" fillId="27" borderId="9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3" fontId="3" fillId="0" borderId="11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3" fontId="3" fillId="0" borderId="13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0" borderId="17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top" wrapText="1"/>
      <protection/>
    </xf>
    <xf numFmtId="3" fontId="2" fillId="34" borderId="19" xfId="0" applyNumberFormat="1" applyFont="1" applyFill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/>
    </xf>
    <xf numFmtId="3" fontId="3" fillId="0" borderId="20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21" xfId="0" applyFont="1" applyBorder="1" applyAlignment="1">
      <alignment horizontal="right"/>
    </xf>
    <xf numFmtId="0" fontId="3" fillId="0" borderId="22" xfId="58" applyFont="1" applyFill="1" applyBorder="1" applyAlignment="1" applyProtection="1">
      <alignment horizontal="right" vertical="center" wrapText="1"/>
      <protection/>
    </xf>
    <xf numFmtId="3" fontId="3" fillId="0" borderId="13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3" fillId="0" borderId="15" xfId="0" applyFont="1" applyFill="1" applyBorder="1" applyAlignment="1" applyProtection="1">
      <alignment horizontal="left" vertical="center" wrapText="1"/>
      <protection/>
    </xf>
    <xf numFmtId="3" fontId="3" fillId="0" borderId="23" xfId="0" applyNumberFormat="1" applyFont="1" applyFill="1" applyBorder="1" applyAlignment="1" applyProtection="1">
      <alignment horizontal="right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right" vertical="center" wrapText="1"/>
      <protection/>
    </xf>
    <xf numFmtId="3" fontId="3" fillId="0" borderId="24" xfId="0" applyNumberFormat="1" applyFont="1" applyFill="1" applyBorder="1" applyAlignment="1" applyProtection="1">
      <alignment horizontal="right" vertical="center" wrapText="1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  <xf numFmtId="3" fontId="3" fillId="0" borderId="20" xfId="0" applyNumberFormat="1" applyFont="1" applyFill="1" applyBorder="1" applyAlignment="1" applyProtection="1">
      <alignment horizontal="right" vertical="center" wrapText="1"/>
      <protection/>
    </xf>
    <xf numFmtId="3" fontId="2" fillId="0" borderId="25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3" fontId="3" fillId="0" borderId="26" xfId="0" applyNumberFormat="1" applyFont="1" applyFill="1" applyBorder="1" applyAlignment="1">
      <alignment horizontal="right"/>
    </xf>
    <xf numFmtId="3" fontId="3" fillId="0" borderId="27" xfId="0" applyNumberFormat="1" applyFont="1" applyFill="1" applyBorder="1" applyAlignment="1">
      <alignment horizontal="right"/>
    </xf>
    <xf numFmtId="3" fontId="3" fillId="0" borderId="25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3" fontId="3" fillId="0" borderId="23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3" fontId="2" fillId="34" borderId="28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/>
    </xf>
    <xf numFmtId="3" fontId="3" fillId="0" borderId="29" xfId="0" applyNumberFormat="1" applyFont="1" applyFill="1" applyBorder="1" applyAlignment="1">
      <alignment horizontal="right"/>
    </xf>
    <xf numFmtId="3" fontId="3" fillId="0" borderId="30" xfId="0" applyNumberFormat="1" applyFont="1" applyFill="1" applyBorder="1" applyAlignment="1">
      <alignment horizontal="right"/>
    </xf>
    <xf numFmtId="4" fontId="3" fillId="0" borderId="0" xfId="0" applyNumberFormat="1" applyFont="1" applyAlignment="1">
      <alignment/>
    </xf>
    <xf numFmtId="3" fontId="3" fillId="0" borderId="31" xfId="0" applyNumberFormat="1" applyFont="1" applyFill="1" applyBorder="1" applyAlignment="1">
      <alignment horizontal="right"/>
    </xf>
    <xf numFmtId="4" fontId="3" fillId="0" borderId="0" xfId="0" applyNumberFormat="1" applyFont="1" applyBorder="1" applyAlignment="1">
      <alignment/>
    </xf>
    <xf numFmtId="0" fontId="53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/>
    </xf>
    <xf numFmtId="4" fontId="53" fillId="0" borderId="0" xfId="0" applyNumberFormat="1" applyFont="1" applyFill="1" applyBorder="1" applyAlignment="1">
      <alignment/>
    </xf>
    <xf numFmtId="4" fontId="54" fillId="0" borderId="0" xfId="0" applyNumberFormat="1" applyFont="1" applyFill="1" applyBorder="1" applyAlignment="1">
      <alignment/>
    </xf>
    <xf numFmtId="4" fontId="55" fillId="0" borderId="0" xfId="0" applyNumberFormat="1" applyFont="1" applyFill="1" applyBorder="1" applyAlignment="1">
      <alignment/>
    </xf>
    <xf numFmtId="4" fontId="56" fillId="0" borderId="0" xfId="0" applyNumberFormat="1" applyFont="1" applyFill="1" applyBorder="1" applyAlignment="1">
      <alignment/>
    </xf>
    <xf numFmtId="4" fontId="53" fillId="0" borderId="0" xfId="0" applyNumberFormat="1" applyFont="1" applyFill="1" applyBorder="1" applyAlignment="1">
      <alignment horizontal="center"/>
    </xf>
    <xf numFmtId="4" fontId="57" fillId="35" borderId="0" xfId="0" applyNumberFormat="1" applyFont="1" applyFill="1" applyBorder="1" applyAlignment="1">
      <alignment/>
    </xf>
    <xf numFmtId="3" fontId="58" fillId="0" borderId="0" xfId="0" applyNumberFormat="1" applyFont="1" applyFill="1" applyAlignment="1">
      <alignment/>
    </xf>
    <xf numFmtId="3" fontId="3" fillId="0" borderId="28" xfId="0" applyNumberFormat="1" applyFont="1" applyFill="1" applyBorder="1" applyAlignment="1">
      <alignment horizontal="right"/>
    </xf>
    <xf numFmtId="3" fontId="2" fillId="34" borderId="24" xfId="0" applyNumberFormat="1" applyFont="1" applyFill="1" applyBorder="1" applyAlignment="1">
      <alignment horizontal="right"/>
    </xf>
    <xf numFmtId="0" fontId="7" fillId="0" borderId="32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59" fillId="0" borderId="37" xfId="0" applyFont="1" applyBorder="1" applyAlignment="1">
      <alignment vertical="center" wrapText="1"/>
    </xf>
    <xf numFmtId="0" fontId="59" fillId="0" borderId="38" xfId="0" applyFont="1" applyBorder="1" applyAlignment="1">
      <alignment vertical="center" wrapText="1"/>
    </xf>
    <xf numFmtId="0" fontId="3" fillId="0" borderId="3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2" fillId="34" borderId="2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3" fillId="0" borderId="32" xfId="58" applyFont="1" applyFill="1" applyBorder="1" applyAlignment="1" applyProtection="1">
      <alignment horizontal="left" vertical="center" wrapText="1"/>
      <protection/>
    </xf>
    <xf numFmtId="0" fontId="3" fillId="0" borderId="33" xfId="58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59" fillId="0" borderId="27" xfId="0" applyFont="1" applyBorder="1" applyAlignment="1">
      <alignment vertical="center" wrapText="1"/>
    </xf>
    <xf numFmtId="0" fontId="59" fillId="0" borderId="41" xfId="0" applyFont="1" applyBorder="1" applyAlignment="1">
      <alignment vertical="center" wrapText="1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6" xfId="0" applyFont="1" applyBorder="1" applyAlignment="1">
      <alignment horizontal="left" wrapText="1"/>
    </xf>
    <xf numFmtId="0" fontId="3" fillId="0" borderId="44" xfId="0" applyFont="1" applyBorder="1" applyAlignment="1">
      <alignment horizontal="left" wrapText="1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59" fillId="0" borderId="14" xfId="0" applyFont="1" applyBorder="1" applyAlignment="1">
      <alignment horizontal="left" vertical="center" wrapText="1"/>
    </xf>
    <xf numFmtId="0" fontId="59" fillId="0" borderId="46" xfId="0" applyFont="1" applyBorder="1" applyAlignment="1">
      <alignment horizontal="left" vertical="center" wrapText="1"/>
    </xf>
    <xf numFmtId="0" fontId="53" fillId="0" borderId="0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4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wrapText="1"/>
    </xf>
    <xf numFmtId="0" fontId="3" fillId="0" borderId="45" xfId="0" applyFont="1" applyBorder="1" applyAlignment="1">
      <alignment horizontal="left" wrapText="1"/>
    </xf>
    <xf numFmtId="0" fontId="3" fillId="0" borderId="41" xfId="0" applyFont="1" applyBorder="1" applyAlignment="1">
      <alignment horizontal="left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8"/>
  <sheetViews>
    <sheetView tabSelected="1" workbookViewId="0" topLeftCell="A1">
      <selection activeCell="I5" sqref="I5"/>
    </sheetView>
  </sheetViews>
  <sheetFormatPr defaultColWidth="9.140625" defaultRowHeight="12.75"/>
  <cols>
    <col min="1" max="1" width="9.140625" style="1" customWidth="1"/>
    <col min="2" max="2" width="11.8515625" style="1" customWidth="1"/>
    <col min="3" max="3" width="34.7109375" style="1" customWidth="1"/>
    <col min="4" max="4" width="13.7109375" style="1" customWidth="1"/>
    <col min="5" max="5" width="12.28125" style="1" customWidth="1"/>
    <col min="6" max="6" width="12.421875" style="1" customWidth="1"/>
    <col min="7" max="7" width="14.421875" style="1" bestFit="1" customWidth="1"/>
    <col min="8" max="16384" width="9.140625" style="1" customWidth="1"/>
  </cols>
  <sheetData>
    <row r="1" spans="5:6" ht="16.5">
      <c r="E1" s="35"/>
      <c r="F1" s="36" t="s">
        <v>10</v>
      </c>
    </row>
    <row r="2" spans="5:6" ht="16.5">
      <c r="E2" s="35"/>
      <c r="F2" s="36" t="s">
        <v>66</v>
      </c>
    </row>
    <row r="3" spans="5:6" ht="16.5">
      <c r="E3" s="35"/>
      <c r="F3" s="36" t="s">
        <v>67</v>
      </c>
    </row>
    <row r="4" spans="5:6" ht="12">
      <c r="E4" s="35"/>
      <c r="F4" s="35"/>
    </row>
    <row r="5" spans="2:6" ht="30.75" customHeight="1">
      <c r="B5" s="88" t="s">
        <v>28</v>
      </c>
      <c r="C5" s="88"/>
      <c r="D5" s="88"/>
      <c r="E5" s="88"/>
      <c r="F5" s="88"/>
    </row>
    <row r="6" spans="2:6" ht="12.75" customHeight="1">
      <c r="B6" s="57" t="s">
        <v>26</v>
      </c>
      <c r="C6" s="58"/>
      <c r="D6" s="58"/>
      <c r="E6" s="58"/>
      <c r="F6" s="59"/>
    </row>
    <row r="7" spans="2:6" ht="14.25" customHeight="1">
      <c r="B7" s="62" t="s">
        <v>29</v>
      </c>
      <c r="C7" s="63"/>
      <c r="D7" s="63"/>
      <c r="E7" s="63"/>
      <c r="F7" s="64"/>
    </row>
    <row r="8" spans="2:6" ht="62.25" customHeight="1">
      <c r="B8" s="91" t="s">
        <v>65</v>
      </c>
      <c r="C8" s="92"/>
      <c r="D8" s="92"/>
      <c r="E8" s="92"/>
      <c r="F8" s="93"/>
    </row>
    <row r="9" spans="2:6" ht="12" customHeight="1">
      <c r="B9" s="79" t="s">
        <v>4</v>
      </c>
      <c r="C9" s="80"/>
      <c r="D9" s="89" t="s">
        <v>12</v>
      </c>
      <c r="E9" s="89" t="s">
        <v>13</v>
      </c>
      <c r="F9" s="89" t="s">
        <v>14</v>
      </c>
    </row>
    <row r="10" spans="2:6" ht="15" customHeight="1">
      <c r="B10" s="81"/>
      <c r="C10" s="82"/>
      <c r="D10" s="90"/>
      <c r="E10" s="90"/>
      <c r="F10" s="90"/>
    </row>
    <row r="11" spans="2:10" ht="12">
      <c r="B11" s="65" t="s">
        <v>5</v>
      </c>
      <c r="C11" s="66"/>
      <c r="D11" s="13">
        <f>SUM(D12:D14,D15,D16:D16,D17+D19)</f>
        <v>4671791</v>
      </c>
      <c r="E11" s="13">
        <f>SUM(E12:E14,E15,E16:E16,E17+E19)</f>
        <v>8005793</v>
      </c>
      <c r="F11" s="37">
        <f>SUM(F12:F14,F15,F16:F16,F17+F19)</f>
        <v>7829619</v>
      </c>
      <c r="G11" s="4"/>
      <c r="H11" s="4"/>
      <c r="I11" s="4"/>
      <c r="J11" s="4"/>
    </row>
    <row r="12" spans="2:6" ht="12">
      <c r="B12" s="69" t="s">
        <v>0</v>
      </c>
      <c r="C12" s="70"/>
      <c r="D12" s="14">
        <v>2803</v>
      </c>
      <c r="E12" s="14">
        <f>374154+1347809</f>
        <v>1721963</v>
      </c>
      <c r="F12" s="5">
        <f>7829619-F13-F14-F15</f>
        <v>1569763</v>
      </c>
    </row>
    <row r="13" spans="2:7" ht="12">
      <c r="B13" s="8" t="s">
        <v>2</v>
      </c>
      <c r="C13" s="9"/>
      <c r="D13" s="14">
        <v>1105429</v>
      </c>
      <c r="E13" s="14">
        <f>3675+5166+116540+980049</f>
        <v>1105430</v>
      </c>
      <c r="F13" s="5">
        <v>1050555</v>
      </c>
      <c r="G13" s="4"/>
    </row>
    <row r="14" spans="2:7" ht="14.25" customHeight="1">
      <c r="B14" s="77" t="s">
        <v>1</v>
      </c>
      <c r="C14" s="78"/>
      <c r="D14" s="30">
        <v>14549</v>
      </c>
      <c r="E14" s="30">
        <f>9383+1620007</f>
        <v>1629390</v>
      </c>
      <c r="F14" s="19">
        <v>1836465</v>
      </c>
      <c r="G14" s="4"/>
    </row>
    <row r="15" spans="2:8" ht="27.75" customHeight="1">
      <c r="B15" s="71" t="s">
        <v>30</v>
      </c>
      <c r="C15" s="72"/>
      <c r="D15" s="31">
        <v>3549010</v>
      </c>
      <c r="E15" s="31">
        <f>2802+14009+1209830+2322369</f>
        <v>3549010</v>
      </c>
      <c r="F15" s="53">
        <v>3372836</v>
      </c>
      <c r="G15" s="4"/>
      <c r="H15" s="52"/>
    </row>
    <row r="16" spans="2:6" ht="12" hidden="1">
      <c r="B16" s="83"/>
      <c r="C16" s="84"/>
      <c r="D16" s="32"/>
      <c r="E16" s="38"/>
      <c r="F16" s="33"/>
    </row>
    <row r="17" spans="2:6" ht="12.75" hidden="1" thickBot="1">
      <c r="B17" s="60"/>
      <c r="C17" s="61"/>
      <c r="D17" s="40"/>
      <c r="E17" s="39"/>
      <c r="F17" s="15"/>
    </row>
    <row r="18" spans="2:6" ht="12" hidden="1">
      <c r="B18" s="75"/>
      <c r="C18" s="76"/>
      <c r="D18" s="33"/>
      <c r="E18" s="38"/>
      <c r="F18" s="15"/>
    </row>
    <row r="19" spans="2:6" ht="36.75" customHeight="1" hidden="1">
      <c r="B19" s="55" t="s">
        <v>21</v>
      </c>
      <c r="C19" s="56"/>
      <c r="D19" s="34"/>
      <c r="E19" s="20"/>
      <c r="F19" s="42"/>
    </row>
    <row r="20" spans="2:7" ht="12">
      <c r="B20" s="86" t="s">
        <v>6</v>
      </c>
      <c r="C20" s="87"/>
      <c r="D20" s="54">
        <f>D30+D36</f>
        <v>4671791</v>
      </c>
      <c r="E20" s="54">
        <f>E30+E36</f>
        <v>8005793</v>
      </c>
      <c r="F20" s="54">
        <f>F30+F36</f>
        <v>7829619</v>
      </c>
      <c r="G20" s="4"/>
    </row>
    <row r="21" spans="2:6" ht="12" hidden="1">
      <c r="B21" s="73" t="s">
        <v>7</v>
      </c>
      <c r="C21" s="74"/>
      <c r="D21" s="28"/>
      <c r="E21" s="28"/>
      <c r="F21" s="28"/>
    </row>
    <row r="22" spans="2:7" ht="12">
      <c r="B22" s="10" t="s">
        <v>8</v>
      </c>
      <c r="C22" s="11" t="s">
        <v>9</v>
      </c>
      <c r="D22" s="28"/>
      <c r="E22" s="28"/>
      <c r="F22" s="28"/>
      <c r="G22" s="2"/>
    </row>
    <row r="23" spans="2:7" ht="12" hidden="1">
      <c r="B23" s="29">
        <v>2000</v>
      </c>
      <c r="C23" s="21" t="s">
        <v>11</v>
      </c>
      <c r="D23" s="16">
        <f>D27+D24</f>
        <v>0</v>
      </c>
      <c r="E23" s="16">
        <f>E27+E24</f>
        <v>0</v>
      </c>
      <c r="F23" s="16">
        <f>F27+F24</f>
        <v>0</v>
      </c>
      <c r="G23" s="2"/>
    </row>
    <row r="24" spans="2:7" ht="12" hidden="1">
      <c r="B24" s="23">
        <v>2200</v>
      </c>
      <c r="C24" s="21" t="s">
        <v>23</v>
      </c>
      <c r="D24" s="16">
        <f aca="true" t="shared" si="0" ref="D24:F25">D25</f>
        <v>0</v>
      </c>
      <c r="E24" s="16">
        <f t="shared" si="0"/>
        <v>0</v>
      </c>
      <c r="F24" s="16">
        <f t="shared" si="0"/>
        <v>0</v>
      </c>
      <c r="G24" s="2"/>
    </row>
    <row r="25" spans="2:7" ht="12" hidden="1">
      <c r="B25" s="23">
        <v>2270</v>
      </c>
      <c r="C25" s="21" t="s">
        <v>24</v>
      </c>
      <c r="D25" s="16">
        <f t="shared" si="0"/>
        <v>0</v>
      </c>
      <c r="E25" s="16">
        <f t="shared" si="0"/>
        <v>0</v>
      </c>
      <c r="F25" s="16">
        <f t="shared" si="0"/>
        <v>0</v>
      </c>
      <c r="G25" s="2"/>
    </row>
    <row r="26" spans="2:7" ht="12" hidden="1">
      <c r="B26" s="24">
        <v>2275</v>
      </c>
      <c r="C26" s="21" t="s">
        <v>25</v>
      </c>
      <c r="D26" s="16"/>
      <c r="E26" s="16"/>
      <c r="F26" s="16">
        <v>0</v>
      </c>
      <c r="G26" s="2"/>
    </row>
    <row r="27" spans="2:7" ht="36" hidden="1">
      <c r="B27" s="23">
        <v>2300</v>
      </c>
      <c r="C27" s="21" t="s">
        <v>20</v>
      </c>
      <c r="D27" s="16">
        <f aca="true" t="shared" si="1" ref="D27:F28">D28</f>
        <v>0</v>
      </c>
      <c r="E27" s="16">
        <f>E28</f>
        <v>0</v>
      </c>
      <c r="F27" s="16">
        <f t="shared" si="1"/>
        <v>0</v>
      </c>
      <c r="G27" s="2"/>
    </row>
    <row r="28" spans="2:7" ht="12" hidden="1">
      <c r="B28" s="23">
        <v>2310</v>
      </c>
      <c r="C28" s="21" t="s">
        <v>19</v>
      </c>
      <c r="D28" s="16">
        <f t="shared" si="1"/>
        <v>0</v>
      </c>
      <c r="E28" s="16">
        <f t="shared" si="1"/>
        <v>0</v>
      </c>
      <c r="F28" s="16">
        <f t="shared" si="1"/>
        <v>0</v>
      </c>
      <c r="G28" s="2"/>
    </row>
    <row r="29" spans="2:7" ht="12" hidden="1">
      <c r="B29" s="24">
        <v>2312</v>
      </c>
      <c r="C29" s="21" t="s">
        <v>18</v>
      </c>
      <c r="D29" s="16"/>
      <c r="E29" s="14">
        <v>0</v>
      </c>
      <c r="F29" s="16">
        <v>0</v>
      </c>
      <c r="G29" s="2"/>
    </row>
    <row r="30" spans="2:7" ht="12">
      <c r="B30" s="29">
        <v>5000</v>
      </c>
      <c r="C30" s="21" t="s">
        <v>17</v>
      </c>
      <c r="D30" s="25">
        <f>D31</f>
        <v>4668988</v>
      </c>
      <c r="E30" s="25">
        <f>E31</f>
        <v>6283830</v>
      </c>
      <c r="F30" s="25">
        <f>F31</f>
        <v>6259856</v>
      </c>
      <c r="G30" s="2"/>
    </row>
    <row r="31" spans="2:7" ht="12">
      <c r="B31" s="23">
        <v>5200</v>
      </c>
      <c r="C31" s="21" t="s">
        <v>16</v>
      </c>
      <c r="D31" s="25">
        <f>D32+D33</f>
        <v>4668988</v>
      </c>
      <c r="E31" s="25">
        <f>E32+E33</f>
        <v>6283830</v>
      </c>
      <c r="F31" s="25">
        <f>F32+F33</f>
        <v>6259856</v>
      </c>
      <c r="G31" s="2"/>
    </row>
    <row r="32" spans="2:7" ht="12">
      <c r="B32" s="23">
        <v>5250</v>
      </c>
      <c r="C32" s="21" t="s">
        <v>22</v>
      </c>
      <c r="D32" s="25">
        <f>4668988-2419</f>
        <v>4666569</v>
      </c>
      <c r="E32" s="25">
        <v>6283118</v>
      </c>
      <c r="F32" s="25">
        <v>6259596</v>
      </c>
      <c r="G32" s="2"/>
    </row>
    <row r="33" spans="2:7" ht="12">
      <c r="B33" s="24">
        <v>5239</v>
      </c>
      <c r="C33" s="21" t="s">
        <v>15</v>
      </c>
      <c r="D33" s="14">
        <v>2419</v>
      </c>
      <c r="E33" s="14">
        <v>712</v>
      </c>
      <c r="F33" s="25">
        <f>261-1</f>
        <v>260</v>
      </c>
      <c r="G33" s="2"/>
    </row>
    <row r="34" spans="2:7" ht="12" hidden="1">
      <c r="B34" s="26"/>
      <c r="C34" s="21"/>
      <c r="D34" s="22"/>
      <c r="E34" s="22"/>
      <c r="F34" s="27"/>
      <c r="G34" s="2"/>
    </row>
    <row r="35" spans="2:7" ht="12.75" customHeight="1">
      <c r="B35" s="67" t="s">
        <v>3</v>
      </c>
      <c r="C35" s="68"/>
      <c r="D35" s="15"/>
      <c r="E35" s="15"/>
      <c r="F35" s="15"/>
      <c r="G35" s="2"/>
    </row>
    <row r="36" spans="2:7" ht="24">
      <c r="B36" s="12"/>
      <c r="C36" s="18" t="s">
        <v>64</v>
      </c>
      <c r="D36" s="15">
        <f>D12+D13+D14+D15-D23-D30</f>
        <v>2803</v>
      </c>
      <c r="E36" s="15">
        <f>E12+E13+E14+E15-E23-E30</f>
        <v>1721963</v>
      </c>
      <c r="F36" s="15">
        <f>F12+F13+F14+F15-F32-F33</f>
        <v>1569763</v>
      </c>
      <c r="G36" s="2"/>
    </row>
    <row r="37" spans="2:7" ht="12">
      <c r="B37" s="6"/>
      <c r="C37" s="17"/>
      <c r="D37" s="7"/>
      <c r="E37" s="7"/>
      <c r="F37" s="19"/>
      <c r="G37" s="2"/>
    </row>
    <row r="38" spans="2:7" ht="13.5" customHeight="1">
      <c r="B38" s="2"/>
      <c r="C38" s="2"/>
      <c r="D38" s="3"/>
      <c r="E38" s="3"/>
      <c r="F38" s="20"/>
      <c r="G38" s="2"/>
    </row>
    <row r="39" spans="2:7" ht="12">
      <c r="B39" s="2"/>
      <c r="C39" s="2"/>
      <c r="D39" s="3"/>
      <c r="E39" s="3"/>
      <c r="F39" s="20"/>
      <c r="G39" s="43"/>
    </row>
    <row r="41" spans="3:7" ht="24" hidden="1">
      <c r="C41" s="85" t="s">
        <v>40</v>
      </c>
      <c r="D41" s="85"/>
      <c r="E41" s="85"/>
      <c r="F41" s="44" t="s">
        <v>31</v>
      </c>
      <c r="G41" s="44" t="s">
        <v>32</v>
      </c>
    </row>
    <row r="42" spans="3:7" ht="12" hidden="1">
      <c r="C42" s="45" t="s">
        <v>33</v>
      </c>
      <c r="D42" s="46"/>
      <c r="E42" s="46"/>
      <c r="F42" s="46"/>
      <c r="G42" s="46"/>
    </row>
    <row r="43" spans="3:7" ht="12" hidden="1">
      <c r="C43" s="45" t="s">
        <v>34</v>
      </c>
      <c r="D43" s="46">
        <f>398689.82+292852.18+158945.53+605082.63+172835.85+369916.37+609614.75+780975.47+659397.93+40937.94</f>
        <v>4089248.4700000007</v>
      </c>
      <c r="E43" s="46"/>
      <c r="F43" s="46"/>
      <c r="G43" s="46"/>
    </row>
    <row r="44" spans="3:7" ht="12" hidden="1">
      <c r="C44" s="45" t="s">
        <v>35</v>
      </c>
      <c r="D44" s="46">
        <f>28935.64+59195.8+64735.74+35135.33+127067.35+38205.82+82537.59+136020.29+174255.15+147128.16+9064.94+178438.38+257314.33+776203.72</f>
        <v>2114238.24</v>
      </c>
      <c r="E44" s="46"/>
      <c r="F44" s="46"/>
      <c r="G44" s="46"/>
    </row>
    <row r="45" spans="3:7" ht="12" hidden="1">
      <c r="C45" s="45" t="s">
        <v>27</v>
      </c>
      <c r="D45" s="47">
        <f>SUM(D43:D44)</f>
        <v>6203486.710000001</v>
      </c>
      <c r="E45" s="46"/>
      <c r="F45" s="46">
        <v>4611901.27</v>
      </c>
      <c r="G45" s="46">
        <f>D45-F45</f>
        <v>1591585.4400000013</v>
      </c>
    </row>
    <row r="46" spans="3:7" ht="12" hidden="1">
      <c r="C46" s="45"/>
      <c r="D46" s="46"/>
      <c r="E46" s="46"/>
      <c r="F46" s="48">
        <f>F45-E60</f>
        <v>230595.06999999937</v>
      </c>
      <c r="G46" s="46"/>
    </row>
    <row r="47" spans="3:7" ht="12" hidden="1">
      <c r="C47" s="45" t="s">
        <v>36</v>
      </c>
      <c r="D47" s="46">
        <f>F47+G47</f>
        <v>32013.28</v>
      </c>
      <c r="E47" s="46"/>
      <c r="F47" s="46">
        <v>17728.97</v>
      </c>
      <c r="G47" s="46">
        <v>14284.31</v>
      </c>
    </row>
    <row r="48" spans="3:7" ht="12" hidden="1">
      <c r="C48" s="45" t="s">
        <v>37</v>
      </c>
      <c r="D48" s="46">
        <f>F48+G48</f>
        <v>21513.78</v>
      </c>
      <c r="E48" s="46"/>
      <c r="F48" s="46">
        <v>21513.78</v>
      </c>
      <c r="G48" s="46">
        <v>0</v>
      </c>
    </row>
    <row r="49" spans="3:7" ht="12" hidden="1">
      <c r="C49" s="45" t="s">
        <v>38</v>
      </c>
      <c r="D49" s="46">
        <f>F49+G49</f>
        <v>2582.51</v>
      </c>
      <c r="E49" s="46"/>
      <c r="F49" s="46">
        <v>2582.51</v>
      </c>
      <c r="G49" s="46">
        <v>0</v>
      </c>
    </row>
    <row r="50" spans="3:7" ht="12" hidden="1">
      <c r="C50" s="45" t="s">
        <v>39</v>
      </c>
      <c r="D50" s="46">
        <f>F50+G50</f>
        <v>260.23</v>
      </c>
      <c r="E50" s="46"/>
      <c r="F50" s="46">
        <v>260.23</v>
      </c>
      <c r="G50" s="46">
        <v>0</v>
      </c>
    </row>
    <row r="51" spans="3:7" ht="12" hidden="1">
      <c r="C51" s="45" t="s">
        <v>27</v>
      </c>
      <c r="D51" s="47">
        <f>SUM(D45:D50)</f>
        <v>6259856.510000002</v>
      </c>
      <c r="E51" s="46"/>
      <c r="F51" s="47">
        <f>SUM(F47:F50)+F45</f>
        <v>4653986.76</v>
      </c>
      <c r="G51" s="47">
        <f>SUM(G45:G50)</f>
        <v>1605869.7500000014</v>
      </c>
    </row>
    <row r="52" ht="12" hidden="1"/>
    <row r="53" spans="3:5" ht="12" hidden="1">
      <c r="C53" s="85" t="s">
        <v>41</v>
      </c>
      <c r="D53" s="85"/>
      <c r="E53" s="85"/>
    </row>
    <row r="54" spans="3:4" ht="12" hidden="1">
      <c r="C54" s="46" t="s">
        <v>42</v>
      </c>
      <c r="D54" s="46">
        <f>3372836.16</f>
        <v>3372836.16</v>
      </c>
    </row>
    <row r="55" spans="3:4" ht="12" hidden="1">
      <c r="C55" s="46" t="s">
        <v>43</v>
      </c>
      <c r="D55" s="46">
        <f>4456781.99</f>
        <v>4456781.99</v>
      </c>
    </row>
    <row r="56" spans="3:4" ht="12" hidden="1">
      <c r="C56" s="46" t="s">
        <v>27</v>
      </c>
      <c r="D56" s="47">
        <f>SUM(D54:D55)</f>
        <v>7829618.15</v>
      </c>
    </row>
    <row r="57" spans="3:4" ht="12" hidden="1">
      <c r="C57" s="46"/>
      <c r="D57" s="46"/>
    </row>
    <row r="58" spans="3:4" ht="12" hidden="1">
      <c r="C58" s="46" t="s">
        <v>44</v>
      </c>
      <c r="D58" s="46">
        <f>D56-D51</f>
        <v>1569761.6399999987</v>
      </c>
    </row>
    <row r="59" ht="12" hidden="1">
      <c r="D59" s="46"/>
    </row>
    <row r="60" spans="3:5" ht="12" hidden="1">
      <c r="C60" s="46" t="s">
        <v>48</v>
      </c>
      <c r="D60" s="49">
        <f>ROUND((D54*100/76.25),2)</f>
        <v>4423391.69</v>
      </c>
      <c r="E60" s="41">
        <f>D60-F47-F48-F49-F50</f>
        <v>4381306.2</v>
      </c>
    </row>
    <row r="61" spans="3:4" ht="12" hidden="1">
      <c r="C61" s="46" t="s">
        <v>32</v>
      </c>
      <c r="D61" s="46">
        <f>D51-D60</f>
        <v>1836464.8200000012</v>
      </c>
    </row>
    <row r="62" spans="3:4" ht="12" hidden="1">
      <c r="C62" s="45" t="s">
        <v>27</v>
      </c>
      <c r="D62" s="46">
        <f>SUM(D60:D61)</f>
        <v>6259856.510000002</v>
      </c>
    </row>
    <row r="63" spans="3:4" ht="12" hidden="1">
      <c r="C63" s="46"/>
      <c r="D63" s="46"/>
    </row>
    <row r="64" spans="3:4" ht="12" hidden="1">
      <c r="C64" s="46" t="s">
        <v>47</v>
      </c>
      <c r="D64" s="46">
        <f>ROUND((D60*0.74),2)</f>
        <v>3273309.85</v>
      </c>
    </row>
    <row r="65" spans="3:4" ht="12" hidden="1">
      <c r="C65" s="46" t="s">
        <v>45</v>
      </c>
      <c r="D65" s="46">
        <f>ROUND(($D$60*0.0225),2)</f>
        <v>99526.31</v>
      </c>
    </row>
    <row r="66" spans="3:4" ht="12" hidden="1">
      <c r="C66" s="46" t="s">
        <v>46</v>
      </c>
      <c r="D66" s="46">
        <f>ROUND(($D$60*0.2375),2)</f>
        <v>1050555.53</v>
      </c>
    </row>
    <row r="67" spans="3:4" ht="12" hidden="1">
      <c r="C67" s="46" t="s">
        <v>27</v>
      </c>
      <c r="D67" s="49">
        <f>SUM(D64:D66)</f>
        <v>4423391.69</v>
      </c>
    </row>
    <row r="68" spans="3:4" ht="12" hidden="1">
      <c r="C68" s="46"/>
      <c r="D68" s="46"/>
    </row>
    <row r="69" spans="3:10" ht="12" hidden="1">
      <c r="C69" s="46" t="s">
        <v>49</v>
      </c>
      <c r="D69" s="46">
        <f>4456781.99-D66-D61</f>
        <v>1569761.6399999987</v>
      </c>
      <c r="E69" s="46"/>
      <c r="F69" s="46"/>
      <c r="G69" s="46"/>
      <c r="H69" s="46"/>
      <c r="I69" s="46"/>
      <c r="J69" s="46"/>
    </row>
    <row r="70" spans="3:10" ht="12" hidden="1">
      <c r="C70" s="46"/>
      <c r="D70" s="46"/>
      <c r="E70" s="46"/>
      <c r="F70" s="46"/>
      <c r="G70" s="46"/>
      <c r="H70" s="46"/>
      <c r="I70" s="46"/>
      <c r="J70" s="46"/>
    </row>
    <row r="71" spans="3:10" ht="12" hidden="1">
      <c r="C71" s="46" t="s">
        <v>50</v>
      </c>
      <c r="D71" s="46">
        <f>D69+D66+D61</f>
        <v>4456781.99</v>
      </c>
      <c r="E71" s="46"/>
      <c r="F71" s="46"/>
      <c r="G71" s="46"/>
      <c r="H71" s="46"/>
      <c r="I71" s="46"/>
      <c r="J71" s="46"/>
    </row>
    <row r="72" spans="3:10" ht="12" hidden="1">
      <c r="C72" s="46"/>
      <c r="D72" s="46"/>
      <c r="E72" s="46"/>
      <c r="F72" s="46"/>
      <c r="G72" s="46"/>
      <c r="H72" s="46"/>
      <c r="I72" s="46"/>
      <c r="J72" s="46"/>
    </row>
    <row r="73" spans="3:10" ht="12" hidden="1">
      <c r="C73" s="46"/>
      <c r="D73" s="46"/>
      <c r="E73" s="46"/>
      <c r="F73" s="46"/>
      <c r="G73" s="46"/>
      <c r="H73" s="46"/>
      <c r="I73" s="46"/>
      <c r="J73" s="46"/>
    </row>
    <row r="74" spans="3:10" ht="12" hidden="1">
      <c r="C74" s="46" t="s">
        <v>51</v>
      </c>
      <c r="D74" s="50" t="s">
        <v>53</v>
      </c>
      <c r="E74" s="50" t="s">
        <v>54</v>
      </c>
      <c r="F74" s="50" t="s">
        <v>55</v>
      </c>
      <c r="G74" s="46"/>
      <c r="H74" s="46"/>
      <c r="I74" s="46"/>
      <c r="J74" s="46"/>
    </row>
    <row r="75" spans="3:10" ht="12" hidden="1">
      <c r="C75" s="46" t="s">
        <v>59</v>
      </c>
      <c r="D75" s="46">
        <f>F47</f>
        <v>17728.97</v>
      </c>
      <c r="E75" s="46">
        <v>17728.97</v>
      </c>
      <c r="F75" s="46">
        <f>D75-E75</f>
        <v>0</v>
      </c>
      <c r="G75" s="46"/>
      <c r="H75" s="46"/>
      <c r="I75" s="46"/>
      <c r="J75" s="46"/>
    </row>
    <row r="76" spans="3:10" ht="12" hidden="1">
      <c r="C76" s="46" t="s">
        <v>52</v>
      </c>
      <c r="D76" s="46">
        <v>4611901.27</v>
      </c>
      <c r="E76" s="46">
        <f>D60-E75-E77-E78-E79</f>
        <v>4381306.2</v>
      </c>
      <c r="F76" s="46">
        <f>D76-E76</f>
        <v>230595.06999999937</v>
      </c>
      <c r="G76" s="46" t="s">
        <v>57</v>
      </c>
      <c r="H76" s="46">
        <f>F76/D76*100</f>
        <v>5.000000140939691</v>
      </c>
      <c r="I76" s="46" t="s">
        <v>58</v>
      </c>
      <c r="J76" s="46"/>
    </row>
    <row r="77" spans="3:10" ht="12" hidden="1">
      <c r="C77" s="46" t="s">
        <v>37</v>
      </c>
      <c r="D77" s="46">
        <v>21513.8</v>
      </c>
      <c r="E77" s="46">
        <v>21513.78</v>
      </c>
      <c r="F77" s="46">
        <f>D77-E77</f>
        <v>0.020000000000436557</v>
      </c>
      <c r="G77" s="46" t="s">
        <v>56</v>
      </c>
      <c r="H77" s="46"/>
      <c r="I77" s="46"/>
      <c r="J77" s="46"/>
    </row>
    <row r="78" spans="3:10" ht="12" hidden="1">
      <c r="C78" s="46" t="s">
        <v>38</v>
      </c>
      <c r="D78" s="46">
        <v>2582.51</v>
      </c>
      <c r="E78" s="46">
        <v>2582.51</v>
      </c>
      <c r="F78" s="46">
        <f>D78-E78</f>
        <v>0</v>
      </c>
      <c r="G78" s="46"/>
      <c r="H78" s="46"/>
      <c r="I78" s="46"/>
      <c r="J78" s="46"/>
    </row>
    <row r="79" spans="3:10" ht="12" hidden="1">
      <c r="C79" s="46" t="s">
        <v>39</v>
      </c>
      <c r="D79" s="46">
        <v>712.1</v>
      </c>
      <c r="E79" s="46">
        <v>260.23</v>
      </c>
      <c r="F79" s="46">
        <f>D79-E79</f>
        <v>451.87</v>
      </c>
      <c r="G79" s="46" t="s">
        <v>56</v>
      </c>
      <c r="H79" s="46"/>
      <c r="I79" s="46"/>
      <c r="J79" s="46"/>
    </row>
    <row r="80" spans="3:10" ht="12" hidden="1">
      <c r="C80" s="47" t="s">
        <v>27</v>
      </c>
      <c r="D80" s="47">
        <f>SUM(D75:D79)</f>
        <v>4654438.6499999985</v>
      </c>
      <c r="E80" s="47">
        <f>SUM(E75:E79)</f>
        <v>4423391.69</v>
      </c>
      <c r="F80" s="51">
        <f>SUM(F75:F79)</f>
        <v>231046.95999999935</v>
      </c>
      <c r="G80" s="46"/>
      <c r="H80" s="46"/>
      <c r="I80" s="46"/>
      <c r="J80" s="46"/>
    </row>
    <row r="81" spans="3:10" ht="12" hidden="1">
      <c r="C81" s="46"/>
      <c r="D81" s="46"/>
      <c r="E81" s="46"/>
      <c r="F81" s="46"/>
      <c r="G81" s="46"/>
      <c r="H81" s="46"/>
      <c r="I81" s="46"/>
      <c r="J81" s="46"/>
    </row>
    <row r="82" spans="3:10" ht="12" hidden="1">
      <c r="C82" s="46" t="s">
        <v>51</v>
      </c>
      <c r="D82" s="50" t="s">
        <v>53</v>
      </c>
      <c r="E82" s="50" t="s">
        <v>54</v>
      </c>
      <c r="F82" s="50" t="s">
        <v>55</v>
      </c>
      <c r="G82" s="46"/>
      <c r="H82" s="46"/>
      <c r="I82" s="46"/>
      <c r="J82" s="46"/>
    </row>
    <row r="83" spans="3:10" ht="12" hidden="1">
      <c r="C83" s="46" t="s">
        <v>59</v>
      </c>
      <c r="D83" s="46">
        <f>G47</f>
        <v>14284.31</v>
      </c>
      <c r="E83" s="46">
        <f>G47</f>
        <v>14284.31</v>
      </c>
      <c r="F83" s="46"/>
      <c r="G83" s="46"/>
      <c r="H83" s="46"/>
      <c r="I83" s="46"/>
      <c r="J83" s="46"/>
    </row>
    <row r="84" spans="3:10" ht="12" hidden="1">
      <c r="C84" s="46" t="s">
        <v>52</v>
      </c>
      <c r="D84" s="46">
        <v>1615105.53</v>
      </c>
      <c r="E84" s="46">
        <f>D61-E83</f>
        <v>1822180.5100000012</v>
      </c>
      <c r="F84" s="46">
        <f>D84-E84</f>
        <v>-207074.98000000115</v>
      </c>
      <c r="G84" s="46" t="s">
        <v>63</v>
      </c>
      <c r="H84" s="46"/>
      <c r="I84" s="46"/>
      <c r="J84" s="46"/>
    </row>
    <row r="85" spans="3:10" ht="12" hidden="1">
      <c r="C85" s="46" t="s">
        <v>27</v>
      </c>
      <c r="D85" s="46"/>
      <c r="E85" s="46"/>
      <c r="F85" s="46"/>
      <c r="G85" s="46"/>
      <c r="H85" s="46"/>
      <c r="I85" s="46"/>
      <c r="J85" s="46"/>
    </row>
    <row r="86" spans="3:10" ht="12" hidden="1">
      <c r="C86" s="46"/>
      <c r="D86" s="46" t="s">
        <v>61</v>
      </c>
      <c r="E86" s="46" t="s">
        <v>62</v>
      </c>
      <c r="F86" s="46"/>
      <c r="G86" s="46"/>
      <c r="H86" s="46"/>
      <c r="I86" s="46"/>
      <c r="J86" s="46"/>
    </row>
    <row r="87" spans="3:6" ht="12" hidden="1">
      <c r="C87" s="46" t="s">
        <v>60</v>
      </c>
      <c r="D87" s="46">
        <f>E76</f>
        <v>4381306.2</v>
      </c>
      <c r="E87" s="46">
        <f>E84</f>
        <v>1822180.5100000012</v>
      </c>
      <c r="F87" s="46">
        <f>D87+E87</f>
        <v>6203486.710000001</v>
      </c>
    </row>
    <row r="88" spans="3:6" ht="12" hidden="1">
      <c r="C88" s="46"/>
      <c r="D88" s="46"/>
      <c r="E88" s="46"/>
      <c r="F88" s="46"/>
    </row>
  </sheetData>
  <sheetProtection/>
  <mergeCells count="21">
    <mergeCell ref="B5:F5"/>
    <mergeCell ref="F9:F10"/>
    <mergeCell ref="B8:F8"/>
    <mergeCell ref="D9:D10"/>
    <mergeCell ref="E9:E10"/>
    <mergeCell ref="B14:C14"/>
    <mergeCell ref="B9:C10"/>
    <mergeCell ref="B16:C16"/>
    <mergeCell ref="C41:E41"/>
    <mergeCell ref="C53:E53"/>
    <mergeCell ref="B20:C20"/>
    <mergeCell ref="B19:C19"/>
    <mergeCell ref="B6:F6"/>
    <mergeCell ref="B17:C17"/>
    <mergeCell ref="B7:F7"/>
    <mergeCell ref="B11:C11"/>
    <mergeCell ref="B35:C35"/>
    <mergeCell ref="B12:C12"/>
    <mergeCell ref="B15:C15"/>
    <mergeCell ref="B21:C21"/>
    <mergeCell ref="B18:C18"/>
  </mergeCells>
  <printOptions/>
  <pageMargins left="0.3937007874015748" right="0.3937007874015748" top="0.7874015748031497" bottom="0.7874015748031497" header="0.5118110236220472" footer="0.5118110236220472"/>
  <pageSetup cellComments="asDisplayed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Jurmalas 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Kristine.Maurina</dc:creator>
  <cp:keywords/>
  <dc:description/>
  <cp:lastModifiedBy>Liene Zalkovska</cp:lastModifiedBy>
  <cp:lastPrinted>2016-05-02T09:32:04Z</cp:lastPrinted>
  <dcterms:created xsi:type="dcterms:W3CDTF">2009-11-16T13:33:28Z</dcterms:created>
  <dcterms:modified xsi:type="dcterms:W3CDTF">2016-05-20T11:41:56Z</dcterms:modified>
  <cp:category/>
  <cp:version/>
  <cp:contentType/>
  <cp:contentStatus/>
</cp:coreProperties>
</file>