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projekti\formateti_DS_2016_08_18\"/>
    </mc:Choice>
  </mc:AlternateContent>
  <bookViews>
    <workbookView xWindow="0" yWindow="0" windowWidth="28800" windowHeight="12435"/>
  </bookViews>
  <sheets>
    <sheet name="JPD_dati" sheetId="1" r:id="rId1"/>
  </sheets>
  <calcPr calcId="152511"/>
</workbook>
</file>

<file path=xl/calcChain.xml><?xml version="1.0" encoding="utf-8"?>
<calcChain xmlns="http://schemas.openxmlformats.org/spreadsheetml/2006/main">
  <c r="M14" i="1" l="1"/>
  <c r="M31" i="1" l="1"/>
  <c r="K26" i="1" l="1"/>
  <c r="I26" i="1"/>
  <c r="K27" i="1"/>
  <c r="I27" i="1"/>
  <c r="K25" i="1"/>
  <c r="I25" i="1"/>
  <c r="K22" i="1"/>
  <c r="I22" i="1"/>
  <c r="K21" i="1"/>
  <c r="I21" i="1"/>
  <c r="K20" i="1"/>
  <c r="I20" i="1"/>
  <c r="N24" i="1" l="1"/>
  <c r="N21" i="1" l="1"/>
  <c r="M32" i="1" l="1"/>
  <c r="B21" i="1" l="1"/>
  <c r="G32" i="1"/>
  <c r="W25" i="1" l="1"/>
  <c r="Y26" i="1"/>
  <c r="V23" i="1"/>
  <c r="V24" i="1"/>
  <c r="W23" i="1"/>
  <c r="U23" i="1"/>
  <c r="W24" i="1"/>
  <c r="U24" i="1"/>
  <c r="B30" i="1" l="1"/>
  <c r="H30" i="1"/>
  <c r="N30" i="1"/>
  <c r="Y30" i="1"/>
  <c r="B29" i="1"/>
  <c r="B24" i="1"/>
  <c r="B25" i="1"/>
  <c r="B27" i="1"/>
  <c r="H27" i="1"/>
  <c r="N27" i="1"/>
  <c r="Y27" i="1"/>
  <c r="H25" i="1"/>
  <c r="N25" i="1"/>
  <c r="U25" i="1"/>
  <c r="H24" i="1"/>
  <c r="T30" i="1" l="1"/>
  <c r="T27" i="1"/>
  <c r="T24" i="1"/>
  <c r="T25" i="1"/>
  <c r="J32" i="1" l="1"/>
  <c r="N22" i="1" l="1"/>
  <c r="H21" i="1" l="1"/>
  <c r="B23" i="1" l="1"/>
  <c r="B20" i="1"/>
  <c r="F32" i="1"/>
  <c r="F14" i="1" s="1"/>
  <c r="R32" i="1" l="1"/>
  <c r="L32" i="1" l="1"/>
  <c r="E32" i="1"/>
  <c r="E14" i="1" s="1"/>
  <c r="U21" i="1" l="1"/>
  <c r="K32" i="1"/>
  <c r="D32" i="1"/>
  <c r="D14" i="1" s="1"/>
  <c r="Y29" i="1"/>
  <c r="K14" i="1" l="1"/>
  <c r="W20" i="1"/>
  <c r="U20" i="1"/>
  <c r="H20" i="1"/>
  <c r="C32" i="1"/>
  <c r="F33" i="1" l="1"/>
  <c r="C14" i="1"/>
  <c r="B22" i="1"/>
  <c r="B26" i="1"/>
  <c r="B31" i="1"/>
  <c r="N29" i="1" l="1"/>
  <c r="Y31" i="1"/>
  <c r="N31" i="1"/>
  <c r="H29" i="1"/>
  <c r="H31" i="1"/>
  <c r="H26" i="1"/>
  <c r="W22" i="1"/>
  <c r="H22" i="1"/>
  <c r="Y28" i="1"/>
  <c r="B28" i="1"/>
  <c r="P32" i="1" l="1"/>
  <c r="P14" i="1" s="1"/>
  <c r="N20" i="1"/>
  <c r="T20" i="1" s="1"/>
  <c r="S32" i="1"/>
  <c r="S14" i="1" s="1"/>
  <c r="W21" i="1"/>
  <c r="Q32" i="1"/>
  <c r="O32" i="1"/>
  <c r="O14" i="1" s="1"/>
  <c r="U22" i="1"/>
  <c r="N26" i="1"/>
  <c r="T26" i="1" s="1"/>
  <c r="T31" i="1"/>
  <c r="T29" i="1"/>
  <c r="B32" i="1"/>
  <c r="G14" i="1"/>
  <c r="B14" i="1" s="1"/>
  <c r="T22" i="1"/>
  <c r="Q14" i="1" l="1"/>
  <c r="W14" i="1" s="1"/>
  <c r="W32" i="1"/>
  <c r="Y32" i="1"/>
  <c r="R34" i="1"/>
  <c r="O34" i="1"/>
  <c r="B34" i="1"/>
  <c r="E33" i="1"/>
  <c r="Y14" i="1"/>
  <c r="N28" i="1"/>
  <c r="N23" i="1"/>
  <c r="I32" i="1"/>
  <c r="I14" i="1" s="1"/>
  <c r="H28" i="1"/>
  <c r="H23" i="1"/>
  <c r="Q36" i="1" l="1"/>
  <c r="Q37" i="1"/>
  <c r="Q38" i="1"/>
  <c r="U32" i="1"/>
  <c r="V32" i="1"/>
  <c r="J14" i="1"/>
  <c r="V14" i="1" s="1"/>
  <c r="N14" i="1"/>
  <c r="T28" i="1"/>
  <c r="T21" i="1"/>
  <c r="H32" i="1"/>
  <c r="N32" i="1"/>
  <c r="Q33" i="1" s="1"/>
  <c r="T23" i="1"/>
  <c r="L33" i="1"/>
  <c r="I33" i="1" l="1"/>
  <c r="U14" i="1"/>
  <c r="H14" i="1"/>
  <c r="H34" i="1" s="1"/>
  <c r="R33" i="1"/>
  <c r="S33" i="1"/>
  <c r="K33" i="1"/>
  <c r="T32" i="1"/>
  <c r="O33" i="1"/>
  <c r="P33" i="1"/>
  <c r="J33" i="1"/>
  <c r="M33" i="1"/>
  <c r="C33" i="1"/>
  <c r="G33" i="1"/>
  <c r="D33" i="1"/>
  <c r="N34" i="1"/>
  <c r="T14" i="1" l="1"/>
  <c r="N33" i="1"/>
  <c r="B33" i="1"/>
  <c r="H33" i="1"/>
</calcChain>
</file>

<file path=xl/sharedStrings.xml><?xml version="1.0" encoding="utf-8"?>
<sst xmlns="http://schemas.openxmlformats.org/spreadsheetml/2006/main" count="109" uniqueCount="46">
  <si>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</si>
  <si>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</si>
  <si>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</si>
  <si>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</si>
  <si>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</si>
  <si>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</si>
  <si>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</si>
  <si>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</si>
  <si>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</si>
  <si>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</si>
  <si>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</si>
  <si>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</si>
  <si>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</si>
  <si>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</si>
  <si>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</si>
  <si>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</si>
  <si>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t>ERAF līdzfinansējums</t>
  </si>
  <si>
    <t>JPD līdzfinansējums</t>
  </si>
  <si>
    <t>Partneru līdzfinansējums</t>
  </si>
  <si>
    <t>JPD finansējums</t>
  </si>
  <si>
    <t>Stenda noformējums, līmplēves</t>
  </si>
  <si>
    <t>Dienas naudas</t>
  </si>
  <si>
    <t>Izdevumi par viesnīcu (naktsmītni)</t>
  </si>
  <si>
    <t>Ekonomiskās klases sabiedriskā transporta izdevumi</t>
  </si>
  <si>
    <t>Avio pakalpojumu rezervēšanas maksa</t>
  </si>
  <si>
    <t>Bankas komisijas</t>
  </si>
  <si>
    <t>X</t>
  </si>
  <si>
    <t>Partneru līdzfinansējums*</t>
  </si>
  <si>
    <t xml:space="preserve">JPD līdzfinansējums </t>
  </si>
  <si>
    <t>Attiecināmo izmaksu īpatsvars (%):</t>
  </si>
  <si>
    <t xml:space="preserve">ERAF līdzfinansējums </t>
  </si>
  <si>
    <t xml:space="preserve">Partneru līdzfinansējums </t>
  </si>
  <si>
    <t>budžeta kopsavilkums (EUR)</t>
  </si>
  <si>
    <t>* partneru neattiecināmo izmaksu summa nav fiksēta.</t>
  </si>
  <si>
    <t>Partneru līdzfinansējum*</t>
  </si>
  <si>
    <t>(projekta līguma Nr.L-ĀTA-15-2519  un projekta Nr.ĀTA/2.3.1.1.1/14/69/015)</t>
  </si>
  <si>
    <t>Starptautiskās izstādes organizatora noteiktā reģistrācijas maksa</t>
  </si>
  <si>
    <t>Starptautiskās izstādes organizatora noteiktā  stenda nomas maksa</t>
  </si>
  <si>
    <t>Bagāžas transportēšana</t>
  </si>
  <si>
    <t>Veselības apdrošināšanas un vīzu izgatavošanas izdevumi</t>
  </si>
  <si>
    <t>Bukletu tulkošanas izdevumi</t>
  </si>
  <si>
    <t>Autostāvvieta</t>
  </si>
  <si>
    <t xml:space="preserve">Precizētais plāns </t>
  </si>
  <si>
    <r>
      <rPr>
        <b/>
        <i/>
        <sz val="12"/>
        <color theme="1"/>
        <rFont val="Times New Roman"/>
        <family val="1"/>
        <charset val="186"/>
      </rPr>
      <t>"Jūrmalas kūrortpilsētas dalība ārvalstu starptautiskajās tūrisma izstādēs, gadatirgos un konferencēs-2015/2"</t>
    </r>
    <r>
      <rPr>
        <sz val="11"/>
        <color theme="1"/>
        <rFont val="Times New Roman"/>
        <family val="1"/>
        <charset val="186"/>
      </rPr>
      <t xml:space="preserve"> </t>
    </r>
  </si>
  <si>
    <t>2016.gada 18.augusta lēmumam Nr.361</t>
  </si>
  <si>
    <t>(protokols Nr.10, 10.punkts)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</si>
</sst>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9" fontId="3" fillId="0" borderId="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9" fontId="8" fillId="0" borderId="0" xfId="0" applyNumberFormat="1" applyFont="1" applyFill="1"/>
    <xf numFmtId="9" fontId="8" fillId="0" borderId="0" xfId="0" applyNumberFormat="1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13" xfId="0" applyFont="1" applyBorder="1"/>
    <xf numFmtId="0" fontId="5" fillId="0" borderId="0" xfId="0" applyFont="1" applyBorder="1" applyAlignment="1">
      <alignment horizontal="right" vertical="center" wrapText="1"/>
    </xf>
    <xf numFmtId="0" fontId="11" fillId="0" borderId="8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8" xfId="0" applyNumberFormat="1" applyFont="1" applyBorder="1" applyAlignment="1">
      <alignment vertical="center" wrapText="1"/>
    </xf>
    <xf numFmtId="3" fontId="9" fillId="0" borderId="0" xfId="0" applyNumberFormat="1" applyFont="1"/>
    <xf numFmtId="3" fontId="9" fillId="0" borderId="0" xfId="0" applyNumberFormat="1" applyFont="1" applyFill="1" applyBorder="1"/>
    <xf numFmtId="3" fontId="9" fillId="0" borderId="0" xfId="0" applyNumberFormat="1" applyFont="1" applyFill="1"/>
    <xf numFmtId="3" fontId="1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tabSelected="1" zoomScale="90" zoomScaleNormal="90" workbookViewId="0">
      <pane xSplit="1" topLeftCell="J1" activePane="topRight" state="frozen"/>
      <selection activeCell="A13" sqref="A13"/>
      <selection pane="topRight" activeCell="H30" sqref="H30"/>
    </sheetView>
  </sheetViews>
  <sheetFormatPr defaultRowHeight="15" x14ac:dyDescent="0.25"/>
  <cols>
    <col min="1" max="1" width="35.85546875" style="41" customWidth="1"/>
    <col min="2" max="2" width="10.140625" style="41" customWidth="1"/>
    <col min="3" max="3" width="13.42578125" style="41" customWidth="1"/>
    <col min="4" max="4" width="12.85546875" style="41" customWidth="1"/>
    <col min="5" max="5" width="13.42578125" style="41" customWidth="1"/>
    <col min="6" max="6" width="14.7109375" style="41" customWidth="1"/>
    <col min="7" max="7" width="12.7109375" style="42" customWidth="1"/>
    <col min="8" max="8" width="9.140625" style="41" customWidth="1"/>
    <col min="9" max="11" width="15.5703125" style="41" customWidth="1"/>
    <col min="12" max="12" width="14" style="41" customWidth="1"/>
    <col min="13" max="13" width="13.7109375" style="41" customWidth="1"/>
    <col min="14" max="14" width="9.140625" style="41" customWidth="1"/>
    <col min="15" max="15" width="13.140625" style="42" customWidth="1"/>
    <col min="16" max="17" width="16.28515625" style="42" customWidth="1"/>
    <col min="18" max="18" width="14.7109375" style="42" customWidth="1"/>
    <col min="19" max="19" width="13.7109375" style="42" customWidth="1"/>
    <col min="20" max="20" width="11.42578125" style="42" customWidth="1"/>
    <col min="21" max="23" width="16.140625" style="41" customWidth="1"/>
    <col min="24" max="24" width="20.28515625" style="41" customWidth="1"/>
    <col min="25" max="27" width="16.140625" style="41" customWidth="1"/>
    <col min="28" max="16384" width="9.140625" style="41"/>
  </cols>
  <sheetData>
    <row r="1" spans="1:26" x14ac:dyDescent="0.25">
      <c r="A1" s="1"/>
      <c r="N1" s="1"/>
      <c r="Y1" s="1" t="s">
        <v>0</v>
      </c>
    </row>
    <row r="2" spans="1:26" x14ac:dyDescent="0.25">
      <c r="A2" s="1"/>
      <c r="N2" s="1"/>
      <c r="Y2" s="1" t="s">
        <v>44</v>
      </c>
    </row>
    <row r="3" spans="1:26" x14ac:dyDescent="0.25">
      <c r="A3" s="1"/>
      <c r="N3" s="1"/>
      <c r="Y3" s="1" t="s">
        <v>45</v>
      </c>
    </row>
    <row r="4" spans="1:26" ht="15.75" x14ac:dyDescent="0.25">
      <c r="A4" s="2"/>
    </row>
    <row r="5" spans="1:26" ht="15.75" customHeight="1" x14ac:dyDescent="0.25">
      <c r="A5" s="77" t="s">
        <v>15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6" ht="15.75" customHeight="1" x14ac:dyDescent="0.25">
      <c r="A6" s="75" t="s">
        <v>43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6" ht="15.75" customHeight="1" x14ac:dyDescent="0.25">
      <c r="A7" s="76" t="s">
        <v>35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6" ht="15.75" x14ac:dyDescent="0.25">
      <c r="A8" s="84" t="s">
        <v>32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6" ht="15.75" x14ac:dyDescent="0.25">
      <c r="A9" s="6"/>
    </row>
    <row r="10" spans="1:26" x14ac:dyDescent="0.25">
      <c r="A10" s="43"/>
      <c r="B10" s="43"/>
      <c r="C10" s="43"/>
      <c r="D10" s="43"/>
      <c r="E10" s="43"/>
      <c r="F10" s="43"/>
      <c r="G10" s="44"/>
      <c r="H10" s="43"/>
      <c r="I10" s="43"/>
      <c r="J10" s="43"/>
    </row>
    <row r="11" spans="1:26" x14ac:dyDescent="0.25">
      <c r="A11" s="85" t="s">
        <v>8</v>
      </c>
      <c r="B11" s="81" t="s">
        <v>5</v>
      </c>
      <c r="C11" s="82"/>
      <c r="D11" s="82"/>
      <c r="E11" s="82"/>
      <c r="F11" s="82"/>
      <c r="G11" s="83"/>
      <c r="H11" s="78" t="s">
        <v>6</v>
      </c>
      <c r="I11" s="79"/>
      <c r="J11" s="79"/>
      <c r="K11" s="79"/>
      <c r="L11" s="79"/>
      <c r="M11" s="80"/>
      <c r="N11" s="78" t="s">
        <v>11</v>
      </c>
      <c r="O11" s="79"/>
      <c r="P11" s="79"/>
      <c r="Q11" s="79"/>
      <c r="R11" s="79"/>
      <c r="S11" s="80"/>
      <c r="T11" s="81" t="s">
        <v>12</v>
      </c>
      <c r="U11" s="82"/>
      <c r="V11" s="82"/>
      <c r="W11" s="82"/>
      <c r="X11" s="82"/>
      <c r="Y11" s="83"/>
    </row>
    <row r="12" spans="1:26" ht="39" customHeight="1" x14ac:dyDescent="0.25">
      <c r="A12" s="86"/>
      <c r="B12" s="56" t="s">
        <v>1</v>
      </c>
      <c r="C12" s="70" t="s">
        <v>13</v>
      </c>
      <c r="D12" s="70"/>
      <c r="E12" s="70"/>
      <c r="F12" s="67" t="s">
        <v>14</v>
      </c>
      <c r="G12" s="68"/>
      <c r="H12" s="56" t="s">
        <v>1</v>
      </c>
      <c r="I12" s="70" t="s">
        <v>13</v>
      </c>
      <c r="J12" s="70"/>
      <c r="K12" s="70"/>
      <c r="L12" s="67" t="s">
        <v>14</v>
      </c>
      <c r="M12" s="68"/>
      <c r="N12" s="56" t="s">
        <v>1</v>
      </c>
      <c r="O12" s="72" t="s">
        <v>13</v>
      </c>
      <c r="P12" s="72"/>
      <c r="Q12" s="72"/>
      <c r="R12" s="73" t="s">
        <v>14</v>
      </c>
      <c r="S12" s="74"/>
      <c r="T12" s="69" t="s">
        <v>1</v>
      </c>
      <c r="U12" s="70" t="s">
        <v>13</v>
      </c>
      <c r="V12" s="70"/>
      <c r="W12" s="70"/>
      <c r="X12" s="67" t="s">
        <v>14</v>
      </c>
      <c r="Y12" s="68"/>
    </row>
    <row r="13" spans="1:26" ht="38.25" x14ac:dyDescent="0.25">
      <c r="A13" s="87"/>
      <c r="B13" s="56"/>
      <c r="C13" s="31" t="s">
        <v>17</v>
      </c>
      <c r="D13" s="30" t="s">
        <v>18</v>
      </c>
      <c r="E13" s="31" t="s">
        <v>16</v>
      </c>
      <c r="F13" s="31" t="s">
        <v>27</v>
      </c>
      <c r="G13" s="30" t="s">
        <v>19</v>
      </c>
      <c r="H13" s="56"/>
      <c r="I13" s="31" t="s">
        <v>17</v>
      </c>
      <c r="J13" s="31" t="s">
        <v>18</v>
      </c>
      <c r="K13" s="31" t="s">
        <v>16</v>
      </c>
      <c r="L13" s="31" t="s">
        <v>34</v>
      </c>
      <c r="M13" s="31" t="s">
        <v>19</v>
      </c>
      <c r="N13" s="78"/>
      <c r="O13" s="20" t="s">
        <v>17</v>
      </c>
      <c r="P13" s="20" t="s">
        <v>18</v>
      </c>
      <c r="Q13" s="27" t="s">
        <v>16</v>
      </c>
      <c r="R13" s="30" t="s">
        <v>27</v>
      </c>
      <c r="S13" s="30" t="s">
        <v>19</v>
      </c>
      <c r="T13" s="69"/>
      <c r="U13" s="31" t="s">
        <v>17</v>
      </c>
      <c r="V13" s="31" t="s">
        <v>18</v>
      </c>
      <c r="W13" s="31" t="s">
        <v>16</v>
      </c>
      <c r="X13" s="31" t="s">
        <v>27</v>
      </c>
      <c r="Y13" s="31" t="s">
        <v>19</v>
      </c>
    </row>
    <row r="14" spans="1:26" x14ac:dyDescent="0.25">
      <c r="A14" s="5" t="s">
        <v>1</v>
      </c>
      <c r="B14" s="32">
        <f>SUM(C14:G14)</f>
        <v>49609</v>
      </c>
      <c r="C14" s="22">
        <f>C32</f>
        <v>10395</v>
      </c>
      <c r="D14" s="22">
        <f>D32</f>
        <v>4020</v>
      </c>
      <c r="E14" s="22">
        <f>E32</f>
        <v>33634</v>
      </c>
      <c r="F14" s="22">
        <f>F32</f>
        <v>0</v>
      </c>
      <c r="G14" s="22">
        <f>G32</f>
        <v>1560</v>
      </c>
      <c r="H14" s="33">
        <f>SUM(I14:M14)</f>
        <v>33590</v>
      </c>
      <c r="I14" s="17">
        <f>I32</f>
        <v>6284.9000000000005</v>
      </c>
      <c r="J14" s="17">
        <f>J32</f>
        <v>3504</v>
      </c>
      <c r="K14" s="17">
        <f>K32</f>
        <v>22842.100000000002</v>
      </c>
      <c r="L14" s="17">
        <v>4</v>
      </c>
      <c r="M14" s="22">
        <f>959-4</f>
        <v>955</v>
      </c>
      <c r="N14" s="33">
        <f>SUM(O14:S14)</f>
        <v>33589</v>
      </c>
      <c r="O14" s="34">
        <f>O32</f>
        <v>6284</v>
      </c>
      <c r="P14" s="35">
        <f>P32</f>
        <v>3505</v>
      </c>
      <c r="Q14" s="36">
        <f>Q32</f>
        <v>22841</v>
      </c>
      <c r="R14" s="22">
        <v>4</v>
      </c>
      <c r="S14" s="22">
        <f>S32</f>
        <v>955</v>
      </c>
      <c r="T14" s="28">
        <f>N14*100/H14</f>
        <v>99.997022923489141</v>
      </c>
      <c r="U14" s="15">
        <f>O14*100/I14</f>
        <v>99.985679963086113</v>
      </c>
      <c r="V14" s="15">
        <f>P14*100/J14</f>
        <v>100.02853881278538</v>
      </c>
      <c r="W14" s="15">
        <f t="shared" ref="W14:Y14" si="0">Q14*100/K14</f>
        <v>99.995184330687621</v>
      </c>
      <c r="X14" s="15" t="s">
        <v>26</v>
      </c>
      <c r="Y14" s="15">
        <f t="shared" si="0"/>
        <v>100</v>
      </c>
      <c r="Z14" s="45"/>
    </row>
    <row r="15" spans="1:26" x14ac:dyDescent="0.25">
      <c r="A15" s="46"/>
      <c r="B15" s="37"/>
      <c r="C15" s="38"/>
      <c r="D15" s="38"/>
      <c r="E15" s="38"/>
      <c r="F15" s="38"/>
      <c r="G15" s="39"/>
      <c r="H15" s="37"/>
      <c r="I15" s="38"/>
      <c r="J15" s="38"/>
      <c r="K15" s="38"/>
      <c r="L15" s="38"/>
      <c r="M15" s="38"/>
      <c r="N15" s="37"/>
      <c r="O15" s="39"/>
      <c r="P15" s="39"/>
      <c r="Q15" s="39"/>
      <c r="R15" s="39"/>
      <c r="S15" s="39"/>
      <c r="T15" s="21"/>
      <c r="U15" s="3"/>
      <c r="V15" s="3"/>
      <c r="W15" s="3"/>
      <c r="X15" s="3"/>
      <c r="Y15" s="3"/>
    </row>
    <row r="16" spans="1:26" x14ac:dyDescent="0.25">
      <c r="A16" s="47"/>
      <c r="B16" s="48"/>
      <c r="C16" s="48"/>
      <c r="D16" s="48"/>
      <c r="E16" s="48"/>
      <c r="F16" s="48"/>
      <c r="G16" s="49"/>
      <c r="H16" s="48"/>
      <c r="I16" s="48"/>
      <c r="J16" s="50"/>
      <c r="K16" s="51"/>
      <c r="L16" s="51"/>
      <c r="M16" s="51"/>
      <c r="N16" s="51"/>
      <c r="O16" s="52"/>
      <c r="P16" s="52"/>
      <c r="Q16" s="53"/>
      <c r="R16" s="53"/>
      <c r="S16" s="53"/>
    </row>
    <row r="17" spans="1:25" ht="22.5" customHeight="1" x14ac:dyDescent="0.25">
      <c r="A17" s="56" t="s">
        <v>7</v>
      </c>
      <c r="B17" s="59" t="s">
        <v>5</v>
      </c>
      <c r="C17" s="59"/>
      <c r="D17" s="59"/>
      <c r="E17" s="59"/>
      <c r="F17" s="59"/>
      <c r="G17" s="59"/>
      <c r="H17" s="59" t="s">
        <v>42</v>
      </c>
      <c r="I17" s="59"/>
      <c r="J17" s="59"/>
      <c r="K17" s="59"/>
      <c r="L17" s="59"/>
      <c r="M17" s="59"/>
      <c r="N17" s="59" t="s">
        <v>11</v>
      </c>
      <c r="O17" s="59"/>
      <c r="P17" s="59"/>
      <c r="Q17" s="59"/>
      <c r="R17" s="59"/>
      <c r="S17" s="59"/>
      <c r="T17" s="56" t="s">
        <v>12</v>
      </c>
      <c r="U17" s="56"/>
      <c r="V17" s="56"/>
      <c r="W17" s="56"/>
      <c r="X17" s="56"/>
      <c r="Y17" s="56"/>
    </row>
    <row r="18" spans="1:25" ht="24.75" customHeight="1" x14ac:dyDescent="0.25">
      <c r="A18" s="56"/>
      <c r="B18" s="59" t="s">
        <v>1</v>
      </c>
      <c r="C18" s="71" t="s">
        <v>2</v>
      </c>
      <c r="D18" s="71"/>
      <c r="E18" s="71"/>
      <c r="F18" s="61" t="s">
        <v>3</v>
      </c>
      <c r="G18" s="62"/>
      <c r="H18" s="59" t="s">
        <v>1</v>
      </c>
      <c r="I18" s="60" t="s">
        <v>2</v>
      </c>
      <c r="J18" s="60"/>
      <c r="K18" s="60"/>
      <c r="L18" s="57" t="s">
        <v>3</v>
      </c>
      <c r="M18" s="58"/>
      <c r="N18" s="59" t="s">
        <v>1</v>
      </c>
      <c r="O18" s="60" t="s">
        <v>2</v>
      </c>
      <c r="P18" s="60"/>
      <c r="Q18" s="60"/>
      <c r="R18" s="57" t="s">
        <v>3</v>
      </c>
      <c r="S18" s="58"/>
      <c r="T18" s="69" t="s">
        <v>1</v>
      </c>
      <c r="U18" s="70" t="s">
        <v>2</v>
      </c>
      <c r="V18" s="70"/>
      <c r="W18" s="70"/>
      <c r="X18" s="67" t="s">
        <v>3</v>
      </c>
      <c r="Y18" s="68"/>
    </row>
    <row r="19" spans="1:25" ht="38.25" x14ac:dyDescent="0.25">
      <c r="A19" s="56"/>
      <c r="B19" s="59"/>
      <c r="C19" s="14" t="s">
        <v>17</v>
      </c>
      <c r="D19" s="14" t="s">
        <v>18</v>
      </c>
      <c r="E19" s="14" t="s">
        <v>16</v>
      </c>
      <c r="F19" s="14" t="s">
        <v>27</v>
      </c>
      <c r="G19" s="40" t="s">
        <v>19</v>
      </c>
      <c r="H19" s="59"/>
      <c r="I19" s="40" t="s">
        <v>17</v>
      </c>
      <c r="J19" s="40" t="s">
        <v>18</v>
      </c>
      <c r="K19" s="40" t="s">
        <v>16</v>
      </c>
      <c r="L19" s="40" t="s">
        <v>27</v>
      </c>
      <c r="M19" s="40" t="s">
        <v>19</v>
      </c>
      <c r="N19" s="59"/>
      <c r="O19" s="40" t="s">
        <v>17</v>
      </c>
      <c r="P19" s="40" t="s">
        <v>18</v>
      </c>
      <c r="Q19" s="40" t="s">
        <v>16</v>
      </c>
      <c r="R19" s="40" t="s">
        <v>27</v>
      </c>
      <c r="S19" s="40" t="s">
        <v>19</v>
      </c>
      <c r="T19" s="69"/>
      <c r="U19" s="31" t="s">
        <v>17</v>
      </c>
      <c r="V19" s="31" t="s">
        <v>18</v>
      </c>
      <c r="W19" s="31" t="s">
        <v>16</v>
      </c>
      <c r="X19" s="31" t="s">
        <v>27</v>
      </c>
      <c r="Y19" s="31" t="s">
        <v>19</v>
      </c>
    </row>
    <row r="20" spans="1:25" ht="26.25" customHeight="1" x14ac:dyDescent="0.25">
      <c r="A20" s="4" t="s">
        <v>21</v>
      </c>
      <c r="B20" s="22">
        <f t="shared" ref="B20:B31" si="1">SUM(C20:G20)</f>
        <v>2874</v>
      </c>
      <c r="C20" s="29">
        <v>862</v>
      </c>
      <c r="D20" s="29">
        <v>0</v>
      </c>
      <c r="E20" s="29">
        <v>2012</v>
      </c>
      <c r="F20" s="29">
        <v>0</v>
      </c>
      <c r="G20" s="29">
        <v>0</v>
      </c>
      <c r="H20" s="22">
        <f>SUM(I20:M20)</f>
        <v>1793</v>
      </c>
      <c r="I20" s="29">
        <f>1793*0.3</f>
        <v>537.9</v>
      </c>
      <c r="J20" s="29">
        <v>0</v>
      </c>
      <c r="K20" s="29">
        <f>1793*0.7</f>
        <v>1255.0999999999999</v>
      </c>
      <c r="L20" s="29">
        <v>0</v>
      </c>
      <c r="M20" s="29">
        <v>0</v>
      </c>
      <c r="N20" s="22">
        <f>SUM(O20:S20)</f>
        <v>1793</v>
      </c>
      <c r="O20" s="29">
        <v>538</v>
      </c>
      <c r="P20" s="29">
        <v>0</v>
      </c>
      <c r="Q20" s="29">
        <v>1255</v>
      </c>
      <c r="R20" s="29">
        <v>0</v>
      </c>
      <c r="S20" s="29">
        <v>0</v>
      </c>
      <c r="T20" s="23">
        <f>N20*100/H20</f>
        <v>100</v>
      </c>
      <c r="U20" s="16">
        <f>O20*100/I20</f>
        <v>100.01859081613684</v>
      </c>
      <c r="V20" s="16">
        <v>0</v>
      </c>
      <c r="W20" s="16">
        <f t="shared" ref="W20" si="2">Q20*100/K20</f>
        <v>99.992032507369942</v>
      </c>
      <c r="X20" s="16">
        <v>0</v>
      </c>
      <c r="Y20" s="16">
        <v>0</v>
      </c>
    </row>
    <row r="21" spans="1:25" ht="26.25" customHeight="1" x14ac:dyDescent="0.25">
      <c r="A21" s="4" t="s">
        <v>22</v>
      </c>
      <c r="B21" s="22">
        <f>SUM(C21:G21)</f>
        <v>7275</v>
      </c>
      <c r="C21" s="29">
        <v>2178</v>
      </c>
      <c r="D21" s="29">
        <v>0</v>
      </c>
      <c r="E21" s="29">
        <v>5082</v>
      </c>
      <c r="F21" s="29">
        <v>0</v>
      </c>
      <c r="G21" s="29">
        <v>15</v>
      </c>
      <c r="H21" s="22">
        <f>SUM(I21:M21)</f>
        <v>3906</v>
      </c>
      <c r="I21" s="29">
        <f>3826*0.3</f>
        <v>1147.8</v>
      </c>
      <c r="J21" s="29">
        <v>0</v>
      </c>
      <c r="K21" s="29">
        <f>3826*0.7</f>
        <v>2678.2</v>
      </c>
      <c r="L21" s="29">
        <v>0</v>
      </c>
      <c r="M21" s="29">
        <v>80</v>
      </c>
      <c r="N21" s="22">
        <f>SUM(O21:S21)</f>
        <v>3905</v>
      </c>
      <c r="O21" s="29">
        <v>1149</v>
      </c>
      <c r="P21" s="29">
        <v>0</v>
      </c>
      <c r="Q21" s="29">
        <v>2677</v>
      </c>
      <c r="R21" s="29">
        <v>0</v>
      </c>
      <c r="S21" s="29">
        <v>79</v>
      </c>
      <c r="T21" s="23">
        <f t="shared" ref="T21:T32" si="3">N21*100/H21</f>
        <v>99.974398361495133</v>
      </c>
      <c r="U21" s="16">
        <f t="shared" ref="U21:U25" si="4">O21*100/I21</f>
        <v>100.10454783063251</v>
      </c>
      <c r="V21" s="16">
        <v>0</v>
      </c>
      <c r="W21" s="16">
        <f t="shared" ref="W21:W32" si="5">Q21*100/K21</f>
        <v>99.955193786871789</v>
      </c>
      <c r="X21" s="16">
        <v>0</v>
      </c>
      <c r="Y21" s="16">
        <v>0</v>
      </c>
    </row>
    <row r="22" spans="1:25" ht="26.25" customHeight="1" x14ac:dyDescent="0.25">
      <c r="A22" s="4" t="s">
        <v>23</v>
      </c>
      <c r="B22" s="22">
        <f t="shared" si="1"/>
        <v>7810</v>
      </c>
      <c r="C22" s="29">
        <v>2340</v>
      </c>
      <c r="D22" s="29">
        <v>0</v>
      </c>
      <c r="E22" s="29">
        <v>5460</v>
      </c>
      <c r="F22" s="29">
        <v>0</v>
      </c>
      <c r="G22" s="29">
        <v>10</v>
      </c>
      <c r="H22" s="22">
        <f t="shared" ref="H22:H31" si="6">SUM(I22:M22)</f>
        <v>3692</v>
      </c>
      <c r="I22" s="29">
        <f>3675*0.3</f>
        <v>1102.5</v>
      </c>
      <c r="J22" s="29">
        <v>0</v>
      </c>
      <c r="K22" s="29">
        <f>3675*0.7</f>
        <v>2572.5</v>
      </c>
      <c r="L22" s="29">
        <v>0</v>
      </c>
      <c r="M22" s="29">
        <v>17</v>
      </c>
      <c r="N22" s="22">
        <f>SUM(O22:S22)</f>
        <v>3676</v>
      </c>
      <c r="O22" s="29">
        <v>1102</v>
      </c>
      <c r="P22" s="29">
        <v>0</v>
      </c>
      <c r="Q22" s="29">
        <v>2573</v>
      </c>
      <c r="R22" s="29">
        <v>0</v>
      </c>
      <c r="S22" s="29">
        <v>1</v>
      </c>
      <c r="T22" s="23">
        <f t="shared" si="3"/>
        <v>99.566630552546044</v>
      </c>
      <c r="U22" s="16">
        <f t="shared" si="4"/>
        <v>99.954648526077094</v>
      </c>
      <c r="V22" s="16">
        <v>0</v>
      </c>
      <c r="W22" s="16">
        <f t="shared" si="5"/>
        <v>100.01943634596695</v>
      </c>
      <c r="X22" s="16">
        <v>0</v>
      </c>
      <c r="Y22" s="16">
        <v>0</v>
      </c>
    </row>
    <row r="23" spans="1:25" ht="45.75" customHeight="1" x14ac:dyDescent="0.25">
      <c r="A23" s="4" t="s">
        <v>36</v>
      </c>
      <c r="B23" s="22">
        <f t="shared" si="1"/>
        <v>4505</v>
      </c>
      <c r="C23" s="29">
        <v>808</v>
      </c>
      <c r="D23" s="29">
        <v>542</v>
      </c>
      <c r="E23" s="29">
        <v>3150</v>
      </c>
      <c r="F23" s="29">
        <v>0</v>
      </c>
      <c r="G23" s="29">
        <v>5</v>
      </c>
      <c r="H23" s="22">
        <f t="shared" si="6"/>
        <v>3388</v>
      </c>
      <c r="I23" s="29">
        <v>539</v>
      </c>
      <c r="J23" s="29">
        <v>477</v>
      </c>
      <c r="K23" s="29">
        <v>2372</v>
      </c>
      <c r="L23" s="29">
        <v>0</v>
      </c>
      <c r="M23" s="29">
        <v>0</v>
      </c>
      <c r="N23" s="22">
        <f>SUM(O23:S23)</f>
        <v>3388</v>
      </c>
      <c r="O23" s="29">
        <v>539</v>
      </c>
      <c r="P23" s="29">
        <v>477</v>
      </c>
      <c r="Q23" s="29">
        <v>2372</v>
      </c>
      <c r="R23" s="29">
        <v>0</v>
      </c>
      <c r="S23" s="29">
        <v>0</v>
      </c>
      <c r="T23" s="23">
        <f t="shared" si="3"/>
        <v>100</v>
      </c>
      <c r="U23" s="16">
        <f t="shared" ref="U23:W24" si="7">O23*100/I23</f>
        <v>100</v>
      </c>
      <c r="V23" s="16">
        <f t="shared" si="7"/>
        <v>100</v>
      </c>
      <c r="W23" s="16">
        <f t="shared" si="7"/>
        <v>100</v>
      </c>
      <c r="X23" s="16">
        <v>0</v>
      </c>
      <c r="Y23" s="16">
        <v>0</v>
      </c>
    </row>
    <row r="24" spans="1:25" ht="40.5" customHeight="1" x14ac:dyDescent="0.25">
      <c r="A24" s="4" t="s">
        <v>37</v>
      </c>
      <c r="B24" s="22">
        <f t="shared" si="1"/>
        <v>22920</v>
      </c>
      <c r="C24" s="29">
        <v>3392</v>
      </c>
      <c r="D24" s="29">
        <v>3478</v>
      </c>
      <c r="E24" s="29">
        <v>16030</v>
      </c>
      <c r="F24" s="29">
        <v>0</v>
      </c>
      <c r="G24" s="29">
        <v>20</v>
      </c>
      <c r="H24" s="22">
        <f t="shared" si="6"/>
        <v>16970</v>
      </c>
      <c r="I24" s="29">
        <v>2064</v>
      </c>
      <c r="J24" s="29">
        <v>3027</v>
      </c>
      <c r="K24" s="29">
        <v>11879</v>
      </c>
      <c r="L24" s="29">
        <v>0</v>
      </c>
      <c r="M24" s="29">
        <v>0</v>
      </c>
      <c r="N24" s="22">
        <f t="shared" ref="N24:N31" si="8">SUM(O24:S24)</f>
        <v>16970</v>
      </c>
      <c r="O24" s="54">
        <v>2064</v>
      </c>
      <c r="P24" s="54">
        <v>3028</v>
      </c>
      <c r="Q24" s="54">
        <v>11878</v>
      </c>
      <c r="R24" s="29">
        <v>0</v>
      </c>
      <c r="S24" s="29">
        <v>0</v>
      </c>
      <c r="T24" s="23">
        <f t="shared" si="3"/>
        <v>100</v>
      </c>
      <c r="U24" s="16">
        <f t="shared" si="7"/>
        <v>100</v>
      </c>
      <c r="V24" s="16">
        <f t="shared" si="7"/>
        <v>100.03303600925008</v>
      </c>
      <c r="W24" s="16">
        <f t="shared" si="7"/>
        <v>99.991581782978372</v>
      </c>
      <c r="X24" s="16"/>
      <c r="Y24" s="16"/>
    </row>
    <row r="25" spans="1:25" ht="29.25" customHeight="1" x14ac:dyDescent="0.25">
      <c r="A25" s="4" t="s">
        <v>38</v>
      </c>
      <c r="B25" s="22">
        <f t="shared" si="1"/>
        <v>730</v>
      </c>
      <c r="C25" s="29">
        <v>219</v>
      </c>
      <c r="D25" s="29">
        <v>0</v>
      </c>
      <c r="E25" s="29">
        <v>511</v>
      </c>
      <c r="F25" s="29">
        <v>0</v>
      </c>
      <c r="G25" s="29">
        <v>0</v>
      </c>
      <c r="H25" s="22">
        <f t="shared" si="6"/>
        <v>1471.9999999999998</v>
      </c>
      <c r="I25" s="29">
        <f>1472*0.3</f>
        <v>441.59999999999997</v>
      </c>
      <c r="J25" s="29">
        <v>0</v>
      </c>
      <c r="K25" s="29">
        <f>1472*0.7</f>
        <v>1030.3999999999999</v>
      </c>
      <c r="L25" s="29">
        <v>0</v>
      </c>
      <c r="M25" s="29">
        <v>0</v>
      </c>
      <c r="N25" s="22">
        <f t="shared" si="8"/>
        <v>1489</v>
      </c>
      <c r="O25" s="29">
        <v>442</v>
      </c>
      <c r="P25" s="29">
        <v>0</v>
      </c>
      <c r="Q25" s="29">
        <v>1030</v>
      </c>
      <c r="R25" s="29">
        <v>0</v>
      </c>
      <c r="S25" s="29">
        <v>17</v>
      </c>
      <c r="T25" s="23">
        <f t="shared" si="3"/>
        <v>101.15489130434784</v>
      </c>
      <c r="U25" s="16">
        <f t="shared" si="4"/>
        <v>100.09057971014494</v>
      </c>
      <c r="V25" s="16">
        <v>0</v>
      </c>
      <c r="W25" s="16">
        <f>Q25*100/K25</f>
        <v>99.961180124223617</v>
      </c>
      <c r="X25" s="16"/>
      <c r="Y25" s="16"/>
    </row>
    <row r="26" spans="1:25" ht="26.25" customHeight="1" x14ac:dyDescent="0.25">
      <c r="A26" s="4" t="s">
        <v>39</v>
      </c>
      <c r="B26" s="22">
        <f t="shared" si="1"/>
        <v>785</v>
      </c>
      <c r="C26" s="29">
        <v>236</v>
      </c>
      <c r="D26" s="29">
        <v>0</v>
      </c>
      <c r="E26" s="29">
        <v>549</v>
      </c>
      <c r="F26" s="29">
        <v>0</v>
      </c>
      <c r="G26" s="29">
        <v>0</v>
      </c>
      <c r="H26" s="22">
        <f t="shared" si="6"/>
        <v>376</v>
      </c>
      <c r="I26" s="29">
        <f>356*0.3</f>
        <v>106.8</v>
      </c>
      <c r="J26" s="29">
        <v>0</v>
      </c>
      <c r="K26" s="29">
        <f>356*0.7</f>
        <v>249.2</v>
      </c>
      <c r="L26" s="29">
        <v>0</v>
      </c>
      <c r="M26" s="29">
        <v>20</v>
      </c>
      <c r="N26" s="22">
        <f t="shared" si="8"/>
        <v>375</v>
      </c>
      <c r="O26" s="29">
        <v>105</v>
      </c>
      <c r="P26" s="29">
        <v>0</v>
      </c>
      <c r="Q26" s="29">
        <v>250</v>
      </c>
      <c r="R26" s="29">
        <v>0</v>
      </c>
      <c r="S26" s="29">
        <v>20</v>
      </c>
      <c r="T26" s="23">
        <f t="shared" si="3"/>
        <v>99.734042553191486</v>
      </c>
      <c r="U26" s="14">
        <v>0</v>
      </c>
      <c r="V26" s="14">
        <v>0</v>
      </c>
      <c r="W26" s="14">
        <v>0</v>
      </c>
      <c r="X26" s="13" t="s">
        <v>26</v>
      </c>
      <c r="Y26" s="14">
        <f>S26*100/M26</f>
        <v>100</v>
      </c>
    </row>
    <row r="27" spans="1:25" ht="26.25" customHeight="1" x14ac:dyDescent="0.25">
      <c r="A27" s="4" t="s">
        <v>40</v>
      </c>
      <c r="B27" s="22">
        <f t="shared" si="1"/>
        <v>1200</v>
      </c>
      <c r="C27" s="29">
        <v>360</v>
      </c>
      <c r="D27" s="29">
        <v>0</v>
      </c>
      <c r="E27" s="29">
        <v>840</v>
      </c>
      <c r="F27" s="29">
        <v>0</v>
      </c>
      <c r="G27" s="29">
        <v>0</v>
      </c>
      <c r="H27" s="22">
        <f t="shared" si="6"/>
        <v>1151</v>
      </c>
      <c r="I27" s="29">
        <f>1151*0.3</f>
        <v>345.3</v>
      </c>
      <c r="J27" s="29">
        <v>0</v>
      </c>
      <c r="K27" s="29">
        <f>1151*0.7</f>
        <v>805.69999999999993</v>
      </c>
      <c r="L27" s="29">
        <v>0</v>
      </c>
      <c r="M27" s="29">
        <v>0</v>
      </c>
      <c r="N27" s="22">
        <f t="shared" si="8"/>
        <v>1151</v>
      </c>
      <c r="O27" s="29">
        <v>345</v>
      </c>
      <c r="P27" s="29">
        <v>0</v>
      </c>
      <c r="Q27" s="29">
        <v>806</v>
      </c>
      <c r="R27" s="29">
        <v>0</v>
      </c>
      <c r="S27" s="29">
        <v>0</v>
      </c>
      <c r="T27" s="23">
        <f t="shared" si="3"/>
        <v>100</v>
      </c>
      <c r="U27" s="14">
        <v>0</v>
      </c>
      <c r="V27" s="14">
        <v>0</v>
      </c>
      <c r="W27" s="14">
        <v>0</v>
      </c>
      <c r="X27" s="13" t="s">
        <v>26</v>
      </c>
      <c r="Y27" s="14" t="e">
        <f t="shared" ref="Y27:Y32" si="9">S27*100/M27</f>
        <v>#DIV/0!</v>
      </c>
    </row>
    <row r="28" spans="1:25" ht="26.25" customHeight="1" x14ac:dyDescent="0.25">
      <c r="A28" s="4" t="s">
        <v>20</v>
      </c>
      <c r="B28" s="22">
        <f t="shared" si="1"/>
        <v>800</v>
      </c>
      <c r="C28" s="29">
        <v>0</v>
      </c>
      <c r="D28" s="29">
        <v>0</v>
      </c>
      <c r="E28" s="29">
        <v>0</v>
      </c>
      <c r="F28" s="29">
        <v>0</v>
      </c>
      <c r="G28" s="29">
        <v>800</v>
      </c>
      <c r="H28" s="22">
        <f t="shared" si="6"/>
        <v>745</v>
      </c>
      <c r="I28" s="29">
        <v>0</v>
      </c>
      <c r="J28" s="29">
        <v>0</v>
      </c>
      <c r="K28" s="29">
        <v>0</v>
      </c>
      <c r="L28" s="29">
        <v>0</v>
      </c>
      <c r="M28" s="29">
        <v>745</v>
      </c>
      <c r="N28" s="22">
        <f t="shared" si="8"/>
        <v>745</v>
      </c>
      <c r="O28" s="29">
        <v>0</v>
      </c>
      <c r="P28" s="29">
        <v>0</v>
      </c>
      <c r="Q28" s="29">
        <v>0</v>
      </c>
      <c r="R28" s="29">
        <v>0</v>
      </c>
      <c r="S28" s="29">
        <v>745</v>
      </c>
      <c r="T28" s="23">
        <f t="shared" si="3"/>
        <v>100</v>
      </c>
      <c r="U28" s="14">
        <v>0</v>
      </c>
      <c r="V28" s="14">
        <v>0</v>
      </c>
      <c r="W28" s="14">
        <v>0</v>
      </c>
      <c r="X28" s="13" t="s">
        <v>26</v>
      </c>
      <c r="Y28" s="14">
        <f t="shared" si="9"/>
        <v>100</v>
      </c>
    </row>
    <row r="29" spans="1:25" ht="26.25" customHeight="1" x14ac:dyDescent="0.25">
      <c r="A29" s="4" t="s">
        <v>24</v>
      </c>
      <c r="B29" s="22">
        <f t="shared" si="1"/>
        <v>580</v>
      </c>
      <c r="C29" s="29">
        <v>0</v>
      </c>
      <c r="D29" s="29">
        <v>0</v>
      </c>
      <c r="E29" s="29">
        <v>0</v>
      </c>
      <c r="F29" s="29">
        <v>0</v>
      </c>
      <c r="G29" s="29">
        <v>580</v>
      </c>
      <c r="H29" s="22">
        <f t="shared" si="6"/>
        <v>40</v>
      </c>
      <c r="I29" s="29">
        <v>0</v>
      </c>
      <c r="J29" s="29">
        <v>0</v>
      </c>
      <c r="K29" s="29">
        <v>0</v>
      </c>
      <c r="L29" s="29">
        <v>0</v>
      </c>
      <c r="M29" s="29">
        <v>40</v>
      </c>
      <c r="N29" s="22">
        <f t="shared" si="8"/>
        <v>40</v>
      </c>
      <c r="O29" s="29">
        <v>0</v>
      </c>
      <c r="P29" s="29">
        <v>0</v>
      </c>
      <c r="Q29" s="29">
        <v>0</v>
      </c>
      <c r="R29" s="29">
        <v>0</v>
      </c>
      <c r="S29" s="29">
        <v>40</v>
      </c>
      <c r="T29" s="23">
        <f t="shared" si="3"/>
        <v>100</v>
      </c>
      <c r="U29" s="14">
        <v>0</v>
      </c>
      <c r="V29" s="14">
        <v>0</v>
      </c>
      <c r="W29" s="14">
        <v>0</v>
      </c>
      <c r="X29" s="13" t="s">
        <v>26</v>
      </c>
      <c r="Y29" s="14">
        <f t="shared" si="9"/>
        <v>100</v>
      </c>
    </row>
    <row r="30" spans="1:25" ht="26.25" customHeight="1" x14ac:dyDescent="0.25">
      <c r="A30" s="4" t="s">
        <v>41</v>
      </c>
      <c r="B30" s="22">
        <f t="shared" si="1"/>
        <v>80</v>
      </c>
      <c r="C30" s="29">
        <v>0</v>
      </c>
      <c r="D30" s="29">
        <v>0</v>
      </c>
      <c r="E30" s="29">
        <v>0</v>
      </c>
      <c r="F30" s="29">
        <v>0</v>
      </c>
      <c r="G30" s="29">
        <v>80</v>
      </c>
      <c r="H30" s="22">
        <f t="shared" si="6"/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2">
        <f t="shared" si="8"/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3" t="e">
        <f t="shared" si="3"/>
        <v>#DIV/0!</v>
      </c>
      <c r="U30" s="14"/>
      <c r="V30" s="14"/>
      <c r="W30" s="14"/>
      <c r="X30" s="13"/>
      <c r="Y30" s="14" t="e">
        <f t="shared" si="9"/>
        <v>#DIV/0!</v>
      </c>
    </row>
    <row r="31" spans="1:25" ht="26.25" customHeight="1" x14ac:dyDescent="0.25">
      <c r="A31" s="4" t="s">
        <v>25</v>
      </c>
      <c r="B31" s="22">
        <f t="shared" si="1"/>
        <v>50</v>
      </c>
      <c r="C31" s="29">
        <v>0</v>
      </c>
      <c r="D31" s="29">
        <v>0</v>
      </c>
      <c r="E31" s="29">
        <v>0</v>
      </c>
      <c r="F31" s="29">
        <v>0</v>
      </c>
      <c r="G31" s="29">
        <v>50</v>
      </c>
      <c r="H31" s="22">
        <f t="shared" si="6"/>
        <v>57</v>
      </c>
      <c r="I31" s="29">
        <v>0</v>
      </c>
      <c r="J31" s="29">
        <v>0</v>
      </c>
      <c r="K31" s="29">
        <v>0</v>
      </c>
      <c r="L31" s="29">
        <v>4</v>
      </c>
      <c r="M31" s="29">
        <f>57-4</f>
        <v>53</v>
      </c>
      <c r="N31" s="22">
        <f t="shared" si="8"/>
        <v>57</v>
      </c>
      <c r="O31" s="29">
        <v>0</v>
      </c>
      <c r="P31" s="29">
        <v>0</v>
      </c>
      <c r="Q31" s="29">
        <v>0</v>
      </c>
      <c r="R31" s="29">
        <v>4</v>
      </c>
      <c r="S31" s="29">
        <v>53</v>
      </c>
      <c r="T31" s="23">
        <f t="shared" si="3"/>
        <v>100</v>
      </c>
      <c r="U31" s="14">
        <v>0</v>
      </c>
      <c r="V31" s="14">
        <v>0</v>
      </c>
      <c r="W31" s="14">
        <v>0</v>
      </c>
      <c r="X31" s="13" t="s">
        <v>26</v>
      </c>
      <c r="Y31" s="14">
        <f t="shared" si="9"/>
        <v>100</v>
      </c>
    </row>
    <row r="32" spans="1:25" x14ac:dyDescent="0.25">
      <c r="A32" s="5" t="s">
        <v>4</v>
      </c>
      <c r="B32" s="17">
        <f t="shared" ref="B32:H32" si="10">SUM(B20:B31)</f>
        <v>49609</v>
      </c>
      <c r="C32" s="17">
        <f t="shared" si="10"/>
        <v>10395</v>
      </c>
      <c r="D32" s="17">
        <f t="shared" si="10"/>
        <v>4020</v>
      </c>
      <c r="E32" s="17">
        <f t="shared" si="10"/>
        <v>33634</v>
      </c>
      <c r="F32" s="17">
        <f t="shared" si="10"/>
        <v>0</v>
      </c>
      <c r="G32" s="22">
        <f>SUM(G20:G31)</f>
        <v>1560</v>
      </c>
      <c r="H32" s="17">
        <f t="shared" si="10"/>
        <v>33590</v>
      </c>
      <c r="I32" s="22">
        <f>SUM(I20:I28)</f>
        <v>6284.9000000000005</v>
      </c>
      <c r="J32" s="22">
        <f>SUM(J20:J31)</f>
        <v>3504</v>
      </c>
      <c r="K32" s="22">
        <f>SUM(K20:K28)</f>
        <v>22842.100000000002</v>
      </c>
      <c r="L32" s="22">
        <f t="shared" ref="L32:S32" si="11">SUM(L20:L31)</f>
        <v>4</v>
      </c>
      <c r="M32" s="22">
        <f>SUM(M20:M31)</f>
        <v>955</v>
      </c>
      <c r="N32" s="17">
        <f t="shared" si="11"/>
        <v>33589</v>
      </c>
      <c r="O32" s="22">
        <f t="shared" si="11"/>
        <v>6284</v>
      </c>
      <c r="P32" s="22">
        <f t="shared" si="11"/>
        <v>3505</v>
      </c>
      <c r="Q32" s="22">
        <f t="shared" si="11"/>
        <v>22841</v>
      </c>
      <c r="R32" s="22">
        <f t="shared" si="11"/>
        <v>4</v>
      </c>
      <c r="S32" s="22">
        <f t="shared" si="11"/>
        <v>955</v>
      </c>
      <c r="T32" s="22">
        <f t="shared" si="3"/>
        <v>99.997022923489141</v>
      </c>
      <c r="U32" s="17">
        <f>O32*100/I32</f>
        <v>99.985679963086113</v>
      </c>
      <c r="V32" s="17">
        <f>P32*100/J32</f>
        <v>100.02853881278538</v>
      </c>
      <c r="W32" s="17">
        <f t="shared" si="5"/>
        <v>99.995184330687621</v>
      </c>
      <c r="X32" s="12" t="s">
        <v>26</v>
      </c>
      <c r="Y32" s="17">
        <f t="shared" si="9"/>
        <v>100</v>
      </c>
    </row>
    <row r="33" spans="1:19" x14ac:dyDescent="0.25">
      <c r="A33" s="8" t="s">
        <v>10</v>
      </c>
      <c r="B33" s="10">
        <f>SUM(C33:G33)</f>
        <v>1</v>
      </c>
      <c r="C33" s="11">
        <f>C32/B32</f>
        <v>0.20953859178778045</v>
      </c>
      <c r="D33" s="11">
        <f>D32/B32</f>
        <v>8.1033683404221013E-2</v>
      </c>
      <c r="E33" s="11">
        <f>E32/B32</f>
        <v>0.67798181781531575</v>
      </c>
      <c r="F33" s="11">
        <f>F32/C32</f>
        <v>0</v>
      </c>
      <c r="G33" s="19">
        <f>G32/B32</f>
        <v>3.1445906992682779E-2</v>
      </c>
      <c r="H33" s="10">
        <f>SUM(I33:M33)</f>
        <v>1.0005173630246265</v>
      </c>
      <c r="I33" s="19">
        <f>I32/H32</f>
        <v>0.18710628163143794</v>
      </c>
      <c r="J33" s="19">
        <f>J32/H32</f>
        <v>0.10431676094075618</v>
      </c>
      <c r="K33" s="19">
        <f>K32/H32</f>
        <v>0.68002679368859786</v>
      </c>
      <c r="L33" s="19">
        <f>L32/I32</f>
        <v>6.3644608506101925E-4</v>
      </c>
      <c r="M33" s="19">
        <f>M32/H32</f>
        <v>2.8431080678773445E-2</v>
      </c>
      <c r="N33" s="10">
        <f>SUM(O33:S33)</f>
        <v>1</v>
      </c>
      <c r="O33" s="19">
        <f>O32/N32</f>
        <v>0.18708505760814553</v>
      </c>
      <c r="P33" s="19">
        <f>P32/N32</f>
        <v>0.10434963827443508</v>
      </c>
      <c r="Q33" s="19">
        <f>Q32/N32</f>
        <v>0.68001429039268813</v>
      </c>
      <c r="R33" s="19">
        <f>R32/N32</f>
        <v>1.1908660573402006E-4</v>
      </c>
      <c r="S33" s="19">
        <f>S32/N32</f>
        <v>2.843192711899729E-2</v>
      </c>
    </row>
    <row r="34" spans="1:19" ht="15.75" x14ac:dyDescent="0.25">
      <c r="A34" s="7" t="s">
        <v>9</v>
      </c>
      <c r="B34" s="9">
        <f>B14-B32</f>
        <v>0</v>
      </c>
      <c r="H34" s="9">
        <f>H14-H32</f>
        <v>0</v>
      </c>
      <c r="N34" s="9">
        <f>N14-N32</f>
        <v>0</v>
      </c>
      <c r="O34" s="63">
        <f>O32+P32+Q32</f>
        <v>32630</v>
      </c>
      <c r="P34" s="64"/>
      <c r="Q34" s="64"/>
      <c r="R34" s="65">
        <f>R32+S32</f>
        <v>959</v>
      </c>
      <c r="S34" s="66"/>
    </row>
    <row r="35" spans="1:19" x14ac:dyDescent="0.25">
      <c r="O35" s="24" t="s">
        <v>29</v>
      </c>
    </row>
    <row r="36" spans="1:19" ht="15.75" x14ac:dyDescent="0.25">
      <c r="A36" s="18" t="s">
        <v>33</v>
      </c>
      <c r="I36" s="55"/>
      <c r="K36" s="55"/>
      <c r="O36" s="24" t="s">
        <v>30</v>
      </c>
      <c r="P36" s="25"/>
      <c r="Q36" s="26">
        <f>Q32/O34</f>
        <v>0.7</v>
      </c>
    </row>
    <row r="37" spans="1:19" x14ac:dyDescent="0.25">
      <c r="H37" s="55"/>
      <c r="I37" s="55"/>
      <c r="O37" s="24" t="s">
        <v>31</v>
      </c>
      <c r="P37" s="25"/>
      <c r="Q37" s="26">
        <f>P32/O34</f>
        <v>0.10741648789457554</v>
      </c>
    </row>
    <row r="38" spans="1:19" x14ac:dyDescent="0.25">
      <c r="O38" s="24" t="s">
        <v>28</v>
      </c>
      <c r="P38" s="25"/>
      <c r="Q38" s="26">
        <f>O32/O34</f>
        <v>0.19258351210542446</v>
      </c>
    </row>
    <row r="39" spans="1:19" x14ac:dyDescent="0.25">
      <c r="I39" s="55"/>
      <c r="O39" s="24"/>
      <c r="P39" s="25"/>
      <c r="Q39" s="26"/>
    </row>
    <row r="41" spans="1:19" x14ac:dyDescent="0.25">
      <c r="H41" s="55"/>
    </row>
  </sheetData>
  <mergeCells count="40">
    <mergeCell ref="A6:Y6"/>
    <mergeCell ref="A7:Y7"/>
    <mergeCell ref="A5:Y5"/>
    <mergeCell ref="N11:S11"/>
    <mergeCell ref="T11:Y11"/>
    <mergeCell ref="H11:M11"/>
    <mergeCell ref="A8:Y8"/>
    <mergeCell ref="A11:A13"/>
    <mergeCell ref="H12:H13"/>
    <mergeCell ref="I12:K12"/>
    <mergeCell ref="N12:N13"/>
    <mergeCell ref="B11:G11"/>
    <mergeCell ref="X12:Y12"/>
    <mergeCell ref="T12:T13"/>
    <mergeCell ref="U12:W12"/>
    <mergeCell ref="B12:B13"/>
    <mergeCell ref="L12:M12"/>
    <mergeCell ref="L18:M18"/>
    <mergeCell ref="C18:E18"/>
    <mergeCell ref="O12:Q12"/>
    <mergeCell ref="B18:B19"/>
    <mergeCell ref="H17:M17"/>
    <mergeCell ref="H18:H19"/>
    <mergeCell ref="N17:S17"/>
    <mergeCell ref="N18:N19"/>
    <mergeCell ref="R12:S12"/>
    <mergeCell ref="C12:E12"/>
    <mergeCell ref="F12:G12"/>
    <mergeCell ref="O34:Q34"/>
    <mergeCell ref="R34:S34"/>
    <mergeCell ref="X18:Y18"/>
    <mergeCell ref="T17:Y17"/>
    <mergeCell ref="T18:T19"/>
    <mergeCell ref="U18:W18"/>
    <mergeCell ref="A17:A19"/>
    <mergeCell ref="R18:S18"/>
    <mergeCell ref="B17:G17"/>
    <mergeCell ref="O18:Q18"/>
    <mergeCell ref="I18:K18"/>
    <mergeCell ref="F18:G1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JPD_dati</vt:lpstr>
    </vt:vector>
  </TitlesOfParts>
  <Company>Jurmalas Pilsetas 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Madara Greizina</cp:lastModifiedBy>
  <cp:lastPrinted>2016-08-18T09:46:01Z</cp:lastPrinted>
  <dcterms:created xsi:type="dcterms:W3CDTF">2014-01-23T10:43:45Z</dcterms:created>
  <dcterms:modified xsi:type="dcterms:W3CDTF">2016-08-18T09:46:57Z</dcterms:modified>
</cp:coreProperties>
</file>