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5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T33" i="1" l="1"/>
  <c r="I29" i="1"/>
  <c r="I31" i="1"/>
  <c r="I33" i="1"/>
  <c r="I34" i="1"/>
  <c r="K35" i="1"/>
  <c r="K32" i="1"/>
  <c r="K30" i="1"/>
  <c r="K29" i="1"/>
  <c r="K28" i="1"/>
  <c r="K27" i="1"/>
  <c r="K26" i="1"/>
  <c r="K25" i="1"/>
  <c r="K24" i="1"/>
  <c r="K22" i="1"/>
  <c r="K21" i="1"/>
  <c r="K20" i="1"/>
  <c r="K36" i="1" s="1"/>
  <c r="J35" i="1"/>
  <c r="I35" i="1" s="1"/>
  <c r="J32" i="1"/>
  <c r="I32" i="1" s="1"/>
  <c r="J30" i="1"/>
  <c r="I30" i="1" s="1"/>
  <c r="J29" i="1"/>
  <c r="J28" i="1"/>
  <c r="J27" i="1"/>
  <c r="J26" i="1"/>
  <c r="J25" i="1"/>
  <c r="J24" i="1"/>
  <c r="J22" i="1"/>
  <c r="J21" i="1"/>
  <c r="J20" i="1"/>
  <c r="J36" i="1" s="1"/>
  <c r="Q35" i="1" l="1"/>
  <c r="V35" i="1" s="1"/>
  <c r="O35" i="1"/>
  <c r="U35" i="1" s="1"/>
  <c r="R36" i="1"/>
  <c r="H36" i="1"/>
  <c r="G30" i="1"/>
  <c r="E30" i="1"/>
  <c r="D30" i="1" s="1"/>
  <c r="E29" i="1"/>
  <c r="W23" i="1"/>
  <c r="W26" i="1"/>
  <c r="W25" i="1"/>
  <c r="Q32" i="1"/>
  <c r="V32" i="1" s="1"/>
  <c r="Q30" i="1"/>
  <c r="V30" i="1" s="1"/>
  <c r="Q29" i="1"/>
  <c r="V29" i="1" s="1"/>
  <c r="Q28" i="1"/>
  <c r="V28" i="1" s="1"/>
  <c r="Q27" i="1"/>
  <c r="V27" i="1" s="1"/>
  <c r="Q26" i="1"/>
  <c r="V26" i="1" s="1"/>
  <c r="Q25" i="1"/>
  <c r="V25" i="1" s="1"/>
  <c r="Q24" i="1"/>
  <c r="V24" i="1" s="1"/>
  <c r="Q22" i="1"/>
  <c r="V22" i="1" s="1"/>
  <c r="Q21" i="1"/>
  <c r="V21" i="1" s="1"/>
  <c r="Q20" i="1"/>
  <c r="O32" i="1"/>
  <c r="U32" i="1" s="1"/>
  <c r="O30" i="1"/>
  <c r="U30" i="1" s="1"/>
  <c r="O29" i="1"/>
  <c r="U29" i="1" s="1"/>
  <c r="O28" i="1"/>
  <c r="U28" i="1" s="1"/>
  <c r="O27" i="1"/>
  <c r="U27" i="1" s="1"/>
  <c r="O26" i="1"/>
  <c r="U26" i="1" s="1"/>
  <c r="O25" i="1"/>
  <c r="U25" i="1" s="1"/>
  <c r="O24" i="1"/>
  <c r="U24" i="1" s="1"/>
  <c r="O22" i="1"/>
  <c r="U22" i="1" s="1"/>
  <c r="O21" i="1"/>
  <c r="U21" i="1" s="1"/>
  <c r="O20" i="1"/>
  <c r="U20" i="1" s="1"/>
  <c r="N34" i="1"/>
  <c r="N33" i="1"/>
  <c r="N32" i="1"/>
  <c r="T32" i="1" s="1"/>
  <c r="N31" i="1"/>
  <c r="D33" i="1"/>
  <c r="D34" i="1"/>
  <c r="D35" i="1"/>
  <c r="D32" i="1"/>
  <c r="D31" i="1"/>
  <c r="G29" i="1"/>
  <c r="D29" i="1" s="1"/>
  <c r="G28" i="1"/>
  <c r="D28" i="1" s="1"/>
  <c r="E28" i="1"/>
  <c r="G22" i="1"/>
  <c r="E22" i="1"/>
  <c r="G21" i="1"/>
  <c r="E21" i="1"/>
  <c r="G20" i="1"/>
  <c r="E20" i="1"/>
  <c r="N29" i="1" l="1"/>
  <c r="T29" i="1" s="1"/>
  <c r="Q36" i="1"/>
  <c r="V20" i="1"/>
  <c r="N30" i="1"/>
  <c r="T30" i="1" s="1"/>
  <c r="G36" i="1"/>
  <c r="N35" i="1"/>
  <c r="T35" i="1" s="1"/>
  <c r="E36" i="1"/>
  <c r="O36" i="1"/>
  <c r="O38" i="1" s="1"/>
  <c r="G14" i="1" l="1"/>
  <c r="H14" i="1"/>
  <c r="R14" i="1"/>
  <c r="S36" i="1"/>
  <c r="S14" i="1" s="1"/>
  <c r="F36" i="1"/>
  <c r="F14" i="1" s="1"/>
  <c r="N23" i="1"/>
  <c r="N24" i="1"/>
  <c r="N25" i="1"/>
  <c r="T25" i="1" s="1"/>
  <c r="N26" i="1"/>
  <c r="N27" i="1"/>
  <c r="N28" i="1"/>
  <c r="D20" i="1"/>
  <c r="D21" i="1"/>
  <c r="D22" i="1"/>
  <c r="D23" i="1"/>
  <c r="D24" i="1"/>
  <c r="D25" i="1"/>
  <c r="D26" i="1"/>
  <c r="D27" i="1"/>
  <c r="I20" i="1"/>
  <c r="I21" i="1"/>
  <c r="I22" i="1"/>
  <c r="I23" i="1"/>
  <c r="I24" i="1"/>
  <c r="I25" i="1"/>
  <c r="I26" i="1"/>
  <c r="I27" i="1"/>
  <c r="I28" i="1"/>
  <c r="K14" i="1"/>
  <c r="P36" i="1"/>
  <c r="R38" i="1"/>
  <c r="M36" i="1"/>
  <c r="M14" i="1" s="1"/>
  <c r="L36" i="1"/>
  <c r="L14" i="1" s="1"/>
  <c r="T24" i="1" l="1"/>
  <c r="T27" i="1"/>
  <c r="I36" i="1"/>
  <c r="K37" i="1" s="1"/>
  <c r="T28" i="1"/>
  <c r="T26" i="1"/>
  <c r="D36" i="1"/>
  <c r="F37" i="1" s="1"/>
  <c r="W36" i="1"/>
  <c r="J14" i="1"/>
  <c r="E14" i="1"/>
  <c r="D14" i="1" s="1"/>
  <c r="V36" i="1"/>
  <c r="Q14" i="1"/>
  <c r="V14" i="1" s="1"/>
  <c r="M37" i="1" l="1"/>
  <c r="J37" i="1"/>
  <c r="L37" i="1"/>
  <c r="I14" i="1"/>
  <c r="I38" i="1" s="1"/>
  <c r="H37" i="1"/>
  <c r="D38" i="1"/>
  <c r="G37" i="1"/>
  <c r="E37" i="1"/>
  <c r="I37" i="1" l="1"/>
  <c r="D37" i="1"/>
  <c r="N22" i="1"/>
  <c r="T22" i="1" s="1"/>
  <c r="N21" i="1"/>
  <c r="T21" i="1" s="1"/>
  <c r="N20" i="1"/>
  <c r="T20" i="1" s="1"/>
  <c r="N36" i="1" l="1"/>
  <c r="Q40" i="1"/>
  <c r="U36" i="1"/>
  <c r="O14" i="1"/>
  <c r="U14" i="1" s="1"/>
  <c r="N14" i="1" l="1"/>
  <c r="T14" i="1" s="1"/>
  <c r="P37" i="1"/>
  <c r="Q37" i="1"/>
  <c r="T36" i="1"/>
  <c r="S37" i="1"/>
  <c r="R37" i="1"/>
  <c r="O37" i="1"/>
  <c r="Q41" i="1"/>
  <c r="N37" i="1" l="1"/>
  <c r="N38" i="1"/>
</calcChain>
</file>

<file path=xl/sharedStrings.xml><?xml version="1.0" encoding="utf-8"?>
<sst xmlns="http://schemas.openxmlformats.org/spreadsheetml/2006/main" count="116" uniqueCount="63">
  <si>
    <t>2.pielikums Jūrmalas pilsētas domes</t>
  </si>
  <si>
    <t>KOPĀ</t>
  </si>
  <si>
    <t>Attiecināmās izmaksas</t>
  </si>
  <si>
    <t>Neattiecināmās izmaksas</t>
  </si>
  <si>
    <t>KOPĀ:</t>
  </si>
  <si>
    <t>Apstiprinātais plāns</t>
  </si>
  <si>
    <t>Precizētais plāns</t>
  </si>
  <si>
    <t>IZMAKSU POZĪCIJAS (AKTIVITĀTES) NOSAUKUMS*</t>
  </si>
  <si>
    <t>IEŅĒMUMI</t>
  </si>
  <si>
    <t>Bilance</t>
  </si>
  <si>
    <t>Īpatsvars, %</t>
  </si>
  <si>
    <t>Izpilde</t>
  </si>
  <si>
    <t>Attiecināmo izmaksu segšanai</t>
  </si>
  <si>
    <t>Neattiecināmo izmaksu segšanai</t>
  </si>
  <si>
    <t>Projekta</t>
  </si>
  <si>
    <t>JPD līdzfinansējums</t>
  </si>
  <si>
    <t>JPD finansējums</t>
  </si>
  <si>
    <t xml:space="preserve">JPD līdzfinansējums </t>
  </si>
  <si>
    <t>Attiecināmo izmaksu īpatsvars (%):</t>
  </si>
  <si>
    <t>budžeta kopsavilkums (EUR)</t>
  </si>
  <si>
    <t>Programmas līdzfinansējums</t>
  </si>
  <si>
    <t>Partneru līdzfinansējums</t>
  </si>
  <si>
    <t xml:space="preserve">Programmas līdzfinansējums </t>
  </si>
  <si>
    <t>DAP līdzfinansējums</t>
  </si>
  <si>
    <t>DAP finansējums</t>
  </si>
  <si>
    <t>JPD - Jūrmalas pilsētas dome</t>
  </si>
  <si>
    <t>(projekta līguma Nr.1.1-23/6329 un projekta Nr.PA-GRO-851)</t>
  </si>
  <si>
    <r>
      <rPr>
        <b/>
        <i/>
        <sz val="12"/>
        <color theme="1"/>
        <rFont val="Times New Roman"/>
        <family val="1"/>
        <charset val="186"/>
      </rPr>
      <t>"Labās prakses pārņemšana interaktīva dabas tūrisma objekta izveidei"</t>
    </r>
    <r>
      <rPr>
        <sz val="11"/>
        <color theme="1"/>
        <rFont val="Times New Roman"/>
        <family val="2"/>
        <charset val="186"/>
      </rPr>
      <t xml:space="preserve"> </t>
    </r>
  </si>
  <si>
    <t>*Komandējuma laikā radās nepieciešamība segt izdevumus papildus divās izdevumu pozīcijās - transporta izdevumi (t.sk. izdevumi par taksi un vilciena biļetēm), kā arī autostāvietu izdevumi.</t>
  </si>
  <si>
    <t>1.1.</t>
  </si>
  <si>
    <t>Lidmašīnas biļetes JPD darbiniekiem (5 cilvēki)</t>
  </si>
  <si>
    <t>1.2.</t>
  </si>
  <si>
    <t>Nakšņošana JPD darbiniekiem (5 cilvēki, 4 naktis)</t>
  </si>
  <si>
    <t>1.3.</t>
  </si>
  <si>
    <t>Dienas nauda JPD darbiniekiem (5 cilvēki, 5 dienas)</t>
  </si>
  <si>
    <t>1.4.</t>
  </si>
  <si>
    <t xml:space="preserve">Ieejas maksa centros JPD darbiniekiem </t>
  </si>
  <si>
    <t>1.5.</t>
  </si>
  <si>
    <t>Ceļojuma apdrošināšana JPD darbiniekiem (5 cilvēki, 5 dienas)</t>
  </si>
  <si>
    <t>1.6.</t>
  </si>
  <si>
    <t>Automašīnas noma JPD darbiniekiem (5 dienas)</t>
  </si>
  <si>
    <t>1.7.</t>
  </si>
  <si>
    <t>Degviela JPD nomas automašīnai (1560 km)</t>
  </si>
  <si>
    <t>1.8.</t>
  </si>
  <si>
    <t>2.1.</t>
  </si>
  <si>
    <t>2.2.</t>
  </si>
  <si>
    <t>Nakšņošana JPD darbiniekiem (5 cilvēki, 3 naktis)</t>
  </si>
  <si>
    <t>2.3.</t>
  </si>
  <si>
    <t>Dienas nauda JPD darbiniekiem (5 cilvēki, 4 dienas)</t>
  </si>
  <si>
    <t>2.4.</t>
  </si>
  <si>
    <t>2.5.</t>
  </si>
  <si>
    <t>Ceļojuma apdrošināšana JPD darbiniekiem (5 cilvēki, 4 dienas)</t>
  </si>
  <si>
    <t>2.6.</t>
  </si>
  <si>
    <t>Automašīnas noma JPD darbiniekiem (4 dienas)</t>
  </si>
  <si>
    <t>2.7.</t>
  </si>
  <si>
    <t>2.8.</t>
  </si>
  <si>
    <t>Transporta izdevumi*</t>
  </si>
  <si>
    <t>Autostāvvietas*</t>
  </si>
  <si>
    <t>Brauciens uz Zviedriju (29.06. - 02.07.2016. )</t>
  </si>
  <si>
    <t>Brauciens uz Somiju (03.08.-05.08.2016.)</t>
  </si>
  <si>
    <t>Izpilde pret precizēto plānu (%)</t>
  </si>
  <si>
    <t>2016.gada 20.oktobra lēmumam Nr.483</t>
  </si>
  <si>
    <t>(protokols Nr.15, 18.punkts)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</si>
</sst>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7" fillId="0" borderId="8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1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1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9" fontId="11" fillId="0" borderId="0" xfId="0" applyNumberFormat="1" applyFont="1" applyFill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3" xfId="0" applyBorder="1"/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>
      <alignment horizontal="center"/>
    </xf>
    <xf numFmtId="0" fontId="0" fillId="0" borderId="6" xfId="0" applyFill="1" applyBorder="1"/>
    <xf numFmtId="0" fontId="0" fillId="0" borderId="13" xfId="0" applyFill="1" applyBorder="1"/>
    <xf numFmtId="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wrapText="1"/>
      <protection locked="0"/>
    </xf>
    <xf numFmtId="3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wrapText="1"/>
    </xf>
    <xf numFmtId="0" fontId="15" fillId="0" borderId="2" xfId="0" applyFont="1" applyBorder="1" applyProtection="1">
      <protection locked="0"/>
    </xf>
    <xf numFmtId="0" fontId="15" fillId="0" borderId="2" xfId="0" applyFont="1" applyBorder="1" applyAlignment="1" applyProtection="1">
      <alignment wrapText="1"/>
      <protection locked="0"/>
    </xf>
    <xf numFmtId="0" fontId="0" fillId="0" borderId="1" xfId="0" applyBorder="1"/>
    <xf numFmtId="4" fontId="5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/>
    </xf>
    <xf numFmtId="4" fontId="10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4" fontId="10" fillId="0" borderId="3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tabSelected="1" zoomScale="90" zoomScaleNormal="90" workbookViewId="0">
      <pane xSplit="3" topLeftCell="G1" activePane="topRight" state="frozen"/>
      <selection activeCell="A13" sqref="A13"/>
      <selection pane="topRight" activeCell="C6" sqref="C6:W6"/>
    </sheetView>
  </sheetViews>
  <sheetFormatPr defaultRowHeight="15" x14ac:dyDescent="0.25"/>
  <cols>
    <col min="2" max="2" width="15.28515625" customWidth="1"/>
    <col min="3" max="3" width="34.28515625" customWidth="1"/>
    <col min="4" max="4" width="10.140625" customWidth="1"/>
    <col min="5" max="5" width="13.42578125" customWidth="1"/>
    <col min="6" max="6" width="13.140625" hidden="1" customWidth="1"/>
    <col min="7" max="7" width="13.42578125" customWidth="1"/>
    <col min="8" max="8" width="13.140625" customWidth="1"/>
    <col min="9" max="9" width="9.140625" customWidth="1"/>
    <col min="10" max="11" width="15.5703125" customWidth="1"/>
    <col min="12" max="12" width="13.28515625" customWidth="1"/>
    <col min="13" max="13" width="13.7109375" hidden="1" customWidth="1"/>
    <col min="14" max="14" width="12.140625" customWidth="1"/>
    <col min="15" max="15" width="14.28515625" style="27" customWidth="1"/>
    <col min="16" max="16" width="13.140625" style="27" hidden="1" customWidth="1"/>
    <col min="17" max="17" width="16.28515625" style="27" customWidth="1"/>
    <col min="18" max="18" width="13" style="27" customWidth="1"/>
    <col min="19" max="19" width="13.7109375" style="27" hidden="1" customWidth="1"/>
    <col min="20" max="20" width="11.42578125" style="27" customWidth="1"/>
    <col min="21" max="21" width="14.140625" customWidth="1"/>
    <col min="22" max="22" width="14.28515625" customWidth="1"/>
    <col min="23" max="25" width="16.140625" customWidth="1"/>
  </cols>
  <sheetData>
    <row r="1" spans="3:24" x14ac:dyDescent="0.25">
      <c r="C1" s="1"/>
      <c r="N1" s="1"/>
      <c r="W1" s="1" t="s">
        <v>0</v>
      </c>
    </row>
    <row r="2" spans="3:24" x14ac:dyDescent="0.25">
      <c r="C2" s="1"/>
      <c r="N2" s="1"/>
      <c r="W2" s="1" t="s">
        <v>61</v>
      </c>
    </row>
    <row r="3" spans="3:24" x14ac:dyDescent="0.25">
      <c r="C3" s="1"/>
      <c r="N3" s="1"/>
      <c r="W3" s="1" t="s">
        <v>62</v>
      </c>
    </row>
    <row r="4" spans="3:24" ht="15.75" x14ac:dyDescent="0.25">
      <c r="C4" s="2"/>
    </row>
    <row r="5" spans="3:24" ht="15.75" customHeight="1" x14ac:dyDescent="0.25">
      <c r="C5" s="65" t="s">
        <v>14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3:24" ht="15.75" customHeight="1" x14ac:dyDescent="0.25">
      <c r="C6" s="82" t="s">
        <v>27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</row>
    <row r="7" spans="3:24" ht="15.75" customHeight="1" x14ac:dyDescent="0.25">
      <c r="C7" s="83" t="s">
        <v>26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</row>
    <row r="8" spans="3:24" ht="15.75" x14ac:dyDescent="0.25">
      <c r="C8" s="72" t="s">
        <v>19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</row>
    <row r="9" spans="3:24" ht="15.75" x14ac:dyDescent="0.25">
      <c r="C9" s="7"/>
    </row>
    <row r="10" spans="3:24" x14ac:dyDescent="0.25">
      <c r="C10" s="3"/>
      <c r="D10" s="3"/>
      <c r="E10" s="3"/>
      <c r="F10" s="3"/>
      <c r="G10" s="3"/>
      <c r="H10" s="3"/>
      <c r="I10" s="3"/>
      <c r="J10" s="3"/>
    </row>
    <row r="11" spans="3:24" x14ac:dyDescent="0.25">
      <c r="C11" s="73" t="s">
        <v>8</v>
      </c>
      <c r="D11" s="69" t="s">
        <v>5</v>
      </c>
      <c r="E11" s="70"/>
      <c r="F11" s="70"/>
      <c r="G11" s="70"/>
      <c r="H11" s="70"/>
      <c r="I11" s="66" t="s">
        <v>6</v>
      </c>
      <c r="J11" s="67"/>
      <c r="K11" s="67"/>
      <c r="L11" s="67"/>
      <c r="M11" s="68"/>
      <c r="N11" s="66" t="s">
        <v>11</v>
      </c>
      <c r="O11" s="67"/>
      <c r="P11" s="67"/>
      <c r="Q11" s="67"/>
      <c r="R11" s="67"/>
      <c r="S11" s="68"/>
      <c r="T11" s="69" t="s">
        <v>60</v>
      </c>
      <c r="U11" s="70"/>
      <c r="V11" s="70"/>
      <c r="W11" s="71"/>
    </row>
    <row r="12" spans="3:24" ht="39" customHeight="1" x14ac:dyDescent="0.25">
      <c r="C12" s="74"/>
      <c r="D12" s="76" t="s">
        <v>1</v>
      </c>
      <c r="E12" s="77" t="s">
        <v>12</v>
      </c>
      <c r="F12" s="77"/>
      <c r="G12" s="77"/>
      <c r="H12" s="56" t="s">
        <v>13</v>
      </c>
      <c r="I12" s="76" t="s">
        <v>1</v>
      </c>
      <c r="J12" s="77" t="s">
        <v>12</v>
      </c>
      <c r="K12" s="77"/>
      <c r="L12" s="80" t="s">
        <v>13</v>
      </c>
      <c r="M12" s="81"/>
      <c r="N12" s="76" t="s">
        <v>1</v>
      </c>
      <c r="O12" s="79" t="s">
        <v>12</v>
      </c>
      <c r="P12" s="79"/>
      <c r="Q12" s="79"/>
      <c r="R12" s="84" t="s">
        <v>13</v>
      </c>
      <c r="S12" s="85"/>
      <c r="T12" s="78" t="s">
        <v>1</v>
      </c>
      <c r="U12" s="77" t="s">
        <v>12</v>
      </c>
      <c r="V12" s="77"/>
      <c r="W12" s="44" t="s">
        <v>13</v>
      </c>
    </row>
    <row r="13" spans="3:24" ht="38.25" x14ac:dyDescent="0.25">
      <c r="C13" s="75"/>
      <c r="D13" s="76"/>
      <c r="E13" s="5" t="s">
        <v>15</v>
      </c>
      <c r="F13" s="46" t="s">
        <v>23</v>
      </c>
      <c r="G13" s="5" t="s">
        <v>20</v>
      </c>
      <c r="H13" s="53" t="s">
        <v>16</v>
      </c>
      <c r="I13" s="76"/>
      <c r="J13" s="52" t="s">
        <v>15</v>
      </c>
      <c r="K13" s="52" t="s">
        <v>20</v>
      </c>
      <c r="L13" s="53" t="s">
        <v>16</v>
      </c>
      <c r="M13" s="53" t="s">
        <v>24</v>
      </c>
      <c r="N13" s="66"/>
      <c r="O13" s="28" t="s">
        <v>15</v>
      </c>
      <c r="P13" s="46" t="s">
        <v>21</v>
      </c>
      <c r="Q13" s="39" t="s">
        <v>20</v>
      </c>
      <c r="R13" s="53" t="s">
        <v>16</v>
      </c>
      <c r="S13" s="53" t="s">
        <v>24</v>
      </c>
      <c r="T13" s="78"/>
      <c r="U13" s="20" t="s">
        <v>15</v>
      </c>
      <c r="V13" s="20" t="s">
        <v>20</v>
      </c>
      <c r="W13" s="20" t="s">
        <v>16</v>
      </c>
    </row>
    <row r="14" spans="3:24" x14ac:dyDescent="0.25">
      <c r="C14" s="13" t="s">
        <v>1</v>
      </c>
      <c r="D14" s="38">
        <f>SUM(E14:H14)</f>
        <v>11931</v>
      </c>
      <c r="E14" s="19">
        <f>E36</f>
        <v>4005</v>
      </c>
      <c r="F14" s="19">
        <f>F36</f>
        <v>0</v>
      </c>
      <c r="G14" s="19">
        <f>G36</f>
        <v>6000</v>
      </c>
      <c r="H14" s="19">
        <f>H36</f>
        <v>1926</v>
      </c>
      <c r="I14" s="38">
        <f>SUM(J14:M14)</f>
        <v>9929.89</v>
      </c>
      <c r="J14" s="19">
        <f>J36</f>
        <v>3971.9560000000001</v>
      </c>
      <c r="K14" s="19">
        <f>K36</f>
        <v>5957.9339999999993</v>
      </c>
      <c r="L14" s="19">
        <f>L36</f>
        <v>0</v>
      </c>
      <c r="M14" s="19">
        <f>M36</f>
        <v>0</v>
      </c>
      <c r="N14" s="38">
        <f>SUM(O14:S14)</f>
        <v>9929.89</v>
      </c>
      <c r="O14" s="41">
        <f>O36</f>
        <v>3971.9560000000001</v>
      </c>
      <c r="P14" s="47">
        <v>0</v>
      </c>
      <c r="Q14" s="42">
        <f>Q36</f>
        <v>5957.9339999999993</v>
      </c>
      <c r="R14" s="42">
        <f>R36</f>
        <v>0</v>
      </c>
      <c r="S14" s="34">
        <f>S36</f>
        <v>0</v>
      </c>
      <c r="T14" s="43">
        <f>N14*100/I14</f>
        <v>100</v>
      </c>
      <c r="U14" s="21">
        <f>O14*100/J14</f>
        <v>100</v>
      </c>
      <c r="V14" s="21">
        <f>Q14*100/K14</f>
        <v>100</v>
      </c>
      <c r="W14" s="21">
        <v>0</v>
      </c>
      <c r="X14" s="40"/>
    </row>
    <row r="15" spans="3:24" x14ac:dyDescent="0.25">
      <c r="C15" s="8"/>
      <c r="D15" s="9"/>
      <c r="E15" s="10"/>
      <c r="F15" s="10"/>
      <c r="G15" s="10"/>
      <c r="H15" s="10"/>
      <c r="I15" s="9"/>
      <c r="J15" s="10"/>
      <c r="K15" s="10"/>
      <c r="L15" s="10"/>
      <c r="M15" s="10"/>
      <c r="N15" s="9"/>
      <c r="O15" s="29"/>
      <c r="P15" s="29"/>
      <c r="Q15" s="29"/>
      <c r="R15" s="29"/>
      <c r="S15" s="29"/>
      <c r="T15" s="30"/>
      <c r="U15" s="4"/>
      <c r="V15" s="4"/>
      <c r="W15" s="4"/>
    </row>
    <row r="16" spans="3:24" x14ac:dyDescent="0.25">
      <c r="C16" s="12"/>
      <c r="D16" s="3"/>
      <c r="E16" s="3"/>
      <c r="F16" s="3"/>
      <c r="G16" s="3"/>
      <c r="H16" s="3"/>
      <c r="I16" s="3"/>
      <c r="J16" s="3"/>
      <c r="O16" s="31"/>
      <c r="P16" s="31"/>
    </row>
    <row r="17" spans="1:23" ht="22.5" customHeight="1" x14ac:dyDescent="0.25">
      <c r="A17" s="90" t="s">
        <v>7</v>
      </c>
      <c r="B17" s="90"/>
      <c r="C17" s="91"/>
      <c r="D17" s="76" t="s">
        <v>5</v>
      </c>
      <c r="E17" s="76"/>
      <c r="F17" s="76"/>
      <c r="G17" s="76"/>
      <c r="H17" s="76"/>
      <c r="I17" s="76" t="s">
        <v>6</v>
      </c>
      <c r="J17" s="76"/>
      <c r="K17" s="76"/>
      <c r="L17" s="76"/>
      <c r="M17" s="76"/>
      <c r="N17" s="66" t="s">
        <v>11</v>
      </c>
      <c r="O17" s="67"/>
      <c r="P17" s="67"/>
      <c r="Q17" s="67"/>
      <c r="R17" s="67"/>
      <c r="S17" s="67"/>
      <c r="T17" s="76" t="s">
        <v>60</v>
      </c>
      <c r="U17" s="76"/>
      <c r="V17" s="76"/>
      <c r="W17" s="76"/>
    </row>
    <row r="18" spans="1:23" ht="36.75" customHeight="1" x14ac:dyDescent="0.25">
      <c r="A18" s="90"/>
      <c r="B18" s="90"/>
      <c r="C18" s="91"/>
      <c r="D18" s="76" t="s">
        <v>1</v>
      </c>
      <c r="E18" s="77" t="s">
        <v>2</v>
      </c>
      <c r="F18" s="77"/>
      <c r="G18" s="77"/>
      <c r="H18" s="56" t="s">
        <v>3</v>
      </c>
      <c r="I18" s="76" t="s">
        <v>1</v>
      </c>
      <c r="J18" s="79" t="s">
        <v>2</v>
      </c>
      <c r="K18" s="79"/>
      <c r="L18" s="84" t="s">
        <v>3</v>
      </c>
      <c r="M18" s="85"/>
      <c r="N18" s="76" t="s">
        <v>1</v>
      </c>
      <c r="O18" s="79" t="s">
        <v>2</v>
      </c>
      <c r="P18" s="79"/>
      <c r="Q18" s="79"/>
      <c r="R18" s="84" t="s">
        <v>3</v>
      </c>
      <c r="S18" s="85"/>
      <c r="T18" s="78" t="s">
        <v>1</v>
      </c>
      <c r="U18" s="77" t="s">
        <v>2</v>
      </c>
      <c r="V18" s="77"/>
      <c r="W18" s="44" t="s">
        <v>3</v>
      </c>
    </row>
    <row r="19" spans="1:23" ht="38.25" x14ac:dyDescent="0.25">
      <c r="A19" s="90"/>
      <c r="B19" s="90"/>
      <c r="C19" s="91"/>
      <c r="D19" s="76"/>
      <c r="E19" s="18" t="s">
        <v>15</v>
      </c>
      <c r="F19" s="46" t="s">
        <v>23</v>
      </c>
      <c r="G19" s="18" t="s">
        <v>20</v>
      </c>
      <c r="H19" s="53" t="s">
        <v>16</v>
      </c>
      <c r="I19" s="76"/>
      <c r="J19" s="52" t="s">
        <v>15</v>
      </c>
      <c r="K19" s="52" t="s">
        <v>20</v>
      </c>
      <c r="L19" s="53" t="s">
        <v>16</v>
      </c>
      <c r="M19" s="53" t="s">
        <v>24</v>
      </c>
      <c r="N19" s="76"/>
      <c r="O19" s="25" t="s">
        <v>15</v>
      </c>
      <c r="P19" s="46" t="s">
        <v>21</v>
      </c>
      <c r="Q19" s="25" t="s">
        <v>20</v>
      </c>
      <c r="R19" s="53" t="s">
        <v>16</v>
      </c>
      <c r="S19" s="53" t="s">
        <v>24</v>
      </c>
      <c r="T19" s="78"/>
      <c r="U19" s="18" t="s">
        <v>15</v>
      </c>
      <c r="V19" s="18" t="s">
        <v>20</v>
      </c>
      <c r="W19" s="18" t="s">
        <v>16</v>
      </c>
    </row>
    <row r="20" spans="1:23" ht="24.75" customHeight="1" x14ac:dyDescent="0.25">
      <c r="A20" s="57" t="s">
        <v>29</v>
      </c>
      <c r="B20" s="92" t="s">
        <v>58</v>
      </c>
      <c r="C20" s="59" t="s">
        <v>30</v>
      </c>
      <c r="D20" s="19">
        <f t="shared" ref="D20:D32" si="0">SUM(E20:H20)</f>
        <v>1160</v>
      </c>
      <c r="E20" s="37">
        <f>1160*0.4</f>
        <v>464</v>
      </c>
      <c r="F20" s="37">
        <v>0</v>
      </c>
      <c r="G20" s="37">
        <f>1160*0.6</f>
        <v>696</v>
      </c>
      <c r="H20" s="37">
        <v>0</v>
      </c>
      <c r="I20" s="34">
        <f>SUM(J20:M20)</f>
        <v>2550</v>
      </c>
      <c r="J20" s="32">
        <f>2550*0.4</f>
        <v>1020</v>
      </c>
      <c r="K20" s="32">
        <f>2550*0.6</f>
        <v>1530</v>
      </c>
      <c r="L20" s="32">
        <v>0</v>
      </c>
      <c r="M20" s="32">
        <v>0</v>
      </c>
      <c r="N20" s="19">
        <f t="shared" ref="N20:N26" si="1">SUM(O20:S20)</f>
        <v>2550</v>
      </c>
      <c r="O20" s="32">
        <f>2550*0.4</f>
        <v>1020</v>
      </c>
      <c r="P20" s="32">
        <v>0</v>
      </c>
      <c r="Q20" s="32">
        <f>2550*0.6</f>
        <v>1530</v>
      </c>
      <c r="R20" s="32">
        <v>0</v>
      </c>
      <c r="S20" s="32">
        <v>0</v>
      </c>
      <c r="T20" s="34">
        <f>N20*100/I20</f>
        <v>100</v>
      </c>
      <c r="U20" s="22">
        <f>O20*100/J20</f>
        <v>100</v>
      </c>
      <c r="V20" s="22">
        <f>Q20*100/K20</f>
        <v>100</v>
      </c>
      <c r="W20" s="22">
        <v>0</v>
      </c>
    </row>
    <row r="21" spans="1:23" ht="24.75" customHeight="1" x14ac:dyDescent="0.25">
      <c r="A21" s="57" t="s">
        <v>31</v>
      </c>
      <c r="B21" s="93"/>
      <c r="C21" s="59" t="s">
        <v>32</v>
      </c>
      <c r="D21" s="19">
        <f t="shared" si="0"/>
        <v>3600</v>
      </c>
      <c r="E21" s="37">
        <f>3600*0.4</f>
        <v>1440</v>
      </c>
      <c r="F21" s="37">
        <v>0</v>
      </c>
      <c r="G21" s="37">
        <f>3600*0.6</f>
        <v>2160</v>
      </c>
      <c r="H21" s="37">
        <v>0</v>
      </c>
      <c r="I21" s="34">
        <f>SUM(J21:M21)</f>
        <v>2385.91</v>
      </c>
      <c r="J21" s="32">
        <f>2385.91*0.4</f>
        <v>954.36400000000003</v>
      </c>
      <c r="K21" s="32">
        <f>2385.91*0.6</f>
        <v>1431.5459999999998</v>
      </c>
      <c r="L21" s="32">
        <v>0</v>
      </c>
      <c r="M21" s="32">
        <v>0</v>
      </c>
      <c r="N21" s="19">
        <f t="shared" si="1"/>
        <v>2385.91</v>
      </c>
      <c r="O21" s="32">
        <f>2385.91*0.4</f>
        <v>954.36400000000003</v>
      </c>
      <c r="P21" s="32">
        <v>0</v>
      </c>
      <c r="Q21" s="32">
        <f>2385.91*0.6</f>
        <v>1431.5459999999998</v>
      </c>
      <c r="R21" s="32">
        <v>0</v>
      </c>
      <c r="S21" s="32">
        <v>0</v>
      </c>
      <c r="T21" s="34">
        <f t="shared" ref="T21:T35" si="2">N21*100/I21</f>
        <v>100</v>
      </c>
      <c r="U21" s="22">
        <f t="shared" ref="U21:U35" si="3">O21*100/J21</f>
        <v>100</v>
      </c>
      <c r="V21" s="22">
        <f t="shared" ref="V21:V35" si="4">Q21*100/K21</f>
        <v>100</v>
      </c>
      <c r="W21" s="22">
        <v>0</v>
      </c>
    </row>
    <row r="22" spans="1:23" ht="24.75" customHeight="1" x14ac:dyDescent="0.25">
      <c r="A22" s="57" t="s">
        <v>33</v>
      </c>
      <c r="B22" s="93"/>
      <c r="C22" s="59" t="s">
        <v>34</v>
      </c>
      <c r="D22" s="19">
        <f t="shared" si="0"/>
        <v>1000</v>
      </c>
      <c r="E22" s="37">
        <f>1000*0.4</f>
        <v>400</v>
      </c>
      <c r="F22" s="37">
        <v>0</v>
      </c>
      <c r="G22" s="37">
        <f>1000*0.6</f>
        <v>600</v>
      </c>
      <c r="H22" s="37">
        <v>0</v>
      </c>
      <c r="I22" s="34">
        <f>SUM(J22:M22)</f>
        <v>800</v>
      </c>
      <c r="J22" s="32">
        <f>800*0.4</f>
        <v>320</v>
      </c>
      <c r="K22" s="32">
        <f>800*0.6</f>
        <v>480</v>
      </c>
      <c r="L22" s="32">
        <v>0</v>
      </c>
      <c r="M22" s="32">
        <v>0</v>
      </c>
      <c r="N22" s="19">
        <f t="shared" si="1"/>
        <v>800</v>
      </c>
      <c r="O22" s="32">
        <f>800*0.4</f>
        <v>320</v>
      </c>
      <c r="P22" s="32">
        <v>0</v>
      </c>
      <c r="Q22" s="32">
        <f>800*0.6</f>
        <v>480</v>
      </c>
      <c r="R22" s="32">
        <v>0</v>
      </c>
      <c r="S22" s="32">
        <v>0</v>
      </c>
      <c r="T22" s="34">
        <f t="shared" si="2"/>
        <v>100</v>
      </c>
      <c r="U22" s="22">
        <f t="shared" si="3"/>
        <v>100</v>
      </c>
      <c r="V22" s="22">
        <f t="shared" si="4"/>
        <v>100</v>
      </c>
      <c r="W22" s="22">
        <v>0</v>
      </c>
    </row>
    <row r="23" spans="1:23" ht="24.75" customHeight="1" x14ac:dyDescent="0.25">
      <c r="A23" s="57" t="s">
        <v>35</v>
      </c>
      <c r="B23" s="93"/>
      <c r="C23" s="58" t="s">
        <v>36</v>
      </c>
      <c r="D23" s="19">
        <f t="shared" si="0"/>
        <v>550</v>
      </c>
      <c r="E23" s="37">
        <v>0</v>
      </c>
      <c r="F23" s="37">
        <v>0</v>
      </c>
      <c r="G23" s="37">
        <v>0</v>
      </c>
      <c r="H23" s="37">
        <v>550</v>
      </c>
      <c r="I23" s="51">
        <f>SUM(J23:M23)</f>
        <v>0</v>
      </c>
      <c r="J23" s="32">
        <v>0</v>
      </c>
      <c r="K23" s="32">
        <v>0</v>
      </c>
      <c r="L23" s="32">
        <v>0</v>
      </c>
      <c r="M23" s="32">
        <v>0</v>
      </c>
      <c r="N23" s="19">
        <f t="shared" si="1"/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4">
        <v>0</v>
      </c>
      <c r="U23" s="22">
        <v>0</v>
      </c>
      <c r="V23" s="22">
        <v>0</v>
      </c>
      <c r="W23" s="22">
        <f>R23*100/H23</f>
        <v>0</v>
      </c>
    </row>
    <row r="24" spans="1:23" ht="24.75" customHeight="1" x14ac:dyDescent="0.25">
      <c r="A24" s="57" t="s">
        <v>37</v>
      </c>
      <c r="B24" s="93"/>
      <c r="C24" s="59" t="s">
        <v>38</v>
      </c>
      <c r="D24" s="19">
        <f t="shared" si="0"/>
        <v>30</v>
      </c>
      <c r="E24" s="37">
        <v>0</v>
      </c>
      <c r="F24" s="37"/>
      <c r="G24" s="37">
        <v>0</v>
      </c>
      <c r="H24" s="37">
        <v>30</v>
      </c>
      <c r="I24" s="51">
        <f>SUM(J24:L24)</f>
        <v>25</v>
      </c>
      <c r="J24" s="32">
        <f>25*0.4</f>
        <v>10</v>
      </c>
      <c r="K24" s="32">
        <f>25*0.6</f>
        <v>15</v>
      </c>
      <c r="L24" s="32">
        <v>0</v>
      </c>
      <c r="M24" s="32"/>
      <c r="N24" s="19">
        <f>SUM(O24:R24)</f>
        <v>25</v>
      </c>
      <c r="O24" s="32">
        <f>25*0.4</f>
        <v>10</v>
      </c>
      <c r="P24" s="32"/>
      <c r="Q24" s="32">
        <f>25*0.6</f>
        <v>15</v>
      </c>
      <c r="R24" s="32">
        <v>0</v>
      </c>
      <c r="S24" s="32"/>
      <c r="T24" s="34">
        <f t="shared" si="2"/>
        <v>100</v>
      </c>
      <c r="U24" s="22">
        <f t="shared" si="3"/>
        <v>100</v>
      </c>
      <c r="V24" s="22">
        <f t="shared" si="4"/>
        <v>100</v>
      </c>
      <c r="W24" s="22">
        <v>0</v>
      </c>
    </row>
    <row r="25" spans="1:23" ht="24.75" customHeight="1" x14ac:dyDescent="0.25">
      <c r="A25" s="57" t="s">
        <v>39</v>
      </c>
      <c r="B25" s="93"/>
      <c r="C25" s="59" t="s">
        <v>40</v>
      </c>
      <c r="D25" s="19">
        <f t="shared" si="0"/>
        <v>300</v>
      </c>
      <c r="E25" s="37">
        <v>0</v>
      </c>
      <c r="F25" s="37">
        <v>0</v>
      </c>
      <c r="G25" s="37">
        <v>0</v>
      </c>
      <c r="H25" s="37">
        <v>300</v>
      </c>
      <c r="I25" s="34">
        <f>SUM(J25:M25)</f>
        <v>171.09</v>
      </c>
      <c r="J25" s="32">
        <f>171.09*0.4</f>
        <v>68.436000000000007</v>
      </c>
      <c r="K25" s="32">
        <f>171.09*0.6</f>
        <v>102.654</v>
      </c>
      <c r="L25" s="32">
        <v>0</v>
      </c>
      <c r="M25" s="32">
        <v>0</v>
      </c>
      <c r="N25" s="19">
        <f t="shared" si="1"/>
        <v>171.09</v>
      </c>
      <c r="O25" s="32">
        <f>171.09*0.4</f>
        <v>68.436000000000007</v>
      </c>
      <c r="P25" s="32">
        <v>0</v>
      </c>
      <c r="Q25" s="32">
        <f>171.09*0.6</f>
        <v>102.654</v>
      </c>
      <c r="R25" s="32">
        <v>0</v>
      </c>
      <c r="S25" s="32">
        <v>0</v>
      </c>
      <c r="T25" s="34">
        <f t="shared" si="2"/>
        <v>100</v>
      </c>
      <c r="U25" s="22">
        <f t="shared" si="3"/>
        <v>100</v>
      </c>
      <c r="V25" s="22">
        <f t="shared" si="4"/>
        <v>100</v>
      </c>
      <c r="W25" s="22">
        <f>R25*100/H25</f>
        <v>0</v>
      </c>
    </row>
    <row r="26" spans="1:23" ht="24.75" customHeight="1" x14ac:dyDescent="0.25">
      <c r="A26" s="57" t="s">
        <v>41</v>
      </c>
      <c r="B26" s="93"/>
      <c r="C26" s="59" t="s">
        <v>42</v>
      </c>
      <c r="D26" s="19">
        <f t="shared" si="0"/>
        <v>180</v>
      </c>
      <c r="E26" s="37">
        <v>0</v>
      </c>
      <c r="F26" s="37">
        <v>0</v>
      </c>
      <c r="G26" s="37">
        <v>0</v>
      </c>
      <c r="H26" s="37">
        <v>180</v>
      </c>
      <c r="I26" s="34">
        <f>SUM(J26:M26)</f>
        <v>128.88</v>
      </c>
      <c r="J26" s="32">
        <f>128.88*0.4</f>
        <v>51.552</v>
      </c>
      <c r="K26" s="32">
        <f>128.88*0.6</f>
        <v>77.327999999999989</v>
      </c>
      <c r="L26" s="32">
        <v>0</v>
      </c>
      <c r="M26" s="32">
        <v>0</v>
      </c>
      <c r="N26" s="19">
        <f t="shared" si="1"/>
        <v>128.88</v>
      </c>
      <c r="O26" s="32">
        <f>128.88*0.4</f>
        <v>51.552</v>
      </c>
      <c r="P26" s="32">
        <v>0</v>
      </c>
      <c r="Q26" s="32">
        <f>128.88*0.6</f>
        <v>77.327999999999989</v>
      </c>
      <c r="R26" s="32">
        <v>0</v>
      </c>
      <c r="S26" s="32">
        <v>0</v>
      </c>
      <c r="T26" s="34">
        <f t="shared" si="2"/>
        <v>100</v>
      </c>
      <c r="U26" s="22">
        <f t="shared" si="3"/>
        <v>100</v>
      </c>
      <c r="V26" s="22">
        <f t="shared" si="4"/>
        <v>100</v>
      </c>
      <c r="W26" s="22">
        <f>R26*100/H26</f>
        <v>0</v>
      </c>
    </row>
    <row r="27" spans="1:23" ht="24.75" customHeight="1" x14ac:dyDescent="0.25">
      <c r="A27" s="57" t="s">
        <v>43</v>
      </c>
      <c r="B27" s="94"/>
      <c r="C27" s="59" t="s">
        <v>57</v>
      </c>
      <c r="D27" s="19">
        <f t="shared" si="0"/>
        <v>0</v>
      </c>
      <c r="E27" s="37">
        <v>0</v>
      </c>
      <c r="F27" s="37"/>
      <c r="G27" s="37">
        <v>0</v>
      </c>
      <c r="H27" s="37">
        <v>0</v>
      </c>
      <c r="I27" s="34">
        <f>SUM(J27:L27)</f>
        <v>16.16</v>
      </c>
      <c r="J27" s="32">
        <f>16.16*0.4</f>
        <v>6.4640000000000004</v>
      </c>
      <c r="K27" s="32">
        <f>16.16*0.6</f>
        <v>9.6959999999999997</v>
      </c>
      <c r="L27" s="32">
        <v>0</v>
      </c>
      <c r="M27" s="32"/>
      <c r="N27" s="19">
        <f>SUM(O27:R27)</f>
        <v>16.16</v>
      </c>
      <c r="O27" s="32">
        <f>16.16*0.4</f>
        <v>6.4640000000000004</v>
      </c>
      <c r="P27" s="32"/>
      <c r="Q27" s="32">
        <f>16.16*0.6</f>
        <v>9.6959999999999997</v>
      </c>
      <c r="R27" s="32">
        <v>0</v>
      </c>
      <c r="S27" s="32"/>
      <c r="T27" s="34">
        <f t="shared" si="2"/>
        <v>100</v>
      </c>
      <c r="U27" s="22">
        <f t="shared" si="3"/>
        <v>100.00000000000001</v>
      </c>
      <c r="V27" s="22">
        <f t="shared" si="4"/>
        <v>100</v>
      </c>
      <c r="W27" s="22">
        <v>0</v>
      </c>
    </row>
    <row r="28" spans="1:23" ht="24.75" customHeight="1" x14ac:dyDescent="0.25">
      <c r="A28" s="61" t="s">
        <v>44</v>
      </c>
      <c r="B28" s="92" t="s">
        <v>59</v>
      </c>
      <c r="C28" s="59" t="s">
        <v>30</v>
      </c>
      <c r="D28" s="19">
        <f t="shared" si="0"/>
        <v>1000</v>
      </c>
      <c r="E28" s="37">
        <f>1000*0.4</f>
        <v>400</v>
      </c>
      <c r="F28" s="37">
        <v>0</v>
      </c>
      <c r="G28" s="37">
        <f>1000*0.6</f>
        <v>600</v>
      </c>
      <c r="H28" s="37">
        <v>0</v>
      </c>
      <c r="I28" s="34">
        <f>SUM(J28:M28)</f>
        <v>1282.25</v>
      </c>
      <c r="J28" s="32">
        <f>1282.25*0.4</f>
        <v>512.9</v>
      </c>
      <c r="K28" s="32">
        <f>1282.25*0.6</f>
        <v>769.35</v>
      </c>
      <c r="L28" s="32">
        <v>0</v>
      </c>
      <c r="M28" s="32">
        <v>0</v>
      </c>
      <c r="N28" s="19">
        <f>SUM(O28:R28)</f>
        <v>1282.25</v>
      </c>
      <c r="O28" s="32">
        <f>1282.25*0.4</f>
        <v>512.9</v>
      </c>
      <c r="P28" s="32">
        <v>0</v>
      </c>
      <c r="Q28" s="32">
        <f>1282.25*0.6</f>
        <v>769.35</v>
      </c>
      <c r="R28" s="32">
        <v>0</v>
      </c>
      <c r="S28" s="32">
        <v>0</v>
      </c>
      <c r="T28" s="34">
        <f t="shared" si="2"/>
        <v>100</v>
      </c>
      <c r="U28" s="22">
        <f t="shared" si="3"/>
        <v>100</v>
      </c>
      <c r="V28" s="22">
        <f t="shared" si="4"/>
        <v>100</v>
      </c>
      <c r="W28" s="22">
        <v>0</v>
      </c>
    </row>
    <row r="29" spans="1:23" ht="24.75" customHeight="1" x14ac:dyDescent="0.25">
      <c r="A29" s="62" t="s">
        <v>45</v>
      </c>
      <c r="B29" s="93"/>
      <c r="C29" s="59" t="s">
        <v>46</v>
      </c>
      <c r="D29" s="19">
        <f t="shared" si="0"/>
        <v>2325</v>
      </c>
      <c r="E29" s="37">
        <f>2325*0.4</f>
        <v>930</v>
      </c>
      <c r="F29" s="37"/>
      <c r="G29" s="37">
        <f>2325*0.6</f>
        <v>1395</v>
      </c>
      <c r="H29" s="37">
        <v>0</v>
      </c>
      <c r="I29" s="34">
        <f t="shared" ref="I29:I35" si="5">SUM(J29:M29)</f>
        <v>1710</v>
      </c>
      <c r="J29" s="32">
        <f>1710*0.4</f>
        <v>684</v>
      </c>
      <c r="K29" s="32">
        <f>1710*0.6</f>
        <v>1026</v>
      </c>
      <c r="L29" s="32">
        <v>0</v>
      </c>
      <c r="M29" s="32"/>
      <c r="N29" s="19">
        <f t="shared" ref="N29:N35" si="6">SUM(O29:R29)</f>
        <v>1710</v>
      </c>
      <c r="O29" s="32">
        <f>1710*0.4</f>
        <v>684</v>
      </c>
      <c r="P29" s="32"/>
      <c r="Q29" s="32">
        <f>1710*0.6</f>
        <v>1026</v>
      </c>
      <c r="R29" s="32">
        <v>0</v>
      </c>
      <c r="S29" s="32"/>
      <c r="T29" s="34">
        <f t="shared" si="2"/>
        <v>100</v>
      </c>
      <c r="U29" s="22">
        <f t="shared" si="3"/>
        <v>100</v>
      </c>
      <c r="V29" s="22">
        <f t="shared" si="4"/>
        <v>100</v>
      </c>
      <c r="W29" s="22">
        <v>0</v>
      </c>
    </row>
    <row r="30" spans="1:23" ht="24.75" customHeight="1" x14ac:dyDescent="0.25">
      <c r="A30" s="60" t="s">
        <v>47</v>
      </c>
      <c r="B30" s="93"/>
      <c r="C30" s="59" t="s">
        <v>48</v>
      </c>
      <c r="D30" s="19">
        <f t="shared" si="0"/>
        <v>920</v>
      </c>
      <c r="E30" s="37">
        <f>920*0.4+3</f>
        <v>371</v>
      </c>
      <c r="F30" s="37"/>
      <c r="G30" s="37">
        <f>920*0.6-3</f>
        <v>549</v>
      </c>
      <c r="H30" s="37">
        <v>0</v>
      </c>
      <c r="I30" s="34">
        <f t="shared" si="5"/>
        <v>690</v>
      </c>
      <c r="J30" s="32">
        <f>690*0.4</f>
        <v>276</v>
      </c>
      <c r="K30" s="32">
        <f>690*0.6</f>
        <v>414</v>
      </c>
      <c r="L30" s="32">
        <v>0</v>
      </c>
      <c r="M30" s="32"/>
      <c r="N30" s="19">
        <f t="shared" si="6"/>
        <v>690</v>
      </c>
      <c r="O30" s="32">
        <f>690*0.4</f>
        <v>276</v>
      </c>
      <c r="P30" s="32"/>
      <c r="Q30" s="32">
        <f>690*0.6</f>
        <v>414</v>
      </c>
      <c r="R30" s="32">
        <v>0</v>
      </c>
      <c r="S30" s="32"/>
      <c r="T30" s="34">
        <f t="shared" si="2"/>
        <v>100</v>
      </c>
      <c r="U30" s="22">
        <f t="shared" si="3"/>
        <v>100</v>
      </c>
      <c r="V30" s="22">
        <f t="shared" si="4"/>
        <v>100</v>
      </c>
      <c r="W30" s="22">
        <v>0</v>
      </c>
    </row>
    <row r="31" spans="1:23" ht="24.75" customHeight="1" x14ac:dyDescent="0.25">
      <c r="A31" s="62" t="s">
        <v>49</v>
      </c>
      <c r="B31" s="93"/>
      <c r="C31" s="58" t="s">
        <v>36</v>
      </c>
      <c r="D31" s="19">
        <f t="shared" si="0"/>
        <v>375</v>
      </c>
      <c r="E31" s="37">
        <v>0</v>
      </c>
      <c r="F31" s="37"/>
      <c r="G31" s="37">
        <v>0</v>
      </c>
      <c r="H31" s="37">
        <v>375</v>
      </c>
      <c r="I31" s="34">
        <f t="shared" si="5"/>
        <v>0</v>
      </c>
      <c r="J31" s="32">
        <v>0</v>
      </c>
      <c r="K31" s="32">
        <v>0</v>
      </c>
      <c r="L31" s="32">
        <v>0</v>
      </c>
      <c r="M31" s="32"/>
      <c r="N31" s="19">
        <f t="shared" si="6"/>
        <v>0</v>
      </c>
      <c r="O31" s="32">
        <v>0</v>
      </c>
      <c r="P31" s="32"/>
      <c r="Q31" s="32">
        <v>0</v>
      </c>
      <c r="R31" s="32">
        <v>0</v>
      </c>
      <c r="S31" s="32"/>
      <c r="T31" s="34">
        <v>0</v>
      </c>
      <c r="U31" s="22">
        <v>0</v>
      </c>
      <c r="V31" s="22">
        <v>0</v>
      </c>
      <c r="W31" s="22">
        <v>0</v>
      </c>
    </row>
    <row r="32" spans="1:23" ht="24.75" customHeight="1" x14ac:dyDescent="0.25">
      <c r="A32" s="60" t="s">
        <v>50</v>
      </c>
      <c r="B32" s="95"/>
      <c r="C32" s="59" t="s">
        <v>51</v>
      </c>
      <c r="D32" s="64">
        <f t="shared" si="0"/>
        <v>25</v>
      </c>
      <c r="E32" s="37">
        <v>0</v>
      </c>
      <c r="F32" s="37"/>
      <c r="G32" s="37">
        <v>0</v>
      </c>
      <c r="H32" s="37">
        <v>25</v>
      </c>
      <c r="I32" s="34">
        <f t="shared" si="5"/>
        <v>25</v>
      </c>
      <c r="J32" s="32">
        <f>25*0.4</f>
        <v>10</v>
      </c>
      <c r="K32" s="32">
        <f>25*0.6</f>
        <v>15</v>
      </c>
      <c r="L32" s="32">
        <v>0</v>
      </c>
      <c r="M32" s="32"/>
      <c r="N32" s="19">
        <f t="shared" si="6"/>
        <v>25</v>
      </c>
      <c r="O32" s="32">
        <f>25*0.4</f>
        <v>10</v>
      </c>
      <c r="P32" s="32"/>
      <c r="Q32" s="32">
        <f>25*0.6</f>
        <v>15</v>
      </c>
      <c r="R32" s="32">
        <v>0</v>
      </c>
      <c r="S32" s="32"/>
      <c r="T32" s="34">
        <f t="shared" si="2"/>
        <v>100</v>
      </c>
      <c r="U32" s="22">
        <f t="shared" si="3"/>
        <v>100</v>
      </c>
      <c r="V32" s="22">
        <f t="shared" si="4"/>
        <v>100</v>
      </c>
      <c r="W32" s="22">
        <v>0</v>
      </c>
    </row>
    <row r="33" spans="1:23" ht="24.75" customHeight="1" x14ac:dyDescent="0.25">
      <c r="A33" s="57" t="s">
        <v>52</v>
      </c>
      <c r="B33" s="93"/>
      <c r="C33" s="59" t="s">
        <v>53</v>
      </c>
      <c r="D33" s="64">
        <f t="shared" ref="D33:D35" si="7">SUM(E33:H33)</f>
        <v>280</v>
      </c>
      <c r="E33" s="37">
        <v>0</v>
      </c>
      <c r="F33" s="37"/>
      <c r="G33" s="37">
        <v>0</v>
      </c>
      <c r="H33" s="37">
        <v>280</v>
      </c>
      <c r="I33" s="34">
        <f t="shared" si="5"/>
        <v>0</v>
      </c>
      <c r="J33" s="32">
        <v>0</v>
      </c>
      <c r="K33" s="32">
        <v>0</v>
      </c>
      <c r="L33" s="32">
        <v>0</v>
      </c>
      <c r="M33" s="32"/>
      <c r="N33" s="19">
        <f t="shared" si="6"/>
        <v>0</v>
      </c>
      <c r="O33" s="32">
        <v>0</v>
      </c>
      <c r="P33" s="32"/>
      <c r="Q33" s="32">
        <v>0</v>
      </c>
      <c r="R33" s="32">
        <v>0</v>
      </c>
      <c r="S33" s="32"/>
      <c r="T33" s="34">
        <f>0</f>
        <v>0</v>
      </c>
      <c r="U33" s="22">
        <v>0</v>
      </c>
      <c r="V33" s="22">
        <v>0</v>
      </c>
      <c r="W33" s="22">
        <v>0</v>
      </c>
    </row>
    <row r="34" spans="1:23" ht="24.75" customHeight="1" x14ac:dyDescent="0.25">
      <c r="A34" s="57" t="s">
        <v>54</v>
      </c>
      <c r="B34" s="93"/>
      <c r="C34" s="59" t="s">
        <v>42</v>
      </c>
      <c r="D34" s="64">
        <f t="shared" si="7"/>
        <v>186</v>
      </c>
      <c r="E34" s="37">
        <v>0</v>
      </c>
      <c r="F34" s="37"/>
      <c r="G34" s="37">
        <v>0</v>
      </c>
      <c r="H34" s="37">
        <v>186</v>
      </c>
      <c r="I34" s="34">
        <f t="shared" si="5"/>
        <v>0</v>
      </c>
      <c r="J34" s="32">
        <v>0</v>
      </c>
      <c r="K34" s="32">
        <v>0</v>
      </c>
      <c r="L34" s="32">
        <v>0</v>
      </c>
      <c r="M34" s="32"/>
      <c r="N34" s="19">
        <f t="shared" si="6"/>
        <v>0</v>
      </c>
      <c r="O34" s="32">
        <v>0</v>
      </c>
      <c r="P34" s="32"/>
      <c r="Q34" s="32">
        <v>0</v>
      </c>
      <c r="R34" s="32">
        <v>0</v>
      </c>
      <c r="S34" s="32"/>
      <c r="T34" s="34">
        <v>0</v>
      </c>
      <c r="U34" s="22">
        <v>0</v>
      </c>
      <c r="V34" s="22">
        <v>0</v>
      </c>
      <c r="W34" s="22">
        <v>0</v>
      </c>
    </row>
    <row r="35" spans="1:23" ht="24.75" customHeight="1" x14ac:dyDescent="0.25">
      <c r="A35" s="57" t="s">
        <v>55</v>
      </c>
      <c r="B35" s="94"/>
      <c r="C35" s="59" t="s">
        <v>56</v>
      </c>
      <c r="D35" s="64">
        <f t="shared" si="7"/>
        <v>0</v>
      </c>
      <c r="E35" s="37">
        <v>0</v>
      </c>
      <c r="F35" s="37"/>
      <c r="G35" s="37">
        <v>0</v>
      </c>
      <c r="H35" s="37">
        <v>0</v>
      </c>
      <c r="I35" s="34">
        <f t="shared" si="5"/>
        <v>145.6</v>
      </c>
      <c r="J35" s="32">
        <f>145.6*0.4</f>
        <v>58.24</v>
      </c>
      <c r="K35" s="32">
        <f>145.6*0.6</f>
        <v>87.36</v>
      </c>
      <c r="L35" s="32">
        <v>0</v>
      </c>
      <c r="M35" s="32"/>
      <c r="N35" s="19">
        <f t="shared" si="6"/>
        <v>145.6</v>
      </c>
      <c r="O35" s="32">
        <f>145.6*0.4</f>
        <v>58.24</v>
      </c>
      <c r="P35" s="32"/>
      <c r="Q35" s="32">
        <f>145.6*0.6</f>
        <v>87.36</v>
      </c>
      <c r="R35" s="32">
        <v>0</v>
      </c>
      <c r="S35" s="32"/>
      <c r="T35" s="34">
        <f t="shared" si="2"/>
        <v>100</v>
      </c>
      <c r="U35" s="22">
        <f t="shared" si="3"/>
        <v>100</v>
      </c>
      <c r="V35" s="22">
        <f t="shared" si="4"/>
        <v>100</v>
      </c>
      <c r="W35" s="22">
        <v>0</v>
      </c>
    </row>
    <row r="36" spans="1:23" x14ac:dyDescent="0.25">
      <c r="A36" s="63"/>
      <c r="B36" s="63"/>
      <c r="C36" s="6" t="s">
        <v>4</v>
      </c>
      <c r="D36" s="19">
        <f>SUM(D20:D35)</f>
        <v>11931</v>
      </c>
      <c r="E36" s="19">
        <f>SUM(E20:E35)</f>
        <v>4005</v>
      </c>
      <c r="F36" s="19">
        <f>SUM(F20:F28)</f>
        <v>0</v>
      </c>
      <c r="G36" s="19">
        <f>SUM(G20:G35)</f>
        <v>6000</v>
      </c>
      <c r="H36" s="19">
        <f>SUM(H20:H35)</f>
        <v>1926</v>
      </c>
      <c r="I36" s="19">
        <f>SUM(I20:I35)</f>
        <v>9929.8900000000012</v>
      </c>
      <c r="J36" s="34">
        <f>SUM(J20:J35)</f>
        <v>3971.9560000000001</v>
      </c>
      <c r="K36" s="34">
        <f>SUM(K20:K35)</f>
        <v>5957.9339999999993</v>
      </c>
      <c r="L36" s="34">
        <f>SUM(L20:L28)</f>
        <v>0</v>
      </c>
      <c r="M36" s="34">
        <f t="shared" ref="M36" si="8">SUM(M20:M28)</f>
        <v>0</v>
      </c>
      <c r="N36" s="19">
        <f>SUM(N20:N35)</f>
        <v>9929.8900000000012</v>
      </c>
      <c r="O36" s="34">
        <f>SUM(O20:O35)</f>
        <v>3971.9560000000001</v>
      </c>
      <c r="P36" s="34">
        <f>SUM(P20:P28)</f>
        <v>0</v>
      </c>
      <c r="Q36" s="34">
        <f>SUM(Q20:Q35)</f>
        <v>5957.9339999999993</v>
      </c>
      <c r="R36" s="34">
        <f>SUM(R20:R35)</f>
        <v>0</v>
      </c>
      <c r="S36" s="34">
        <f>SUM(S20:S28)</f>
        <v>0</v>
      </c>
      <c r="T36" s="33">
        <f>N36*100/D36</f>
        <v>83.22764227642277</v>
      </c>
      <c r="U36" s="23">
        <f>O36*100/E36</f>
        <v>99.174931335830223</v>
      </c>
      <c r="V36" s="23">
        <f>Q36*100/G36</f>
        <v>99.298899999999989</v>
      </c>
      <c r="W36" s="23">
        <f>R36*100/H36</f>
        <v>0</v>
      </c>
    </row>
    <row r="37" spans="1:23" x14ac:dyDescent="0.25">
      <c r="C37" s="14" t="s">
        <v>10</v>
      </c>
      <c r="D37" s="16">
        <f>SUM(E37:H37)</f>
        <v>1</v>
      </c>
      <c r="E37" s="17">
        <f>E36/D36</f>
        <v>0.3356801609253206</v>
      </c>
      <c r="F37" s="17">
        <f>F36/D36</f>
        <v>0</v>
      </c>
      <c r="G37" s="17">
        <f>G36/D36</f>
        <v>0.50289162685441291</v>
      </c>
      <c r="H37" s="17">
        <f>H36/D36</f>
        <v>0.16142821222026654</v>
      </c>
      <c r="I37" s="16">
        <f>SUM(J37:M37)</f>
        <v>1</v>
      </c>
      <c r="J37" s="26">
        <f>ROUND((J36/I36),2)</f>
        <v>0.4</v>
      </c>
      <c r="K37" s="26">
        <f>ROUND((K36/I36),2)</f>
        <v>0.6</v>
      </c>
      <c r="L37" s="26">
        <f>L36/I36</f>
        <v>0</v>
      </c>
      <c r="M37" s="26">
        <f>M36/I36</f>
        <v>0</v>
      </c>
      <c r="N37" s="16">
        <f>SUM(O37:S37)</f>
        <v>0.99999999999999978</v>
      </c>
      <c r="O37" s="26">
        <f>O36/N36</f>
        <v>0.39999999999999997</v>
      </c>
      <c r="P37" s="26">
        <f>P36/N36</f>
        <v>0</v>
      </c>
      <c r="Q37" s="26">
        <f>Q36/N36</f>
        <v>0.59999999999999987</v>
      </c>
      <c r="R37" s="48">
        <f>R36/N36</f>
        <v>0</v>
      </c>
      <c r="S37" s="48">
        <f>S36/N36</f>
        <v>0</v>
      </c>
    </row>
    <row r="38" spans="1:23" ht="15.75" x14ac:dyDescent="0.25">
      <c r="C38" s="11" t="s">
        <v>9</v>
      </c>
      <c r="D38" s="15">
        <f>D14-D36</f>
        <v>0</v>
      </c>
      <c r="I38" s="15">
        <f>I14-I36</f>
        <v>0</v>
      </c>
      <c r="N38" s="54">
        <f>N14-N36</f>
        <v>0</v>
      </c>
      <c r="O38" s="86">
        <f>O36+Q36+R36</f>
        <v>9929.89</v>
      </c>
      <c r="P38" s="89"/>
      <c r="Q38" s="89"/>
      <c r="R38" s="86">
        <f>R36</f>
        <v>0</v>
      </c>
      <c r="S38" s="87"/>
      <c r="T38" s="50"/>
    </row>
    <row r="39" spans="1:23" x14ac:dyDescent="0.25">
      <c r="N39" s="35" t="s">
        <v>18</v>
      </c>
      <c r="O39" s="35"/>
      <c r="P39" s="35"/>
      <c r="R39" s="49"/>
      <c r="S39" s="49"/>
    </row>
    <row r="40" spans="1:23" ht="15" customHeight="1" x14ac:dyDescent="0.25">
      <c r="A40" s="88" t="s">
        <v>28</v>
      </c>
      <c r="B40" s="88"/>
      <c r="C40" s="88"/>
      <c r="D40" s="88"/>
      <c r="E40" s="88"/>
      <c r="F40" s="88"/>
      <c r="G40" s="88"/>
      <c r="H40" s="55"/>
      <c r="I40" s="55"/>
      <c r="J40" s="55"/>
      <c r="K40" s="45"/>
      <c r="L40" s="45"/>
      <c r="N40" s="35" t="s">
        <v>22</v>
      </c>
      <c r="O40" s="35"/>
      <c r="P40" s="35"/>
      <c r="Q40" s="36">
        <f>Q36/O38</f>
        <v>0.6</v>
      </c>
      <c r="R40" s="36"/>
    </row>
    <row r="41" spans="1:23" x14ac:dyDescent="0.25">
      <c r="A41" s="88"/>
      <c r="B41" s="88"/>
      <c r="C41" s="88"/>
      <c r="D41" s="88"/>
      <c r="E41" s="88"/>
      <c r="F41" s="88"/>
      <c r="G41" s="88"/>
      <c r="H41" s="55"/>
      <c r="I41" s="55"/>
      <c r="J41" s="55"/>
      <c r="N41" s="35" t="s">
        <v>17</v>
      </c>
      <c r="O41" s="35"/>
      <c r="P41" s="35"/>
      <c r="Q41" s="36">
        <f>O36/O38</f>
        <v>0.4</v>
      </c>
      <c r="R41" s="36"/>
      <c r="S41"/>
      <c r="T41"/>
    </row>
    <row r="42" spans="1:23" x14ac:dyDescent="0.25">
      <c r="A42" s="88"/>
      <c r="B42" s="88"/>
      <c r="C42" s="88"/>
      <c r="D42" s="88"/>
      <c r="E42" s="88"/>
      <c r="F42" s="88"/>
      <c r="G42" s="88"/>
      <c r="J42" s="45"/>
      <c r="O42" s="35"/>
      <c r="P42" s="35"/>
      <c r="Q42" s="36"/>
      <c r="R42" s="36"/>
      <c r="S42"/>
      <c r="T42"/>
    </row>
    <row r="43" spans="1:23" ht="15.75" x14ac:dyDescent="0.25">
      <c r="A43" t="s">
        <v>25</v>
      </c>
      <c r="C43" s="24"/>
      <c r="I43" s="45"/>
      <c r="S43"/>
      <c r="T43"/>
    </row>
  </sheetData>
  <mergeCells count="39">
    <mergeCell ref="A40:G42"/>
    <mergeCell ref="O38:Q38"/>
    <mergeCell ref="N18:N19"/>
    <mergeCell ref="A17:C19"/>
    <mergeCell ref="B20:B27"/>
    <mergeCell ref="B28:B35"/>
    <mergeCell ref="R38:S38"/>
    <mergeCell ref="D17:H17"/>
    <mergeCell ref="O18:Q18"/>
    <mergeCell ref="J18:K18"/>
    <mergeCell ref="L18:M18"/>
    <mergeCell ref="E18:G18"/>
    <mergeCell ref="D18:D19"/>
    <mergeCell ref="I17:M17"/>
    <mergeCell ref="I18:I19"/>
    <mergeCell ref="N17:S17"/>
    <mergeCell ref="C6:W6"/>
    <mergeCell ref="C7:W7"/>
    <mergeCell ref="R12:S12"/>
    <mergeCell ref="T17:W17"/>
    <mergeCell ref="T18:T19"/>
    <mergeCell ref="U18:V18"/>
    <mergeCell ref="R18:S18"/>
    <mergeCell ref="C5:W5"/>
    <mergeCell ref="N11:S11"/>
    <mergeCell ref="T11:W11"/>
    <mergeCell ref="I11:M11"/>
    <mergeCell ref="C8:W8"/>
    <mergeCell ref="C11:C13"/>
    <mergeCell ref="I12:I13"/>
    <mergeCell ref="J12:K12"/>
    <mergeCell ref="N12:N13"/>
    <mergeCell ref="D11:H11"/>
    <mergeCell ref="T12:T13"/>
    <mergeCell ref="U12:V12"/>
    <mergeCell ref="D12:D13"/>
    <mergeCell ref="O12:Q12"/>
    <mergeCell ref="E12:G12"/>
    <mergeCell ref="L12:M12"/>
  </mergeCells>
  <pageMargins left="0.25" right="0.25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Liene Zalkovska</cp:lastModifiedBy>
  <cp:lastPrinted>2015-09-30T05:56:17Z</cp:lastPrinted>
  <dcterms:created xsi:type="dcterms:W3CDTF">2014-01-23T10:43:45Z</dcterms:created>
  <dcterms:modified xsi:type="dcterms:W3CDTF">2016-10-25T07:16:59Z</dcterms:modified>
</cp:coreProperties>
</file>