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tabRatio="819" activeTab="12"/>
  </bookViews>
  <sheets>
    <sheet name="01.1.1." sheetId="7" r:id="rId1"/>
    <sheet name="06.1.6." sheetId="5" r:id="rId2"/>
    <sheet name="07.1.2." sheetId="14" r:id="rId3"/>
    <sheet name="07.1.3." sheetId="15" r:id="rId4"/>
    <sheet name="08.1.4." sheetId="8" r:id="rId5"/>
    <sheet name="08.1.12." sheetId="10" r:id="rId6"/>
    <sheet name="09.25.1." sheetId="1" r:id="rId7"/>
    <sheet name="09.29.1." sheetId="12" r:id="rId8"/>
    <sheet name="10.2.1." sheetId="13" r:id="rId9"/>
    <sheet name="9.piel." sheetId="9" r:id="rId10"/>
    <sheet name="16.piel." sheetId="11" r:id="rId11"/>
    <sheet name="22.piel." sheetId="6" r:id="rId12"/>
    <sheet name="26.piel." sheetId="16" r:id="rId13"/>
  </sheets>
  <definedNames>
    <definedName name="_xlnm._FilterDatabase" localSheetId="0" hidden="1">'01.1.1.'!$A$22:$P$300</definedName>
    <definedName name="_xlnm._FilterDatabase" localSheetId="1" hidden="1">'06.1.6.'!$A$22:$P$300</definedName>
    <definedName name="_xlnm._FilterDatabase" localSheetId="2" hidden="1">'07.1.2.'!$A$22:$P$304</definedName>
    <definedName name="_xlnm._FilterDatabase" localSheetId="3" hidden="1">'07.1.3.'!$A$22:$P$304</definedName>
    <definedName name="_xlnm._FilterDatabase" localSheetId="5" hidden="1">'08.1.12.'!$A$22:$P$300</definedName>
    <definedName name="_xlnm._FilterDatabase" localSheetId="4" hidden="1">'08.1.4.'!$A$22:$P$300</definedName>
    <definedName name="_xlnm._FilterDatabase" localSheetId="6" hidden="1">'09.25.1.'!$A$22:$P$300</definedName>
    <definedName name="_xlnm._FilterDatabase" localSheetId="7" hidden="1">'09.29.1.'!$A$22:$P$301</definedName>
    <definedName name="_xlnm._FilterDatabase" localSheetId="8" hidden="1">'10.2.1.'!$A$22:$P$302</definedName>
    <definedName name="_xlnm._FilterDatabase" localSheetId="9" hidden="1">'9.piel.'!$A$13:$H$258</definedName>
    <definedName name="_xlnm.Print_Titles" localSheetId="0">'01.1.1.'!$22:$22</definedName>
    <definedName name="_xlnm.Print_Titles" localSheetId="1">'06.1.6.'!$22:$22</definedName>
    <definedName name="_xlnm.Print_Titles" localSheetId="2">'07.1.2.'!$22:$22</definedName>
    <definedName name="_xlnm.Print_Titles" localSheetId="3">'07.1.3.'!$22:$22</definedName>
    <definedName name="_xlnm.Print_Titles" localSheetId="5">'08.1.12.'!$22:$22</definedName>
    <definedName name="_xlnm.Print_Titles" localSheetId="4">'08.1.4.'!$22:$22</definedName>
    <definedName name="_xlnm.Print_Titles" localSheetId="6">'09.25.1.'!$22:$22</definedName>
    <definedName name="_xlnm.Print_Titles" localSheetId="7">'09.29.1.'!$22:$22</definedName>
    <definedName name="_xlnm.Print_Titles" localSheetId="8">'10.2.1.'!$22:$22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16" l="1"/>
  <c r="D37" i="16" s="1"/>
  <c r="D38" i="16"/>
  <c r="F54" i="16"/>
  <c r="F53" i="16"/>
  <c r="D53" i="16"/>
  <c r="F52" i="16"/>
  <c r="D51" i="16"/>
  <c r="F51" i="16" s="1"/>
  <c r="F50" i="16"/>
  <c r="F49" i="16"/>
  <c r="D49" i="16"/>
  <c r="F48" i="16"/>
  <c r="D48" i="16"/>
  <c r="F47" i="16"/>
  <c r="F46" i="16"/>
  <c r="F45" i="16"/>
  <c r="D45" i="16"/>
  <c r="F44" i="16"/>
  <c r="F43" i="16"/>
  <c r="F42" i="16"/>
  <c r="F41" i="16"/>
  <c r="F40" i="16"/>
  <c r="D40" i="16"/>
  <c r="F38" i="16"/>
  <c r="E37" i="16"/>
  <c r="F32" i="16"/>
  <c r="F31" i="16"/>
  <c r="D30" i="16"/>
  <c r="F30" i="16" s="1"/>
  <c r="F29" i="16"/>
  <c r="F28" i="16"/>
  <c r="F27" i="16"/>
  <c r="F26" i="16"/>
  <c r="F25" i="16"/>
  <c r="F24" i="16"/>
  <c r="F23" i="16"/>
  <c r="F22" i="16"/>
  <c r="E21" i="16"/>
  <c r="E20" i="16" s="1"/>
  <c r="F15" i="16"/>
  <c r="F14" i="16"/>
  <c r="D13" i="16"/>
  <c r="F13" i="16" s="1"/>
  <c r="F12" i="16" s="1"/>
  <c r="E12" i="16"/>
  <c r="F39" i="16" l="1"/>
  <c r="F37" i="16"/>
  <c r="F21" i="16"/>
  <c r="F20" i="16" s="1"/>
  <c r="D12" i="16"/>
  <c r="D21" i="16"/>
  <c r="D20" i="16" s="1"/>
  <c r="O299" i="15" l="1"/>
  <c r="L299" i="15"/>
  <c r="I299" i="15"/>
  <c r="F299" i="15"/>
  <c r="C299" i="15" s="1"/>
  <c r="O298" i="15"/>
  <c r="L298" i="15"/>
  <c r="I298" i="15"/>
  <c r="F298" i="15"/>
  <c r="O297" i="15"/>
  <c r="L297" i="15"/>
  <c r="I297" i="15"/>
  <c r="F297" i="15"/>
  <c r="C297" i="15" s="1"/>
  <c r="O296" i="15"/>
  <c r="L296" i="15"/>
  <c r="I296" i="15"/>
  <c r="F296" i="15"/>
  <c r="C296" i="15" s="1"/>
  <c r="O295" i="15"/>
  <c r="L295" i="15"/>
  <c r="I295" i="15"/>
  <c r="F295" i="15"/>
  <c r="O294" i="15"/>
  <c r="L294" i="15"/>
  <c r="I294" i="15"/>
  <c r="F294" i="15"/>
  <c r="O293" i="15"/>
  <c r="L293" i="15"/>
  <c r="I293" i="15"/>
  <c r="F293" i="15"/>
  <c r="O292" i="15"/>
  <c r="L292" i="15"/>
  <c r="I292" i="15"/>
  <c r="F292" i="15"/>
  <c r="N291" i="15"/>
  <c r="M291" i="15"/>
  <c r="K291" i="15"/>
  <c r="J291" i="15"/>
  <c r="H291" i="15"/>
  <c r="G291" i="15"/>
  <c r="E291" i="15"/>
  <c r="D291" i="15"/>
  <c r="O286" i="15"/>
  <c r="L286" i="15"/>
  <c r="I286" i="15"/>
  <c r="F286" i="15"/>
  <c r="O285" i="15"/>
  <c r="L285" i="15"/>
  <c r="I285" i="15"/>
  <c r="F285" i="15"/>
  <c r="N284" i="15"/>
  <c r="M284" i="15"/>
  <c r="O284" i="15" s="1"/>
  <c r="K284" i="15"/>
  <c r="J284" i="15"/>
  <c r="H284" i="15"/>
  <c r="G284" i="15"/>
  <c r="E284" i="15"/>
  <c r="D284" i="15"/>
  <c r="O283" i="15"/>
  <c r="L283" i="15"/>
  <c r="I283" i="15"/>
  <c r="F283" i="15"/>
  <c r="N282" i="15"/>
  <c r="M282" i="15"/>
  <c r="K282" i="15"/>
  <c r="J282" i="15"/>
  <c r="H282" i="15"/>
  <c r="I282" i="15" s="1"/>
  <c r="G282" i="15"/>
  <c r="E282" i="15"/>
  <c r="D282" i="15"/>
  <c r="O281" i="15"/>
  <c r="L281" i="15"/>
  <c r="I281" i="15"/>
  <c r="F281" i="15"/>
  <c r="O280" i="15"/>
  <c r="L280" i="15"/>
  <c r="I280" i="15"/>
  <c r="F280" i="15"/>
  <c r="O279" i="15"/>
  <c r="L279" i="15"/>
  <c r="I279" i="15"/>
  <c r="F279" i="15"/>
  <c r="N278" i="15"/>
  <c r="M278" i="15"/>
  <c r="K278" i="15"/>
  <c r="J278" i="15"/>
  <c r="H278" i="15"/>
  <c r="G278" i="15"/>
  <c r="E278" i="15"/>
  <c r="D278" i="15"/>
  <c r="O277" i="15"/>
  <c r="L277" i="15"/>
  <c r="I277" i="15"/>
  <c r="F277" i="15"/>
  <c r="O276" i="15"/>
  <c r="L276" i="15"/>
  <c r="I276" i="15"/>
  <c r="F276" i="15"/>
  <c r="O275" i="15"/>
  <c r="L275" i="15"/>
  <c r="I275" i="15"/>
  <c r="F275" i="15"/>
  <c r="N274" i="15"/>
  <c r="M274" i="15"/>
  <c r="K274" i="15"/>
  <c r="J274" i="15"/>
  <c r="J272" i="15" s="1"/>
  <c r="J271" i="15" s="1"/>
  <c r="H274" i="15"/>
  <c r="G274" i="15"/>
  <c r="G272" i="15" s="1"/>
  <c r="E274" i="15"/>
  <c r="D274" i="15"/>
  <c r="D272" i="15" s="1"/>
  <c r="D271" i="15" s="1"/>
  <c r="O273" i="15"/>
  <c r="L273" i="15"/>
  <c r="I273" i="15"/>
  <c r="F273" i="15"/>
  <c r="O270" i="15"/>
  <c r="L270" i="15"/>
  <c r="I270" i="15"/>
  <c r="F270" i="15"/>
  <c r="O269" i="15"/>
  <c r="L269" i="15"/>
  <c r="I269" i="15"/>
  <c r="F269" i="15"/>
  <c r="O268" i="15"/>
  <c r="L268" i="15"/>
  <c r="I268" i="15"/>
  <c r="F268" i="15"/>
  <c r="O267" i="15"/>
  <c r="L267" i="15"/>
  <c r="I267" i="15"/>
  <c r="F267" i="15"/>
  <c r="N266" i="15"/>
  <c r="M266" i="15"/>
  <c r="K266" i="15"/>
  <c r="J266" i="15"/>
  <c r="H266" i="15"/>
  <c r="G266" i="15"/>
  <c r="E266" i="15"/>
  <c r="D266" i="15"/>
  <c r="O265" i="15"/>
  <c r="L265" i="15"/>
  <c r="I265" i="15"/>
  <c r="F265" i="15"/>
  <c r="O264" i="15"/>
  <c r="L264" i="15"/>
  <c r="I264" i="15"/>
  <c r="F264" i="15"/>
  <c r="O263" i="15"/>
  <c r="L263" i="15"/>
  <c r="I263" i="15"/>
  <c r="F263" i="15"/>
  <c r="N262" i="15"/>
  <c r="M262" i="15"/>
  <c r="K262" i="15"/>
  <c r="K261" i="15" s="1"/>
  <c r="J262" i="15"/>
  <c r="H262" i="15"/>
  <c r="H261" i="15" s="1"/>
  <c r="G262" i="15"/>
  <c r="G261" i="15" s="1"/>
  <c r="E262" i="15"/>
  <c r="D262" i="15"/>
  <c r="N261" i="15"/>
  <c r="O260" i="15"/>
  <c r="L260" i="15"/>
  <c r="I260" i="15"/>
  <c r="F260" i="15"/>
  <c r="O259" i="15"/>
  <c r="L259" i="15"/>
  <c r="I259" i="15"/>
  <c r="F259" i="15"/>
  <c r="O258" i="15"/>
  <c r="L258" i="15"/>
  <c r="I258" i="15"/>
  <c r="F258" i="15"/>
  <c r="O257" i="15"/>
  <c r="L257" i="15"/>
  <c r="I257" i="15"/>
  <c r="F257" i="15"/>
  <c r="O256" i="15"/>
  <c r="L256" i="15"/>
  <c r="I256" i="15"/>
  <c r="F256" i="15"/>
  <c r="N255" i="15"/>
  <c r="N254" i="15" s="1"/>
  <c r="M255" i="15"/>
  <c r="K255" i="15"/>
  <c r="J255" i="15"/>
  <c r="J254" i="15" s="1"/>
  <c r="H255" i="15"/>
  <c r="G255" i="15"/>
  <c r="G254" i="15" s="1"/>
  <c r="E255" i="15"/>
  <c r="D255" i="15"/>
  <c r="M254" i="15"/>
  <c r="K254" i="15"/>
  <c r="E254" i="15"/>
  <c r="O253" i="15"/>
  <c r="L253" i="15"/>
  <c r="I253" i="15"/>
  <c r="F253" i="15"/>
  <c r="O252" i="15"/>
  <c r="L252" i="15"/>
  <c r="I252" i="15"/>
  <c r="F252" i="15"/>
  <c r="O251" i="15"/>
  <c r="L251" i="15"/>
  <c r="I251" i="15"/>
  <c r="F251" i="15"/>
  <c r="O250" i="15"/>
  <c r="L250" i="15"/>
  <c r="I250" i="15"/>
  <c r="F250" i="15"/>
  <c r="N249" i="15"/>
  <c r="M249" i="15"/>
  <c r="K249" i="15"/>
  <c r="J249" i="15"/>
  <c r="H249" i="15"/>
  <c r="G249" i="15"/>
  <c r="E249" i="15"/>
  <c r="D249" i="15"/>
  <c r="O248" i="15"/>
  <c r="L248" i="15"/>
  <c r="I248" i="15"/>
  <c r="F248" i="15"/>
  <c r="O247" i="15"/>
  <c r="L247" i="15"/>
  <c r="I247" i="15"/>
  <c r="F247" i="15"/>
  <c r="O246" i="15"/>
  <c r="L246" i="15"/>
  <c r="I246" i="15"/>
  <c r="F246" i="15"/>
  <c r="O245" i="15"/>
  <c r="L245" i="15"/>
  <c r="I245" i="15"/>
  <c r="F245" i="15"/>
  <c r="O244" i="15"/>
  <c r="L244" i="15"/>
  <c r="I244" i="15"/>
  <c r="F244" i="15"/>
  <c r="O243" i="15"/>
  <c r="L243" i="15"/>
  <c r="I243" i="15"/>
  <c r="F243" i="15"/>
  <c r="O242" i="15"/>
  <c r="L242" i="15"/>
  <c r="I242" i="15"/>
  <c r="F242" i="15"/>
  <c r="N241" i="15"/>
  <c r="M241" i="15"/>
  <c r="K241" i="15"/>
  <c r="J241" i="15"/>
  <c r="H241" i="15"/>
  <c r="G241" i="15"/>
  <c r="E241" i="15"/>
  <c r="F241" i="15" s="1"/>
  <c r="D241" i="15"/>
  <c r="O240" i="15"/>
  <c r="L240" i="15"/>
  <c r="I240" i="15"/>
  <c r="F240" i="15"/>
  <c r="O239" i="15"/>
  <c r="L239" i="15"/>
  <c r="I239" i="15"/>
  <c r="F239" i="15"/>
  <c r="N238" i="15"/>
  <c r="M238" i="15"/>
  <c r="O238" i="15" s="1"/>
  <c r="K238" i="15"/>
  <c r="J238" i="15"/>
  <c r="L238" i="15" s="1"/>
  <c r="H238" i="15"/>
  <c r="G238" i="15"/>
  <c r="E238" i="15"/>
  <c r="D238" i="15"/>
  <c r="O237" i="15"/>
  <c r="L237" i="15"/>
  <c r="I237" i="15"/>
  <c r="F237" i="15"/>
  <c r="N236" i="15"/>
  <c r="M236" i="15"/>
  <c r="O236" i="15" s="1"/>
  <c r="K236" i="15"/>
  <c r="J236" i="15"/>
  <c r="H236" i="15"/>
  <c r="G236" i="15"/>
  <c r="E236" i="15"/>
  <c r="D236" i="15"/>
  <c r="O235" i="15"/>
  <c r="L235" i="15"/>
  <c r="I235" i="15"/>
  <c r="F235" i="15"/>
  <c r="O232" i="15"/>
  <c r="L232" i="15"/>
  <c r="I232" i="15"/>
  <c r="F232" i="15"/>
  <c r="O231" i="15"/>
  <c r="L231" i="15"/>
  <c r="I231" i="15"/>
  <c r="F231" i="15"/>
  <c r="N230" i="15"/>
  <c r="M230" i="15"/>
  <c r="K230" i="15"/>
  <c r="J230" i="15"/>
  <c r="H230" i="15"/>
  <c r="G230" i="15"/>
  <c r="E230" i="15"/>
  <c r="D230" i="15"/>
  <c r="O229" i="15"/>
  <c r="L229" i="15"/>
  <c r="I229" i="15"/>
  <c r="F229" i="15"/>
  <c r="O228" i="15"/>
  <c r="L228" i="15"/>
  <c r="I228" i="15"/>
  <c r="F228" i="15"/>
  <c r="O227" i="15"/>
  <c r="L227" i="15"/>
  <c r="I227" i="15"/>
  <c r="F227" i="15"/>
  <c r="O226" i="15"/>
  <c r="L226" i="15"/>
  <c r="I226" i="15"/>
  <c r="F226" i="15"/>
  <c r="O225" i="15"/>
  <c r="L225" i="15"/>
  <c r="I225" i="15"/>
  <c r="F225" i="15"/>
  <c r="O224" i="15"/>
  <c r="L224" i="15"/>
  <c r="I224" i="15"/>
  <c r="F224" i="15"/>
  <c r="O223" i="15"/>
  <c r="L223" i="15"/>
  <c r="I223" i="15"/>
  <c r="F223" i="15"/>
  <c r="O222" i="15"/>
  <c r="L222" i="15"/>
  <c r="I222" i="15"/>
  <c r="F222" i="15"/>
  <c r="O221" i="15"/>
  <c r="L221" i="15"/>
  <c r="I221" i="15"/>
  <c r="F221" i="15"/>
  <c r="O220" i="15"/>
  <c r="L220" i="15"/>
  <c r="I220" i="15"/>
  <c r="F220" i="15"/>
  <c r="N219" i="15"/>
  <c r="M219" i="15"/>
  <c r="K219" i="15"/>
  <c r="J219" i="15"/>
  <c r="H219" i="15"/>
  <c r="G219" i="15"/>
  <c r="E219" i="15"/>
  <c r="D219" i="15"/>
  <c r="O218" i="15"/>
  <c r="L218" i="15"/>
  <c r="I218" i="15"/>
  <c r="F218" i="15"/>
  <c r="O217" i="15"/>
  <c r="L217" i="15"/>
  <c r="I217" i="15"/>
  <c r="F217" i="15"/>
  <c r="O216" i="15"/>
  <c r="L216" i="15"/>
  <c r="C216" i="15" s="1"/>
  <c r="I216" i="15"/>
  <c r="F216" i="15"/>
  <c r="O215" i="15"/>
  <c r="L215" i="15"/>
  <c r="I215" i="15"/>
  <c r="F215" i="15"/>
  <c r="O214" i="15"/>
  <c r="L214" i="15"/>
  <c r="I214" i="15"/>
  <c r="F214" i="15"/>
  <c r="O213" i="15"/>
  <c r="L213" i="15"/>
  <c r="I213" i="15"/>
  <c r="F213" i="15"/>
  <c r="O212" i="15"/>
  <c r="L212" i="15"/>
  <c r="I212" i="15"/>
  <c r="F212" i="15"/>
  <c r="O211" i="15"/>
  <c r="L211" i="15"/>
  <c r="I211" i="15"/>
  <c r="F211" i="15"/>
  <c r="O210" i="15"/>
  <c r="L210" i="15"/>
  <c r="I210" i="15"/>
  <c r="F210" i="15"/>
  <c r="O209" i="15"/>
  <c r="L209" i="15"/>
  <c r="I209" i="15"/>
  <c r="F209" i="15"/>
  <c r="N208" i="15"/>
  <c r="M208" i="15"/>
  <c r="K208" i="15"/>
  <c r="J208" i="15"/>
  <c r="J207" i="15" s="1"/>
  <c r="H208" i="15"/>
  <c r="G208" i="15"/>
  <c r="E208" i="15"/>
  <c r="D208" i="15"/>
  <c r="F208" i="15" s="1"/>
  <c r="O206" i="15"/>
  <c r="L206" i="15"/>
  <c r="I206" i="15"/>
  <c r="F206" i="15"/>
  <c r="O205" i="15"/>
  <c r="L205" i="15"/>
  <c r="I205" i="15"/>
  <c r="F205" i="15"/>
  <c r="O204" i="15"/>
  <c r="L204" i="15"/>
  <c r="I204" i="15"/>
  <c r="F204" i="15"/>
  <c r="O203" i="15"/>
  <c r="L203" i="15"/>
  <c r="I203" i="15"/>
  <c r="F203" i="15"/>
  <c r="O202" i="15"/>
  <c r="L202" i="15"/>
  <c r="I202" i="15"/>
  <c r="F202" i="15"/>
  <c r="N201" i="15"/>
  <c r="M201" i="15"/>
  <c r="M199" i="15" s="1"/>
  <c r="K201" i="15"/>
  <c r="J201" i="15"/>
  <c r="H201" i="15"/>
  <c r="H199" i="15" s="1"/>
  <c r="G201" i="15"/>
  <c r="E201" i="15"/>
  <c r="E199" i="15" s="1"/>
  <c r="D201" i="15"/>
  <c r="F201" i="15" s="1"/>
  <c r="O200" i="15"/>
  <c r="L200" i="15"/>
  <c r="I200" i="15"/>
  <c r="F200" i="15"/>
  <c r="K199" i="15"/>
  <c r="O196" i="15"/>
  <c r="L196" i="15"/>
  <c r="I196" i="15"/>
  <c r="F196" i="15"/>
  <c r="N195" i="15"/>
  <c r="N194" i="15" s="1"/>
  <c r="M195" i="15"/>
  <c r="M194" i="15" s="1"/>
  <c r="M190" i="15" s="1"/>
  <c r="K195" i="15"/>
  <c r="J195" i="15"/>
  <c r="L195" i="15" s="1"/>
  <c r="H195" i="15"/>
  <c r="G195" i="15"/>
  <c r="G194" i="15" s="1"/>
  <c r="E195" i="15"/>
  <c r="D195" i="15"/>
  <c r="K194" i="15"/>
  <c r="E194" i="15"/>
  <c r="O193" i="15"/>
  <c r="L193" i="15"/>
  <c r="I193" i="15"/>
  <c r="F193" i="15"/>
  <c r="O192" i="15"/>
  <c r="L192" i="15"/>
  <c r="I192" i="15"/>
  <c r="F192" i="15"/>
  <c r="N191" i="15"/>
  <c r="M191" i="15"/>
  <c r="K191" i="15"/>
  <c r="K190" i="15" s="1"/>
  <c r="J191" i="15"/>
  <c r="H191" i="15"/>
  <c r="G191" i="15"/>
  <c r="E191" i="15"/>
  <c r="E190" i="15" s="1"/>
  <c r="D191" i="15"/>
  <c r="O189" i="15"/>
  <c r="L189" i="15"/>
  <c r="I189" i="15"/>
  <c r="F189" i="15"/>
  <c r="O188" i="15"/>
  <c r="L188" i="15"/>
  <c r="I188" i="15"/>
  <c r="F188" i="15"/>
  <c r="N187" i="15"/>
  <c r="M187" i="15"/>
  <c r="K187" i="15"/>
  <c r="J187" i="15"/>
  <c r="H187" i="15"/>
  <c r="G187" i="15"/>
  <c r="E187" i="15"/>
  <c r="D187" i="15"/>
  <c r="O186" i="15"/>
  <c r="L186" i="15"/>
  <c r="I186" i="15"/>
  <c r="F186" i="15"/>
  <c r="O185" i="15"/>
  <c r="L185" i="15"/>
  <c r="I185" i="15"/>
  <c r="F185" i="15"/>
  <c r="O184" i="15"/>
  <c r="L184" i="15"/>
  <c r="I184" i="15"/>
  <c r="F184" i="15"/>
  <c r="O183" i="15"/>
  <c r="L183" i="15"/>
  <c r="I183" i="15"/>
  <c r="F183" i="15"/>
  <c r="N182" i="15"/>
  <c r="M182" i="15"/>
  <c r="K182" i="15"/>
  <c r="J182" i="15"/>
  <c r="H182" i="15"/>
  <c r="G182" i="15"/>
  <c r="I182" i="15" s="1"/>
  <c r="E182" i="15"/>
  <c r="D182" i="15"/>
  <c r="O181" i="15"/>
  <c r="L181" i="15"/>
  <c r="I181" i="15"/>
  <c r="F181" i="15"/>
  <c r="O180" i="15"/>
  <c r="L180" i="15"/>
  <c r="I180" i="15"/>
  <c r="F180" i="15"/>
  <c r="O179" i="15"/>
  <c r="L179" i="15"/>
  <c r="I179" i="15"/>
  <c r="F179" i="15"/>
  <c r="N178" i="15"/>
  <c r="N177" i="15" s="1"/>
  <c r="N176" i="15" s="1"/>
  <c r="M178" i="15"/>
  <c r="K178" i="15"/>
  <c r="J178" i="15"/>
  <c r="J177" i="15" s="1"/>
  <c r="H178" i="15"/>
  <c r="G178" i="15"/>
  <c r="I178" i="15" s="1"/>
  <c r="E178" i="15"/>
  <c r="E177" i="15" s="1"/>
  <c r="E176" i="15" s="1"/>
  <c r="D178" i="15"/>
  <c r="H177" i="15"/>
  <c r="H176" i="15" s="1"/>
  <c r="D177" i="15"/>
  <c r="D176" i="15" s="1"/>
  <c r="O175" i="15"/>
  <c r="L175" i="15"/>
  <c r="I175" i="15"/>
  <c r="F175" i="15"/>
  <c r="O174" i="15"/>
  <c r="L174" i="15"/>
  <c r="I174" i="15"/>
  <c r="F174" i="15"/>
  <c r="O173" i="15"/>
  <c r="L173" i="15"/>
  <c r="I173" i="15"/>
  <c r="F173" i="15"/>
  <c r="O172" i="15"/>
  <c r="L172" i="15"/>
  <c r="I172" i="15"/>
  <c r="F172" i="15"/>
  <c r="O171" i="15"/>
  <c r="L171" i="15"/>
  <c r="I171" i="15"/>
  <c r="F171" i="15"/>
  <c r="O170" i="15"/>
  <c r="L170" i="15"/>
  <c r="I170" i="15"/>
  <c r="F170" i="15"/>
  <c r="N169" i="15"/>
  <c r="N168" i="15" s="1"/>
  <c r="M169" i="15"/>
  <c r="M168" i="15" s="1"/>
  <c r="K169" i="15"/>
  <c r="J169" i="15"/>
  <c r="H169" i="15"/>
  <c r="G169" i="15"/>
  <c r="G168" i="15" s="1"/>
  <c r="E169" i="15"/>
  <c r="E168" i="15" s="1"/>
  <c r="D169" i="15"/>
  <c r="D168" i="15" s="1"/>
  <c r="K168" i="15"/>
  <c r="O167" i="15"/>
  <c r="L167" i="15"/>
  <c r="I167" i="15"/>
  <c r="F167" i="15"/>
  <c r="O166" i="15"/>
  <c r="L166" i="15"/>
  <c r="I166" i="15"/>
  <c r="F166" i="15"/>
  <c r="O165" i="15"/>
  <c r="L165" i="15"/>
  <c r="I165" i="15"/>
  <c r="F165" i="15"/>
  <c r="O164" i="15"/>
  <c r="L164" i="15"/>
  <c r="I164" i="15"/>
  <c r="F164" i="15"/>
  <c r="N163" i="15"/>
  <c r="M163" i="15"/>
  <c r="K163" i="15"/>
  <c r="J163" i="15"/>
  <c r="H163" i="15"/>
  <c r="G163" i="15"/>
  <c r="E163" i="15"/>
  <c r="D163" i="15"/>
  <c r="O162" i="15"/>
  <c r="L162" i="15"/>
  <c r="I162" i="15"/>
  <c r="F162" i="15"/>
  <c r="O161" i="15"/>
  <c r="L161" i="15"/>
  <c r="I161" i="15"/>
  <c r="F161" i="15"/>
  <c r="O160" i="15"/>
  <c r="L160" i="15"/>
  <c r="I160" i="15"/>
  <c r="F160" i="15"/>
  <c r="O159" i="15"/>
  <c r="L159" i="15"/>
  <c r="I159" i="15"/>
  <c r="F159" i="15"/>
  <c r="O158" i="15"/>
  <c r="L158" i="15"/>
  <c r="I158" i="15"/>
  <c r="F158" i="15"/>
  <c r="O157" i="15"/>
  <c r="L157" i="15"/>
  <c r="I157" i="15"/>
  <c r="F157" i="15"/>
  <c r="O156" i="15"/>
  <c r="L156" i="15"/>
  <c r="I156" i="15"/>
  <c r="F156" i="15"/>
  <c r="O155" i="15"/>
  <c r="L155" i="15"/>
  <c r="I155" i="15"/>
  <c r="F155" i="15"/>
  <c r="N154" i="15"/>
  <c r="M154" i="15"/>
  <c r="K154" i="15"/>
  <c r="J154" i="15"/>
  <c r="H154" i="15"/>
  <c r="G154" i="15"/>
  <c r="I154" i="15" s="1"/>
  <c r="E154" i="15"/>
  <c r="D154" i="15"/>
  <c r="O153" i="15"/>
  <c r="L153" i="15"/>
  <c r="I153" i="15"/>
  <c r="F153" i="15"/>
  <c r="O152" i="15"/>
  <c r="L152" i="15"/>
  <c r="I152" i="15"/>
  <c r="F152" i="15"/>
  <c r="O151" i="15"/>
  <c r="L151" i="15"/>
  <c r="I151" i="15"/>
  <c r="F151" i="15"/>
  <c r="O150" i="15"/>
  <c r="L150" i="15"/>
  <c r="I150" i="15"/>
  <c r="F150" i="15"/>
  <c r="O149" i="15"/>
  <c r="L149" i="15"/>
  <c r="I149" i="15"/>
  <c r="F149" i="15"/>
  <c r="O148" i="15"/>
  <c r="L148" i="15"/>
  <c r="I148" i="15"/>
  <c r="F148" i="15"/>
  <c r="N147" i="15"/>
  <c r="M147" i="15"/>
  <c r="K147" i="15"/>
  <c r="J147" i="15"/>
  <c r="L147" i="15" s="1"/>
  <c r="H147" i="15"/>
  <c r="G147" i="15"/>
  <c r="I147" i="15" s="1"/>
  <c r="E147" i="15"/>
  <c r="D147" i="15"/>
  <c r="F147" i="15" s="1"/>
  <c r="O146" i="15"/>
  <c r="L146" i="15"/>
  <c r="I146" i="15"/>
  <c r="F146" i="15"/>
  <c r="O145" i="15"/>
  <c r="L145" i="15"/>
  <c r="I145" i="15"/>
  <c r="F145" i="15"/>
  <c r="N144" i="15"/>
  <c r="M144" i="15"/>
  <c r="K144" i="15"/>
  <c r="J144" i="15"/>
  <c r="H144" i="15"/>
  <c r="G144" i="15"/>
  <c r="E144" i="15"/>
  <c r="D144" i="15"/>
  <c r="O143" i="15"/>
  <c r="L143" i="15"/>
  <c r="I143" i="15"/>
  <c r="F143" i="15"/>
  <c r="O142" i="15"/>
  <c r="L142" i="15"/>
  <c r="I142" i="15"/>
  <c r="F142" i="15"/>
  <c r="O141" i="15"/>
  <c r="L141" i="15"/>
  <c r="I141" i="15"/>
  <c r="F141" i="15"/>
  <c r="O140" i="15"/>
  <c r="L140" i="15"/>
  <c r="I140" i="15"/>
  <c r="F140" i="15"/>
  <c r="C140" i="15" s="1"/>
  <c r="N139" i="15"/>
  <c r="M139" i="15"/>
  <c r="K139" i="15"/>
  <c r="J139" i="15"/>
  <c r="H139" i="15"/>
  <c r="G139" i="15"/>
  <c r="E139" i="15"/>
  <c r="D139" i="15"/>
  <c r="O138" i="15"/>
  <c r="L138" i="15"/>
  <c r="I138" i="15"/>
  <c r="F138" i="15"/>
  <c r="O137" i="15"/>
  <c r="L137" i="15"/>
  <c r="I137" i="15"/>
  <c r="F137" i="15"/>
  <c r="O136" i="15"/>
  <c r="L136" i="15"/>
  <c r="I136" i="15"/>
  <c r="F136" i="15"/>
  <c r="O135" i="15"/>
  <c r="L135" i="15"/>
  <c r="I135" i="15"/>
  <c r="F135" i="15"/>
  <c r="N134" i="15"/>
  <c r="M134" i="15"/>
  <c r="K134" i="15"/>
  <c r="J134" i="15"/>
  <c r="H134" i="15"/>
  <c r="G134" i="15"/>
  <c r="E134" i="15"/>
  <c r="D134" i="15"/>
  <c r="O132" i="15"/>
  <c r="L132" i="15"/>
  <c r="I132" i="15"/>
  <c r="F132" i="15"/>
  <c r="N131" i="15"/>
  <c r="M131" i="15"/>
  <c r="K131" i="15"/>
  <c r="J131" i="15"/>
  <c r="H131" i="15"/>
  <c r="G131" i="15"/>
  <c r="E131" i="15"/>
  <c r="D131" i="15"/>
  <c r="O130" i="15"/>
  <c r="L130" i="15"/>
  <c r="I130" i="15"/>
  <c r="F130" i="15"/>
  <c r="O129" i="15"/>
  <c r="L129" i="15"/>
  <c r="I129" i="15"/>
  <c r="F129" i="15"/>
  <c r="O128" i="15"/>
  <c r="L128" i="15"/>
  <c r="I128" i="15"/>
  <c r="F128" i="15"/>
  <c r="O127" i="15"/>
  <c r="L127" i="15"/>
  <c r="I127" i="15"/>
  <c r="F127" i="15"/>
  <c r="O126" i="15"/>
  <c r="L126" i="15"/>
  <c r="I126" i="15"/>
  <c r="F126" i="15"/>
  <c r="N125" i="15"/>
  <c r="M125" i="15"/>
  <c r="K125" i="15"/>
  <c r="J125" i="15"/>
  <c r="L125" i="15" s="1"/>
  <c r="H125" i="15"/>
  <c r="G125" i="15"/>
  <c r="E125" i="15"/>
  <c r="D125" i="15"/>
  <c r="F125" i="15" s="1"/>
  <c r="O124" i="15"/>
  <c r="L124" i="15"/>
  <c r="I124" i="15"/>
  <c r="F124" i="15"/>
  <c r="O123" i="15"/>
  <c r="L123" i="15"/>
  <c r="I123" i="15"/>
  <c r="F123" i="15"/>
  <c r="O122" i="15"/>
  <c r="L122" i="15"/>
  <c r="I122" i="15"/>
  <c r="F122" i="15"/>
  <c r="O121" i="15"/>
  <c r="L121" i="15"/>
  <c r="I121" i="15"/>
  <c r="F121" i="15"/>
  <c r="O120" i="15"/>
  <c r="L120" i="15"/>
  <c r="I120" i="15"/>
  <c r="F120" i="15"/>
  <c r="N119" i="15"/>
  <c r="M119" i="15"/>
  <c r="K119" i="15"/>
  <c r="J119" i="15"/>
  <c r="L119" i="15" s="1"/>
  <c r="H119" i="15"/>
  <c r="G119" i="15"/>
  <c r="E119" i="15"/>
  <c r="D119" i="15"/>
  <c r="O118" i="15"/>
  <c r="L118" i="15"/>
  <c r="I118" i="15"/>
  <c r="F118" i="15"/>
  <c r="O117" i="15"/>
  <c r="L117" i="15"/>
  <c r="I117" i="15"/>
  <c r="F117" i="15"/>
  <c r="O116" i="15"/>
  <c r="L116" i="15"/>
  <c r="I116" i="15"/>
  <c r="F116" i="15"/>
  <c r="N115" i="15"/>
  <c r="M115" i="15"/>
  <c r="K115" i="15"/>
  <c r="J115" i="15"/>
  <c r="L115" i="15" s="1"/>
  <c r="H115" i="15"/>
  <c r="G115" i="15"/>
  <c r="E115" i="15"/>
  <c r="D115" i="15"/>
  <c r="F115" i="15" s="1"/>
  <c r="O114" i="15"/>
  <c r="L114" i="15"/>
  <c r="I114" i="15"/>
  <c r="F114" i="15"/>
  <c r="O113" i="15"/>
  <c r="L113" i="15"/>
  <c r="I113" i="15"/>
  <c r="F113" i="15"/>
  <c r="O112" i="15"/>
  <c r="L112" i="15"/>
  <c r="I112" i="15"/>
  <c r="F112" i="15"/>
  <c r="O111" i="15"/>
  <c r="L111" i="15"/>
  <c r="I111" i="15"/>
  <c r="F111" i="15"/>
  <c r="O110" i="15"/>
  <c r="L110" i="15"/>
  <c r="I110" i="15"/>
  <c r="F110" i="15"/>
  <c r="C110" i="15" s="1"/>
  <c r="O109" i="15"/>
  <c r="L109" i="15"/>
  <c r="I109" i="15"/>
  <c r="F109" i="15"/>
  <c r="O108" i="15"/>
  <c r="L108" i="15"/>
  <c r="I108" i="15"/>
  <c r="F108" i="15"/>
  <c r="O107" i="15"/>
  <c r="L107" i="15"/>
  <c r="I107" i="15"/>
  <c r="F107" i="15"/>
  <c r="N106" i="15"/>
  <c r="M106" i="15"/>
  <c r="K106" i="15"/>
  <c r="J106" i="15"/>
  <c r="H106" i="15"/>
  <c r="G106" i="15"/>
  <c r="E106" i="15"/>
  <c r="D106" i="15"/>
  <c r="O105" i="15"/>
  <c r="L105" i="15"/>
  <c r="I105" i="15"/>
  <c r="F105" i="15"/>
  <c r="O104" i="15"/>
  <c r="L104" i="15"/>
  <c r="I104" i="15"/>
  <c r="F104" i="15"/>
  <c r="O103" i="15"/>
  <c r="L103" i="15"/>
  <c r="I103" i="15"/>
  <c r="F103" i="15"/>
  <c r="O102" i="15"/>
  <c r="L102" i="15"/>
  <c r="I102" i="15"/>
  <c r="F102" i="15"/>
  <c r="O101" i="15"/>
  <c r="L101" i="15"/>
  <c r="I101" i="15"/>
  <c r="F101" i="15"/>
  <c r="O100" i="15"/>
  <c r="L100" i="15"/>
  <c r="I100" i="15"/>
  <c r="F100" i="15"/>
  <c r="O99" i="15"/>
  <c r="L99" i="15"/>
  <c r="I99" i="15"/>
  <c r="F99" i="15"/>
  <c r="N98" i="15"/>
  <c r="O98" i="15" s="1"/>
  <c r="M98" i="15"/>
  <c r="K98" i="15"/>
  <c r="J98" i="15"/>
  <c r="H98" i="15"/>
  <c r="G98" i="15"/>
  <c r="E98" i="15"/>
  <c r="D98" i="15"/>
  <c r="O97" i="15"/>
  <c r="L97" i="15"/>
  <c r="I97" i="15"/>
  <c r="F97" i="15"/>
  <c r="O96" i="15"/>
  <c r="L96" i="15"/>
  <c r="I96" i="15"/>
  <c r="F96" i="15"/>
  <c r="O95" i="15"/>
  <c r="L95" i="15"/>
  <c r="I95" i="15"/>
  <c r="F95" i="15"/>
  <c r="O94" i="15"/>
  <c r="L94" i="15"/>
  <c r="I94" i="15"/>
  <c r="F94" i="15"/>
  <c r="O93" i="15"/>
  <c r="L93" i="15"/>
  <c r="I93" i="15"/>
  <c r="F93" i="15"/>
  <c r="N92" i="15"/>
  <c r="M92" i="15"/>
  <c r="K92" i="15"/>
  <c r="J92" i="15"/>
  <c r="H92" i="15"/>
  <c r="G92" i="15"/>
  <c r="E92" i="15"/>
  <c r="D92" i="15"/>
  <c r="O91" i="15"/>
  <c r="L91" i="15"/>
  <c r="I91" i="15"/>
  <c r="F91" i="15"/>
  <c r="O90" i="15"/>
  <c r="L90" i="15"/>
  <c r="I90" i="15"/>
  <c r="F90" i="15"/>
  <c r="O89" i="15"/>
  <c r="L89" i="15"/>
  <c r="I89" i="15"/>
  <c r="F89" i="15"/>
  <c r="C89" i="15" s="1"/>
  <c r="O88" i="15"/>
  <c r="L88" i="15"/>
  <c r="I88" i="15"/>
  <c r="F88" i="15"/>
  <c r="N87" i="15"/>
  <c r="M87" i="15"/>
  <c r="K87" i="15"/>
  <c r="J87" i="15"/>
  <c r="L87" i="15" s="1"/>
  <c r="H87" i="15"/>
  <c r="G87" i="15"/>
  <c r="E87" i="15"/>
  <c r="D87" i="15"/>
  <c r="D86" i="15" s="1"/>
  <c r="O85" i="15"/>
  <c r="L85" i="15"/>
  <c r="I85" i="15"/>
  <c r="F85" i="15"/>
  <c r="O84" i="15"/>
  <c r="L84" i="15"/>
  <c r="I84" i="15"/>
  <c r="F84" i="15"/>
  <c r="N83" i="15"/>
  <c r="M83" i="15"/>
  <c r="K83" i="15"/>
  <c r="J83" i="15"/>
  <c r="H83" i="15"/>
  <c r="G83" i="15"/>
  <c r="E83" i="15"/>
  <c r="D83" i="15"/>
  <c r="F83" i="15" s="1"/>
  <c r="O82" i="15"/>
  <c r="L82" i="15"/>
  <c r="I82" i="15"/>
  <c r="F82" i="15"/>
  <c r="O81" i="15"/>
  <c r="L81" i="15"/>
  <c r="I81" i="15"/>
  <c r="F81" i="15"/>
  <c r="N80" i="15"/>
  <c r="O80" i="15" s="1"/>
  <c r="M80" i="15"/>
  <c r="K80" i="15"/>
  <c r="J80" i="15"/>
  <c r="H80" i="15"/>
  <c r="G80" i="15"/>
  <c r="G79" i="15" s="1"/>
  <c r="E80" i="15"/>
  <c r="D80" i="15"/>
  <c r="D79" i="15" s="1"/>
  <c r="H79" i="15"/>
  <c r="O77" i="15"/>
  <c r="L77" i="15"/>
  <c r="I77" i="15"/>
  <c r="F77" i="15"/>
  <c r="O76" i="15"/>
  <c r="L76" i="15"/>
  <c r="I76" i="15"/>
  <c r="F76" i="15"/>
  <c r="O75" i="15"/>
  <c r="L75" i="15"/>
  <c r="I75" i="15"/>
  <c r="F75" i="15"/>
  <c r="O74" i="15"/>
  <c r="L74" i="15"/>
  <c r="I74" i="15"/>
  <c r="F74" i="15"/>
  <c r="O73" i="15"/>
  <c r="L73" i="15"/>
  <c r="I73" i="15"/>
  <c r="F73" i="15"/>
  <c r="N72" i="15"/>
  <c r="N70" i="15" s="1"/>
  <c r="M72" i="15"/>
  <c r="K72" i="15"/>
  <c r="K70" i="15" s="1"/>
  <c r="J72" i="15"/>
  <c r="J70" i="15" s="1"/>
  <c r="H72" i="15"/>
  <c r="H70" i="15" s="1"/>
  <c r="G72" i="15"/>
  <c r="I72" i="15" s="1"/>
  <c r="E72" i="15"/>
  <c r="E70" i="15" s="1"/>
  <c r="D72" i="15"/>
  <c r="O71" i="15"/>
  <c r="L71" i="15"/>
  <c r="I71" i="15"/>
  <c r="F71" i="15"/>
  <c r="G70" i="15"/>
  <c r="I70" i="15" s="1"/>
  <c r="O69" i="15"/>
  <c r="L69" i="15"/>
  <c r="I69" i="15"/>
  <c r="F69" i="15"/>
  <c r="O68" i="15"/>
  <c r="L68" i="15"/>
  <c r="I68" i="15"/>
  <c r="F68" i="15"/>
  <c r="O67" i="15"/>
  <c r="L67" i="15"/>
  <c r="I67" i="15"/>
  <c r="F67" i="15"/>
  <c r="O66" i="15"/>
  <c r="L66" i="15"/>
  <c r="I66" i="15"/>
  <c r="F66" i="15"/>
  <c r="O65" i="15"/>
  <c r="L65" i="15"/>
  <c r="I65" i="15"/>
  <c r="F65" i="15"/>
  <c r="O64" i="15"/>
  <c r="L64" i="15"/>
  <c r="I64" i="15"/>
  <c r="F64" i="15"/>
  <c r="O63" i="15"/>
  <c r="L63" i="15"/>
  <c r="I63" i="15"/>
  <c r="F63" i="15"/>
  <c r="O62" i="15"/>
  <c r="L62" i="15"/>
  <c r="I62" i="15"/>
  <c r="F62" i="15"/>
  <c r="N61" i="15"/>
  <c r="M61" i="15"/>
  <c r="K61" i="15"/>
  <c r="J61" i="15"/>
  <c r="H61" i="15"/>
  <c r="G61" i="15"/>
  <c r="E61" i="15"/>
  <c r="D61" i="15"/>
  <c r="O60" i="15"/>
  <c r="L60" i="15"/>
  <c r="I60" i="15"/>
  <c r="F60" i="15"/>
  <c r="O59" i="15"/>
  <c r="L59" i="15"/>
  <c r="I59" i="15"/>
  <c r="F59" i="15"/>
  <c r="N58" i="15"/>
  <c r="M58" i="15"/>
  <c r="K58" i="15"/>
  <c r="J58" i="15"/>
  <c r="H58" i="15"/>
  <c r="H57" i="15" s="1"/>
  <c r="H56" i="15" s="1"/>
  <c r="G58" i="15"/>
  <c r="G57" i="15" s="1"/>
  <c r="E58" i="15"/>
  <c r="D58" i="15"/>
  <c r="N57" i="15"/>
  <c r="O50" i="15"/>
  <c r="C50" i="15" s="1"/>
  <c r="O49" i="15"/>
  <c r="C49" i="15" s="1"/>
  <c r="N48" i="15"/>
  <c r="M48" i="15"/>
  <c r="L47" i="15"/>
  <c r="I47" i="15"/>
  <c r="F47" i="15"/>
  <c r="K46" i="15"/>
  <c r="J46" i="15"/>
  <c r="H46" i="15"/>
  <c r="G46" i="15"/>
  <c r="E46" i="15"/>
  <c r="F46" i="15" s="1"/>
  <c r="D46" i="15"/>
  <c r="F45" i="15"/>
  <c r="C45" i="15" s="1"/>
  <c r="L44" i="15"/>
  <c r="C44" i="15" s="1"/>
  <c r="L43" i="15"/>
  <c r="C43" i="15" s="1"/>
  <c r="L42" i="15"/>
  <c r="C42" i="15" s="1"/>
  <c r="L41" i="15"/>
  <c r="C41" i="15" s="1"/>
  <c r="K40" i="15"/>
  <c r="J40" i="15"/>
  <c r="L39" i="15"/>
  <c r="C39" i="15" s="1"/>
  <c r="L38" i="15"/>
  <c r="C38" i="15" s="1"/>
  <c r="K37" i="15"/>
  <c r="J37" i="15"/>
  <c r="L36" i="15"/>
  <c r="C36" i="15" s="1"/>
  <c r="K35" i="15"/>
  <c r="J35" i="15"/>
  <c r="L34" i="15"/>
  <c r="C34" i="15" s="1"/>
  <c r="L33" i="15"/>
  <c r="C33" i="15" s="1"/>
  <c r="L32" i="15"/>
  <c r="C32" i="15" s="1"/>
  <c r="K31" i="15"/>
  <c r="J31" i="15"/>
  <c r="L31" i="15" s="1"/>
  <c r="C31" i="15" s="1"/>
  <c r="F29" i="15"/>
  <c r="C29" i="15" s="1"/>
  <c r="I28" i="15"/>
  <c r="O27" i="15"/>
  <c r="L27" i="15"/>
  <c r="I27" i="15"/>
  <c r="F27" i="15"/>
  <c r="O26" i="15"/>
  <c r="L26" i="15"/>
  <c r="I26" i="15"/>
  <c r="F26" i="15"/>
  <c r="N25" i="15"/>
  <c r="N290" i="15" s="1"/>
  <c r="N289" i="15" s="1"/>
  <c r="M25" i="15"/>
  <c r="K25" i="15"/>
  <c r="J25" i="15"/>
  <c r="H25" i="15"/>
  <c r="H290" i="15" s="1"/>
  <c r="H289" i="15" s="1"/>
  <c r="G25" i="15"/>
  <c r="G290" i="15" s="1"/>
  <c r="E25" i="15"/>
  <c r="D25" i="15"/>
  <c r="J79" i="15" l="1"/>
  <c r="D57" i="15"/>
  <c r="C66" i="15"/>
  <c r="C69" i="15"/>
  <c r="L98" i="15"/>
  <c r="L139" i="15"/>
  <c r="C200" i="15"/>
  <c r="C212" i="15"/>
  <c r="F92" i="15"/>
  <c r="C132" i="15"/>
  <c r="C164" i="15"/>
  <c r="C215" i="15"/>
  <c r="C276" i="15"/>
  <c r="C280" i="15"/>
  <c r="D290" i="15"/>
  <c r="J290" i="15"/>
  <c r="K30" i="15"/>
  <c r="D199" i="15"/>
  <c r="C228" i="15"/>
  <c r="L230" i="15"/>
  <c r="F236" i="15"/>
  <c r="C260" i="15"/>
  <c r="I266" i="15"/>
  <c r="G24" i="15"/>
  <c r="C67" i="15"/>
  <c r="C128" i="15"/>
  <c r="C136" i="15"/>
  <c r="C138" i="15"/>
  <c r="C213" i="15"/>
  <c r="N207" i="15"/>
  <c r="K272" i="15"/>
  <c r="K271" i="15" s="1"/>
  <c r="O58" i="15"/>
  <c r="C90" i="15"/>
  <c r="I134" i="15"/>
  <c r="O147" i="15"/>
  <c r="C180" i="15"/>
  <c r="C184" i="15"/>
  <c r="C185" i="15"/>
  <c r="F187" i="15"/>
  <c r="L187" i="15"/>
  <c r="C188" i="15"/>
  <c r="N190" i="15"/>
  <c r="I201" i="15"/>
  <c r="O208" i="15"/>
  <c r="C240" i="15"/>
  <c r="C244" i="15"/>
  <c r="C246" i="15"/>
  <c r="L255" i="15"/>
  <c r="C268" i="15"/>
  <c r="N272" i="15"/>
  <c r="N271" i="15" s="1"/>
  <c r="L35" i="15"/>
  <c r="C35" i="15" s="1"/>
  <c r="L61" i="15"/>
  <c r="C62" i="15"/>
  <c r="C64" i="15"/>
  <c r="L72" i="15"/>
  <c r="C76" i="15"/>
  <c r="C109" i="15"/>
  <c r="C112" i="15"/>
  <c r="F144" i="15"/>
  <c r="C148" i="15"/>
  <c r="C149" i="15"/>
  <c r="C151" i="15"/>
  <c r="C172" i="15"/>
  <c r="C174" i="15"/>
  <c r="L178" i="15"/>
  <c r="L182" i="15"/>
  <c r="G190" i="15"/>
  <c r="C210" i="15"/>
  <c r="L219" i="15"/>
  <c r="C224" i="15"/>
  <c r="C225" i="15"/>
  <c r="C227" i="15"/>
  <c r="I238" i="15"/>
  <c r="L262" i="15"/>
  <c r="D261" i="15"/>
  <c r="L266" i="15"/>
  <c r="C267" i="15"/>
  <c r="I274" i="15"/>
  <c r="O282" i="15"/>
  <c r="L291" i="15"/>
  <c r="C292" i="15"/>
  <c r="C294" i="15"/>
  <c r="E290" i="15"/>
  <c r="E289" i="15" s="1"/>
  <c r="I80" i="15"/>
  <c r="K86" i="15"/>
  <c r="C96" i="15"/>
  <c r="C100" i="15"/>
  <c r="C102" i="15"/>
  <c r="C104" i="15"/>
  <c r="C127" i="15"/>
  <c r="C196" i="15"/>
  <c r="C220" i="15"/>
  <c r="C222" i="15"/>
  <c r="C239" i="15"/>
  <c r="C264" i="15"/>
  <c r="C275" i="15"/>
  <c r="O278" i="15"/>
  <c r="F25" i="15"/>
  <c r="K290" i="15"/>
  <c r="K289" i="15" s="1"/>
  <c r="C26" i="15"/>
  <c r="I46" i="15"/>
  <c r="L58" i="15"/>
  <c r="C71" i="15"/>
  <c r="F72" i="15"/>
  <c r="E79" i="15"/>
  <c r="F79" i="15" s="1"/>
  <c r="O83" i="15"/>
  <c r="O106" i="15"/>
  <c r="C116" i="15"/>
  <c r="C118" i="15"/>
  <c r="F119" i="15"/>
  <c r="L131" i="15"/>
  <c r="J133" i="15"/>
  <c r="O144" i="15"/>
  <c r="L154" i="15"/>
  <c r="C160" i="15"/>
  <c r="C162" i="15"/>
  <c r="L163" i="15"/>
  <c r="O187" i="15"/>
  <c r="F191" i="15"/>
  <c r="L191" i="15"/>
  <c r="C192" i="15"/>
  <c r="C204" i="15"/>
  <c r="C206" i="15"/>
  <c r="O219" i="15"/>
  <c r="C232" i="15"/>
  <c r="E234" i="15"/>
  <c r="C248" i="15"/>
  <c r="F249" i="15"/>
  <c r="C252" i="15"/>
  <c r="C256" i="15"/>
  <c r="C259" i="15"/>
  <c r="O266" i="15"/>
  <c r="C283" i="15"/>
  <c r="L271" i="15"/>
  <c r="O25" i="15"/>
  <c r="J30" i="15"/>
  <c r="J24" i="15" s="1"/>
  <c r="L24" i="15" s="1"/>
  <c r="C47" i="15"/>
  <c r="F58" i="15"/>
  <c r="K57" i="15"/>
  <c r="K56" i="15" s="1"/>
  <c r="C59" i="15"/>
  <c r="F61" i="15"/>
  <c r="O61" i="15"/>
  <c r="C68" i="15"/>
  <c r="L70" i="15"/>
  <c r="C73" i="15"/>
  <c r="C74" i="15"/>
  <c r="C75" i="15"/>
  <c r="C77" i="15"/>
  <c r="L80" i="15"/>
  <c r="C94" i="15"/>
  <c r="C95" i="15"/>
  <c r="I106" i="15"/>
  <c r="C114" i="15"/>
  <c r="N133" i="15"/>
  <c r="C156" i="15"/>
  <c r="J194" i="15"/>
  <c r="L194" i="15" s="1"/>
  <c r="G199" i="15"/>
  <c r="I199" i="15" s="1"/>
  <c r="I278" i="15"/>
  <c r="C60" i="15"/>
  <c r="K79" i="15"/>
  <c r="L79" i="15" s="1"/>
  <c r="C99" i="15"/>
  <c r="J57" i="15"/>
  <c r="J56" i="15" s="1"/>
  <c r="M57" i="15"/>
  <c r="C27" i="15"/>
  <c r="L37" i="15"/>
  <c r="C37" i="15" s="1"/>
  <c r="L40" i="15"/>
  <c r="C40" i="15" s="1"/>
  <c r="L46" i="15"/>
  <c r="N56" i="15"/>
  <c r="I61" i="15"/>
  <c r="C63" i="15"/>
  <c r="C65" i="15"/>
  <c r="O72" i="15"/>
  <c r="C72" i="15" s="1"/>
  <c r="C84" i="15"/>
  <c r="E86" i="15"/>
  <c r="F86" i="15" s="1"/>
  <c r="H86" i="15"/>
  <c r="I86" i="15" s="1"/>
  <c r="I92" i="15"/>
  <c r="I219" i="15"/>
  <c r="H207" i="15"/>
  <c r="I230" i="15"/>
  <c r="O92" i="15"/>
  <c r="F98" i="15"/>
  <c r="L106" i="15"/>
  <c r="C108" i="15"/>
  <c r="C111" i="15"/>
  <c r="O115" i="15"/>
  <c r="C122" i="15"/>
  <c r="C124" i="15"/>
  <c r="C126" i="15"/>
  <c r="C129" i="15"/>
  <c r="F131" i="15"/>
  <c r="O131" i="15"/>
  <c r="F134" i="15"/>
  <c r="I139" i="15"/>
  <c r="C141" i="15"/>
  <c r="C143" i="15"/>
  <c r="C150" i="15"/>
  <c r="C155" i="15"/>
  <c r="I163" i="15"/>
  <c r="C167" i="15"/>
  <c r="F168" i="15"/>
  <c r="I169" i="15"/>
  <c r="O168" i="15"/>
  <c r="C179" i="15"/>
  <c r="O182" i="15"/>
  <c r="C186" i="15"/>
  <c r="C214" i="15"/>
  <c r="C217" i="15"/>
  <c r="C226" i="15"/>
  <c r="C229" i="15"/>
  <c r="H234" i="15"/>
  <c r="I241" i="15"/>
  <c r="N234" i="15"/>
  <c r="L249" i="15"/>
  <c r="C251" i="15"/>
  <c r="O255" i="15"/>
  <c r="C258" i="15"/>
  <c r="I262" i="15"/>
  <c r="C269" i="15"/>
  <c r="L274" i="15"/>
  <c r="C277" i="15"/>
  <c r="L282" i="15"/>
  <c r="F284" i="15"/>
  <c r="C285" i="15"/>
  <c r="F291" i="15"/>
  <c r="O291" i="15"/>
  <c r="C298" i="15"/>
  <c r="C130" i="15"/>
  <c r="C135" i="15"/>
  <c r="C142" i="15"/>
  <c r="C157" i="15"/>
  <c r="C159" i="15"/>
  <c r="C166" i="15"/>
  <c r="C171" i="15"/>
  <c r="G177" i="15"/>
  <c r="O190" i="15"/>
  <c r="O194" i="15"/>
  <c r="C203" i="15"/>
  <c r="C218" i="15"/>
  <c r="C231" i="15"/>
  <c r="C235" i="15"/>
  <c r="C243" i="15"/>
  <c r="C250" i="15"/>
  <c r="C253" i="15"/>
  <c r="L254" i="15"/>
  <c r="N233" i="15"/>
  <c r="C263" i="15"/>
  <c r="C270" i="15"/>
  <c r="C279" i="15"/>
  <c r="C286" i="15"/>
  <c r="M79" i="15"/>
  <c r="C82" i="15"/>
  <c r="L83" i="15"/>
  <c r="C88" i="15"/>
  <c r="C91" i="15"/>
  <c r="L92" i="15"/>
  <c r="C93" i="15"/>
  <c r="G86" i="15"/>
  <c r="C105" i="15"/>
  <c r="F106" i="15"/>
  <c r="C106" i="15" s="1"/>
  <c r="O119" i="15"/>
  <c r="C120" i="15"/>
  <c r="I125" i="15"/>
  <c r="G133" i="15"/>
  <c r="I133" i="15" s="1"/>
  <c r="L134" i="15"/>
  <c r="O139" i="15"/>
  <c r="I144" i="15"/>
  <c r="C146" i="15"/>
  <c r="C152" i="15"/>
  <c r="O154" i="15"/>
  <c r="C158" i="15"/>
  <c r="C161" i="15"/>
  <c r="F163" i="15"/>
  <c r="O163" i="15"/>
  <c r="F169" i="15"/>
  <c r="C170" i="15"/>
  <c r="C175" i="15"/>
  <c r="C183" i="15"/>
  <c r="I191" i="15"/>
  <c r="O191" i="15"/>
  <c r="O195" i="15"/>
  <c r="C202" i="15"/>
  <c r="C205" i="15"/>
  <c r="C211" i="15"/>
  <c r="C223" i="15"/>
  <c r="D234" i="15"/>
  <c r="F234" i="15" s="1"/>
  <c r="C237" i="15"/>
  <c r="F238" i="15"/>
  <c r="C238" i="15" s="1"/>
  <c r="C242" i="15"/>
  <c r="C245" i="15"/>
  <c r="C247" i="15"/>
  <c r="I249" i="15"/>
  <c r="C249" i="15" s="1"/>
  <c r="O249" i="15"/>
  <c r="J261" i="15"/>
  <c r="L261" i="15" s="1"/>
  <c r="I261" i="15"/>
  <c r="F266" i="15"/>
  <c r="C266" i="15" s="1"/>
  <c r="H272" i="15"/>
  <c r="H271" i="15" s="1"/>
  <c r="L278" i="15"/>
  <c r="C293" i="15"/>
  <c r="C295" i="15"/>
  <c r="C291" i="15" s="1"/>
  <c r="G56" i="15"/>
  <c r="I57" i="15"/>
  <c r="O57" i="15"/>
  <c r="K24" i="15"/>
  <c r="H194" i="15"/>
  <c r="I195" i="15"/>
  <c r="H198" i="15"/>
  <c r="D254" i="15"/>
  <c r="F255" i="15"/>
  <c r="M290" i="15"/>
  <c r="H24" i="15"/>
  <c r="G289" i="15"/>
  <c r="I289" i="15" s="1"/>
  <c r="I290" i="15"/>
  <c r="E57" i="15"/>
  <c r="E56" i="15" s="1"/>
  <c r="D70" i="15"/>
  <c r="F70" i="15" s="1"/>
  <c r="N79" i="15"/>
  <c r="I79" i="15"/>
  <c r="C81" i="15"/>
  <c r="I83" i="15"/>
  <c r="C85" i="15"/>
  <c r="J86" i="15"/>
  <c r="O87" i="15"/>
  <c r="N86" i="15"/>
  <c r="C97" i="15"/>
  <c r="C101" i="15"/>
  <c r="C113" i="15"/>
  <c r="I115" i="15"/>
  <c r="C117" i="15"/>
  <c r="I119" i="15"/>
  <c r="C121" i="15"/>
  <c r="I131" i="15"/>
  <c r="E133" i="15"/>
  <c r="E78" i="15" s="1"/>
  <c r="H133" i="15"/>
  <c r="L144" i="15"/>
  <c r="C153" i="15"/>
  <c r="F154" i="15"/>
  <c r="C154" i="15" s="1"/>
  <c r="J168" i="15"/>
  <c r="L168" i="15" s="1"/>
  <c r="L169" i="15"/>
  <c r="J176" i="15"/>
  <c r="C181" i="15"/>
  <c r="F182" i="15"/>
  <c r="I187" i="15"/>
  <c r="C187" i="15" s="1"/>
  <c r="C189" i="15"/>
  <c r="F219" i="15"/>
  <c r="C219" i="15" s="1"/>
  <c r="D207" i="15"/>
  <c r="K234" i="15"/>
  <c r="K233" i="15" s="1"/>
  <c r="L236" i="15"/>
  <c r="M24" i="15"/>
  <c r="D289" i="15"/>
  <c r="F289" i="15" s="1"/>
  <c r="F290" i="15"/>
  <c r="L25" i="15"/>
  <c r="O48" i="15"/>
  <c r="C48" i="15" s="1"/>
  <c r="I58" i="15"/>
  <c r="C58" i="15" s="1"/>
  <c r="M70" i="15"/>
  <c r="O70" i="15" s="1"/>
  <c r="M86" i="15"/>
  <c r="O86" i="15" s="1"/>
  <c r="F87" i="15"/>
  <c r="I98" i="15"/>
  <c r="C98" i="15" s="1"/>
  <c r="C103" i="15"/>
  <c r="C107" i="15"/>
  <c r="C123" i="15"/>
  <c r="C137" i="15"/>
  <c r="F139" i="15"/>
  <c r="D133" i="15"/>
  <c r="C145" i="15"/>
  <c r="C147" i="15"/>
  <c r="C165" i="15"/>
  <c r="C173" i="15"/>
  <c r="F176" i="15"/>
  <c r="M177" i="15"/>
  <c r="O178" i="15"/>
  <c r="O274" i="15"/>
  <c r="M272" i="15"/>
  <c r="L30" i="15"/>
  <c r="C30" i="15" s="1"/>
  <c r="N24" i="15"/>
  <c r="I25" i="15"/>
  <c r="F80" i="15"/>
  <c r="I87" i="15"/>
  <c r="O125" i="15"/>
  <c r="C125" i="15" s="1"/>
  <c r="M133" i="15"/>
  <c r="O134" i="15"/>
  <c r="O169" i="15"/>
  <c r="F177" i="15"/>
  <c r="F178" i="15"/>
  <c r="J289" i="15"/>
  <c r="L289" i="15" s="1"/>
  <c r="K133" i="15"/>
  <c r="H168" i="15"/>
  <c r="I168" i="15" s="1"/>
  <c r="C168" i="15" s="1"/>
  <c r="K177" i="15"/>
  <c r="K176" i="15" s="1"/>
  <c r="D194" i="15"/>
  <c r="F195" i="15"/>
  <c r="D198" i="15"/>
  <c r="F199" i="15"/>
  <c r="N199" i="15"/>
  <c r="N198" i="15" s="1"/>
  <c r="O201" i="15"/>
  <c r="F230" i="15"/>
  <c r="E207" i="15"/>
  <c r="E198" i="15" s="1"/>
  <c r="M234" i="15"/>
  <c r="I236" i="15"/>
  <c r="C236" i="15" s="1"/>
  <c r="G234" i="15"/>
  <c r="O241" i="15"/>
  <c r="E261" i="15"/>
  <c r="F261" i="15" s="1"/>
  <c r="F262" i="15"/>
  <c r="L272" i="15"/>
  <c r="C273" i="15"/>
  <c r="F274" i="15"/>
  <c r="C281" i="15"/>
  <c r="F282" i="15"/>
  <c r="C282" i="15" s="1"/>
  <c r="I284" i="15"/>
  <c r="C193" i="15"/>
  <c r="L201" i="15"/>
  <c r="J199" i="15"/>
  <c r="K207" i="15"/>
  <c r="L208" i="15"/>
  <c r="C209" i="15"/>
  <c r="C221" i="15"/>
  <c r="C257" i="15"/>
  <c r="C265" i="15"/>
  <c r="E272" i="15"/>
  <c r="E271" i="15" s="1"/>
  <c r="F271" i="15" s="1"/>
  <c r="G207" i="15"/>
  <c r="I208" i="15"/>
  <c r="O230" i="15"/>
  <c r="M207" i="15"/>
  <c r="L241" i="15"/>
  <c r="J234" i="15"/>
  <c r="O254" i="15"/>
  <c r="H254" i="15"/>
  <c r="I255" i="15"/>
  <c r="M261" i="15"/>
  <c r="O261" i="15" s="1"/>
  <c r="O262" i="15"/>
  <c r="G271" i="15"/>
  <c r="I271" i="15" s="1"/>
  <c r="F278" i="15"/>
  <c r="L284" i="15"/>
  <c r="I291" i="15"/>
  <c r="O133" i="15" l="1"/>
  <c r="F57" i="15"/>
  <c r="C119" i="15"/>
  <c r="C278" i="15"/>
  <c r="F272" i="15"/>
  <c r="K78" i="15"/>
  <c r="C139" i="15"/>
  <c r="I24" i="15"/>
  <c r="L57" i="15"/>
  <c r="C57" i="15" s="1"/>
  <c r="I272" i="15"/>
  <c r="C208" i="15"/>
  <c r="E233" i="15"/>
  <c r="C134" i="15"/>
  <c r="C80" i="15"/>
  <c r="C115" i="15"/>
  <c r="C83" i="15"/>
  <c r="C191" i="15"/>
  <c r="O79" i="15"/>
  <c r="C131" i="15"/>
  <c r="C46" i="15"/>
  <c r="L290" i="15"/>
  <c r="G78" i="15"/>
  <c r="L56" i="15"/>
  <c r="O199" i="15"/>
  <c r="C262" i="15"/>
  <c r="C195" i="15"/>
  <c r="C201" i="15"/>
  <c r="C70" i="15"/>
  <c r="N197" i="15"/>
  <c r="C25" i="15"/>
  <c r="O24" i="15"/>
  <c r="C182" i="15"/>
  <c r="C169" i="15"/>
  <c r="C144" i="15"/>
  <c r="C163" i="15"/>
  <c r="C284" i="15"/>
  <c r="C241" i="15"/>
  <c r="H78" i="15"/>
  <c r="I78" i="15" s="1"/>
  <c r="C79" i="15"/>
  <c r="C92" i="15"/>
  <c r="C61" i="15"/>
  <c r="C178" i="15"/>
  <c r="L177" i="15"/>
  <c r="E287" i="15"/>
  <c r="N78" i="15"/>
  <c r="N55" i="15" s="1"/>
  <c r="N54" i="15" s="1"/>
  <c r="N53" i="15" s="1"/>
  <c r="M56" i="15"/>
  <c r="I177" i="15"/>
  <c r="G176" i="15"/>
  <c r="I176" i="15" s="1"/>
  <c r="J190" i="15"/>
  <c r="L190" i="15" s="1"/>
  <c r="D233" i="15"/>
  <c r="F254" i="15"/>
  <c r="H190" i="15"/>
  <c r="I190" i="15" s="1"/>
  <c r="I194" i="15"/>
  <c r="H233" i="15"/>
  <c r="I254" i="15"/>
  <c r="G198" i="15"/>
  <c r="I207" i="15"/>
  <c r="C274" i="15"/>
  <c r="C261" i="15"/>
  <c r="M233" i="15"/>
  <c r="O233" i="15" s="1"/>
  <c r="O234" i="15"/>
  <c r="F194" i="15"/>
  <c r="D190" i="15"/>
  <c r="F190" i="15" s="1"/>
  <c r="F133" i="15"/>
  <c r="L133" i="15"/>
  <c r="L176" i="15"/>
  <c r="D78" i="15"/>
  <c r="F78" i="15" s="1"/>
  <c r="M289" i="15"/>
  <c r="O289" i="15" s="1"/>
  <c r="O290" i="15"/>
  <c r="L234" i="15"/>
  <c r="J233" i="15"/>
  <c r="J198" i="15"/>
  <c r="L199" i="15"/>
  <c r="O207" i="15"/>
  <c r="M198" i="15"/>
  <c r="E197" i="15"/>
  <c r="M176" i="15"/>
  <c r="O176" i="15" s="1"/>
  <c r="O177" i="15"/>
  <c r="C87" i="15"/>
  <c r="F207" i="15"/>
  <c r="D56" i="15"/>
  <c r="I56" i="15"/>
  <c r="K55" i="15"/>
  <c r="K198" i="15"/>
  <c r="L207" i="15"/>
  <c r="G233" i="15"/>
  <c r="I234" i="15"/>
  <c r="C230" i="15"/>
  <c r="D197" i="15"/>
  <c r="F198" i="15"/>
  <c r="M271" i="15"/>
  <c r="O272" i="15"/>
  <c r="L86" i="15"/>
  <c r="C86" i="15" s="1"/>
  <c r="J78" i="15"/>
  <c r="E55" i="15"/>
  <c r="C255" i="15"/>
  <c r="M78" i="15"/>
  <c r="O78" i="15" s="1"/>
  <c r="O56" i="15"/>
  <c r="E54" i="15" l="1"/>
  <c r="C272" i="15"/>
  <c r="N287" i="15"/>
  <c r="C199" i="15"/>
  <c r="N288" i="15"/>
  <c r="C234" i="15"/>
  <c r="C190" i="15"/>
  <c r="H55" i="15"/>
  <c r="C290" i="15"/>
  <c r="C289" i="15" s="1"/>
  <c r="F197" i="15"/>
  <c r="G55" i="15"/>
  <c r="C177" i="15"/>
  <c r="C176" i="15"/>
  <c r="C194" i="15"/>
  <c r="H287" i="15"/>
  <c r="E53" i="15"/>
  <c r="E28" i="15" s="1"/>
  <c r="E24" i="15" s="1"/>
  <c r="F233" i="15"/>
  <c r="D287" i="15"/>
  <c r="F287" i="15" s="1"/>
  <c r="M55" i="15"/>
  <c r="L78" i="15"/>
  <c r="C78" i="15" s="1"/>
  <c r="J55" i="15"/>
  <c r="K197" i="15"/>
  <c r="K54" i="15" s="1"/>
  <c r="K287" i="15"/>
  <c r="D55" i="15"/>
  <c r="F56" i="15"/>
  <c r="C56" i="15" s="1"/>
  <c r="M197" i="15"/>
  <c r="O197" i="15" s="1"/>
  <c r="O198" i="15"/>
  <c r="L233" i="15"/>
  <c r="J287" i="15"/>
  <c r="C133" i="15"/>
  <c r="O271" i="15"/>
  <c r="C271" i="15" s="1"/>
  <c r="M287" i="15"/>
  <c r="O287" i="15" s="1"/>
  <c r="H197" i="15"/>
  <c r="H54" i="15" s="1"/>
  <c r="G197" i="15"/>
  <c r="I198" i="15"/>
  <c r="I233" i="15"/>
  <c r="G287" i="15"/>
  <c r="C254" i="15"/>
  <c r="C207" i="15"/>
  <c r="L198" i="15"/>
  <c r="J197" i="15"/>
  <c r="L197" i="15" s="1"/>
  <c r="C198" i="15" l="1"/>
  <c r="I287" i="15"/>
  <c r="L287" i="15"/>
  <c r="I55" i="15"/>
  <c r="C233" i="15"/>
  <c r="K53" i="15"/>
  <c r="K288" i="15"/>
  <c r="H288" i="15"/>
  <c r="H53" i="15"/>
  <c r="J54" i="15"/>
  <c r="L55" i="15"/>
  <c r="E288" i="15"/>
  <c r="I197" i="15"/>
  <c r="C197" i="15" s="1"/>
  <c r="F55" i="15"/>
  <c r="D54" i="15"/>
  <c r="G54" i="15"/>
  <c r="C287" i="15"/>
  <c r="M54" i="15"/>
  <c r="O55" i="15"/>
  <c r="F54" i="15" l="1"/>
  <c r="D53" i="15"/>
  <c r="M53" i="15"/>
  <c r="O53" i="15" s="1"/>
  <c r="O54" i="15"/>
  <c r="M288" i="15"/>
  <c r="O288" i="15" s="1"/>
  <c r="J53" i="15"/>
  <c r="L53" i="15" s="1"/>
  <c r="L54" i="15"/>
  <c r="J288" i="15"/>
  <c r="L288" i="15" s="1"/>
  <c r="G53" i="15"/>
  <c r="I53" i="15" s="1"/>
  <c r="G288" i="15"/>
  <c r="I288" i="15" s="1"/>
  <c r="I54" i="15"/>
  <c r="C55" i="15"/>
  <c r="C54" i="15" l="1"/>
  <c r="F53" i="15"/>
  <c r="C53" i="15" s="1"/>
  <c r="D28" i="15"/>
  <c r="F28" i="15" l="1"/>
  <c r="C28" i="15" s="1"/>
  <c r="D24" i="15"/>
  <c r="F24" i="15" s="1"/>
  <c r="C24" i="15" s="1"/>
  <c r="D288" i="15"/>
  <c r="F288" i="15" s="1"/>
  <c r="C288" i="15" s="1"/>
  <c r="O299" i="14" l="1"/>
  <c r="L299" i="14"/>
  <c r="I299" i="14"/>
  <c r="F299" i="14"/>
  <c r="C299" i="14" s="1"/>
  <c r="O298" i="14"/>
  <c r="L298" i="14"/>
  <c r="I298" i="14"/>
  <c r="F298" i="14"/>
  <c r="C298" i="14" s="1"/>
  <c r="O297" i="14"/>
  <c r="L297" i="14"/>
  <c r="I297" i="14"/>
  <c r="F297" i="14"/>
  <c r="C297" i="14" s="1"/>
  <c r="O296" i="14"/>
  <c r="L296" i="14"/>
  <c r="I296" i="14"/>
  <c r="F296" i="14"/>
  <c r="O295" i="14"/>
  <c r="L295" i="14"/>
  <c r="I295" i="14"/>
  <c r="F295" i="14"/>
  <c r="O294" i="14"/>
  <c r="L294" i="14"/>
  <c r="I294" i="14"/>
  <c r="F294" i="14"/>
  <c r="O293" i="14"/>
  <c r="L293" i="14"/>
  <c r="I293" i="14"/>
  <c r="F293" i="14"/>
  <c r="O292" i="14"/>
  <c r="L292" i="14"/>
  <c r="I292" i="14"/>
  <c r="F292" i="14"/>
  <c r="C292" i="14" s="1"/>
  <c r="N291" i="14"/>
  <c r="M291" i="14"/>
  <c r="O291" i="14" s="1"/>
  <c r="K291" i="14"/>
  <c r="J291" i="14"/>
  <c r="L291" i="14" s="1"/>
  <c r="H291" i="14"/>
  <c r="G291" i="14"/>
  <c r="E291" i="14"/>
  <c r="D291" i="14"/>
  <c r="O286" i="14"/>
  <c r="L286" i="14"/>
  <c r="I286" i="14"/>
  <c r="F286" i="14"/>
  <c r="O285" i="14"/>
  <c r="L285" i="14"/>
  <c r="I285" i="14"/>
  <c r="F285" i="14"/>
  <c r="N284" i="14"/>
  <c r="M284" i="14"/>
  <c r="O284" i="14" s="1"/>
  <c r="K284" i="14"/>
  <c r="J284" i="14"/>
  <c r="L284" i="14" s="1"/>
  <c r="H284" i="14"/>
  <c r="G284" i="14"/>
  <c r="E284" i="14"/>
  <c r="D284" i="14"/>
  <c r="F284" i="14" s="1"/>
  <c r="O283" i="14"/>
  <c r="L283" i="14"/>
  <c r="I283" i="14"/>
  <c r="F283" i="14"/>
  <c r="N282" i="14"/>
  <c r="M282" i="14"/>
  <c r="K282" i="14"/>
  <c r="J282" i="14"/>
  <c r="L282" i="14" s="1"/>
  <c r="H282" i="14"/>
  <c r="I282" i="14" s="1"/>
  <c r="G282" i="14"/>
  <c r="E282" i="14"/>
  <c r="F282" i="14" s="1"/>
  <c r="D282" i="14"/>
  <c r="O281" i="14"/>
  <c r="L281" i="14"/>
  <c r="I281" i="14"/>
  <c r="C281" i="14" s="1"/>
  <c r="F281" i="14"/>
  <c r="O280" i="14"/>
  <c r="L280" i="14"/>
  <c r="I280" i="14"/>
  <c r="F280" i="14"/>
  <c r="O279" i="14"/>
  <c r="L279" i="14"/>
  <c r="I279" i="14"/>
  <c r="F279" i="14"/>
  <c r="N278" i="14"/>
  <c r="M278" i="14"/>
  <c r="K278" i="14"/>
  <c r="J278" i="14"/>
  <c r="H278" i="14"/>
  <c r="G278" i="14"/>
  <c r="E278" i="14"/>
  <c r="D278" i="14"/>
  <c r="O277" i="14"/>
  <c r="L277" i="14"/>
  <c r="I277" i="14"/>
  <c r="F277" i="14"/>
  <c r="O276" i="14"/>
  <c r="L276" i="14"/>
  <c r="I276" i="14"/>
  <c r="F276" i="14"/>
  <c r="O275" i="14"/>
  <c r="L275" i="14"/>
  <c r="I275" i="14"/>
  <c r="F275" i="14"/>
  <c r="N274" i="14"/>
  <c r="M274" i="14"/>
  <c r="K274" i="14"/>
  <c r="J274" i="14"/>
  <c r="H274" i="14"/>
  <c r="H272" i="14" s="1"/>
  <c r="H271" i="14" s="1"/>
  <c r="G274" i="14"/>
  <c r="E274" i="14"/>
  <c r="D274" i="14"/>
  <c r="O273" i="14"/>
  <c r="L273" i="14"/>
  <c r="I273" i="14"/>
  <c r="F273" i="14"/>
  <c r="O270" i="14"/>
  <c r="L270" i="14"/>
  <c r="I270" i="14"/>
  <c r="F270" i="14"/>
  <c r="O269" i="14"/>
  <c r="L269" i="14"/>
  <c r="I269" i="14"/>
  <c r="F269" i="14"/>
  <c r="O268" i="14"/>
  <c r="L268" i="14"/>
  <c r="I268" i="14"/>
  <c r="F268" i="14"/>
  <c r="O267" i="14"/>
  <c r="L267" i="14"/>
  <c r="I267" i="14"/>
  <c r="F267" i="14"/>
  <c r="N266" i="14"/>
  <c r="M266" i="14"/>
  <c r="K266" i="14"/>
  <c r="J266" i="14"/>
  <c r="H266" i="14"/>
  <c r="G266" i="14"/>
  <c r="I266" i="14" s="1"/>
  <c r="E266" i="14"/>
  <c r="D266" i="14"/>
  <c r="O265" i="14"/>
  <c r="L265" i="14"/>
  <c r="I265" i="14"/>
  <c r="F265" i="14"/>
  <c r="O264" i="14"/>
  <c r="L264" i="14"/>
  <c r="I264" i="14"/>
  <c r="F264" i="14"/>
  <c r="O263" i="14"/>
  <c r="L263" i="14"/>
  <c r="I263" i="14"/>
  <c r="F263" i="14"/>
  <c r="N262" i="14"/>
  <c r="M262" i="14"/>
  <c r="K262" i="14"/>
  <c r="J262" i="14"/>
  <c r="H262" i="14"/>
  <c r="H261" i="14" s="1"/>
  <c r="G262" i="14"/>
  <c r="E262" i="14"/>
  <c r="D262" i="14"/>
  <c r="D261" i="14" s="1"/>
  <c r="O260" i="14"/>
  <c r="L260" i="14"/>
  <c r="I260" i="14"/>
  <c r="F260" i="14"/>
  <c r="O259" i="14"/>
  <c r="L259" i="14"/>
  <c r="I259" i="14"/>
  <c r="F259" i="14"/>
  <c r="O258" i="14"/>
  <c r="L258" i="14"/>
  <c r="I258" i="14"/>
  <c r="F258" i="14"/>
  <c r="O257" i="14"/>
  <c r="L257" i="14"/>
  <c r="I257" i="14"/>
  <c r="F257" i="14"/>
  <c r="O256" i="14"/>
  <c r="L256" i="14"/>
  <c r="I256" i="14"/>
  <c r="F256" i="14"/>
  <c r="N255" i="14"/>
  <c r="M255" i="14"/>
  <c r="O255" i="14" s="1"/>
  <c r="K255" i="14"/>
  <c r="L255" i="14" s="1"/>
  <c r="J255" i="14"/>
  <c r="H255" i="14"/>
  <c r="G255" i="14"/>
  <c r="G254" i="14" s="1"/>
  <c r="E255" i="14"/>
  <c r="E254" i="14" s="1"/>
  <c r="D255" i="14"/>
  <c r="N254" i="14"/>
  <c r="K254" i="14"/>
  <c r="J254" i="14"/>
  <c r="O253" i="14"/>
  <c r="L253" i="14"/>
  <c r="I253" i="14"/>
  <c r="F253" i="14"/>
  <c r="O252" i="14"/>
  <c r="L252" i="14"/>
  <c r="I252" i="14"/>
  <c r="F252" i="14"/>
  <c r="O251" i="14"/>
  <c r="L251" i="14"/>
  <c r="I251" i="14"/>
  <c r="F251" i="14"/>
  <c r="O250" i="14"/>
  <c r="L250" i="14"/>
  <c r="I250" i="14"/>
  <c r="F250" i="14"/>
  <c r="N249" i="14"/>
  <c r="O249" i="14" s="1"/>
  <c r="M249" i="14"/>
  <c r="K249" i="14"/>
  <c r="J249" i="14"/>
  <c r="H249" i="14"/>
  <c r="G249" i="14"/>
  <c r="E249" i="14"/>
  <c r="F249" i="14" s="1"/>
  <c r="D249" i="14"/>
  <c r="O248" i="14"/>
  <c r="L248" i="14"/>
  <c r="I248" i="14"/>
  <c r="F248" i="14"/>
  <c r="O247" i="14"/>
  <c r="L247" i="14"/>
  <c r="I247" i="14"/>
  <c r="F247" i="14"/>
  <c r="O246" i="14"/>
  <c r="L246" i="14"/>
  <c r="I246" i="14"/>
  <c r="F246" i="14"/>
  <c r="O245" i="14"/>
  <c r="L245" i="14"/>
  <c r="I245" i="14"/>
  <c r="F245" i="14"/>
  <c r="O244" i="14"/>
  <c r="L244" i="14"/>
  <c r="I244" i="14"/>
  <c r="F244" i="14"/>
  <c r="O243" i="14"/>
  <c r="L243" i="14"/>
  <c r="I243" i="14"/>
  <c r="F243" i="14"/>
  <c r="O242" i="14"/>
  <c r="L242" i="14"/>
  <c r="I242" i="14"/>
  <c r="F242" i="14"/>
  <c r="N241" i="14"/>
  <c r="O241" i="14" s="1"/>
  <c r="M241" i="14"/>
  <c r="K241" i="14"/>
  <c r="J241" i="14"/>
  <c r="H241" i="14"/>
  <c r="G241" i="14"/>
  <c r="E241" i="14"/>
  <c r="D241" i="14"/>
  <c r="O240" i="14"/>
  <c r="L240" i="14"/>
  <c r="I240" i="14"/>
  <c r="F240" i="14"/>
  <c r="O239" i="14"/>
  <c r="L239" i="14"/>
  <c r="I239" i="14"/>
  <c r="F239" i="14"/>
  <c r="N238" i="14"/>
  <c r="M238" i="14"/>
  <c r="K238" i="14"/>
  <c r="J238" i="14"/>
  <c r="H238" i="14"/>
  <c r="G238" i="14"/>
  <c r="E238" i="14"/>
  <c r="D238" i="14"/>
  <c r="O237" i="14"/>
  <c r="L237" i="14"/>
  <c r="I237" i="14"/>
  <c r="F237" i="14"/>
  <c r="N236" i="14"/>
  <c r="O236" i="14" s="1"/>
  <c r="M236" i="14"/>
  <c r="K236" i="14"/>
  <c r="J236" i="14"/>
  <c r="H236" i="14"/>
  <c r="G236" i="14"/>
  <c r="E236" i="14"/>
  <c r="D236" i="14"/>
  <c r="O235" i="14"/>
  <c r="L235" i="14"/>
  <c r="I235" i="14"/>
  <c r="F235" i="14"/>
  <c r="O232" i="14"/>
  <c r="L232" i="14"/>
  <c r="I232" i="14"/>
  <c r="F232" i="14"/>
  <c r="O231" i="14"/>
  <c r="L231" i="14"/>
  <c r="I231" i="14"/>
  <c r="F231" i="14"/>
  <c r="N230" i="14"/>
  <c r="M230" i="14"/>
  <c r="K230" i="14"/>
  <c r="J230" i="14"/>
  <c r="H230" i="14"/>
  <c r="G230" i="14"/>
  <c r="E230" i="14"/>
  <c r="D230" i="14"/>
  <c r="O229" i="14"/>
  <c r="C229" i="14" s="1"/>
  <c r="L229" i="14"/>
  <c r="I229" i="14"/>
  <c r="F229" i="14"/>
  <c r="O228" i="14"/>
  <c r="L228" i="14"/>
  <c r="I228" i="14"/>
  <c r="F228" i="14"/>
  <c r="O227" i="14"/>
  <c r="L227" i="14"/>
  <c r="I227" i="14"/>
  <c r="F227" i="14"/>
  <c r="O226" i="14"/>
  <c r="L226" i="14"/>
  <c r="I226" i="14"/>
  <c r="F226" i="14"/>
  <c r="O225" i="14"/>
  <c r="L225" i="14"/>
  <c r="I225" i="14"/>
  <c r="F225" i="14"/>
  <c r="O224" i="14"/>
  <c r="L224" i="14"/>
  <c r="I224" i="14"/>
  <c r="F224" i="14"/>
  <c r="O223" i="14"/>
  <c r="L223" i="14"/>
  <c r="I223" i="14"/>
  <c r="F223" i="14"/>
  <c r="O222" i="14"/>
  <c r="L222" i="14"/>
  <c r="I222" i="14"/>
  <c r="F222" i="14"/>
  <c r="O221" i="14"/>
  <c r="L221" i="14"/>
  <c r="I221" i="14"/>
  <c r="F221" i="14"/>
  <c r="O220" i="14"/>
  <c r="L220" i="14"/>
  <c r="I220" i="14"/>
  <c r="F220" i="14"/>
  <c r="N219" i="14"/>
  <c r="M219" i="14"/>
  <c r="K219" i="14"/>
  <c r="J219" i="14"/>
  <c r="H219" i="14"/>
  <c r="G219" i="14"/>
  <c r="E219" i="14"/>
  <c r="D219" i="14"/>
  <c r="O218" i="14"/>
  <c r="L218" i="14"/>
  <c r="I218" i="14"/>
  <c r="F218" i="14"/>
  <c r="O217" i="14"/>
  <c r="L217" i="14"/>
  <c r="I217" i="14"/>
  <c r="F217" i="14"/>
  <c r="O216" i="14"/>
  <c r="L216" i="14"/>
  <c r="I216" i="14"/>
  <c r="F216" i="14"/>
  <c r="O215" i="14"/>
  <c r="L215" i="14"/>
  <c r="I215" i="14"/>
  <c r="F215" i="14"/>
  <c r="O214" i="14"/>
  <c r="L214" i="14"/>
  <c r="I214" i="14"/>
  <c r="F214" i="14"/>
  <c r="O213" i="14"/>
  <c r="L213" i="14"/>
  <c r="I213" i="14"/>
  <c r="F213" i="14"/>
  <c r="O212" i="14"/>
  <c r="L212" i="14"/>
  <c r="I212" i="14"/>
  <c r="F212" i="14"/>
  <c r="O211" i="14"/>
  <c r="L211" i="14"/>
  <c r="I211" i="14"/>
  <c r="F211" i="14"/>
  <c r="O210" i="14"/>
  <c r="L210" i="14"/>
  <c r="I210" i="14"/>
  <c r="F210" i="14"/>
  <c r="O209" i="14"/>
  <c r="L209" i="14"/>
  <c r="I209" i="14"/>
  <c r="F209" i="14"/>
  <c r="N208" i="14"/>
  <c r="M208" i="14"/>
  <c r="K208" i="14"/>
  <c r="K207" i="14" s="1"/>
  <c r="J208" i="14"/>
  <c r="H208" i="14"/>
  <c r="G208" i="14"/>
  <c r="E208" i="14"/>
  <c r="D208" i="14"/>
  <c r="O206" i="14"/>
  <c r="L206" i="14"/>
  <c r="I206" i="14"/>
  <c r="F206" i="14"/>
  <c r="O205" i="14"/>
  <c r="L205" i="14"/>
  <c r="I205" i="14"/>
  <c r="F205" i="14"/>
  <c r="O204" i="14"/>
  <c r="L204" i="14"/>
  <c r="I204" i="14"/>
  <c r="F204" i="14"/>
  <c r="O203" i="14"/>
  <c r="L203" i="14"/>
  <c r="I203" i="14"/>
  <c r="F203" i="14"/>
  <c r="O202" i="14"/>
  <c r="L202" i="14"/>
  <c r="I202" i="14"/>
  <c r="F202" i="14"/>
  <c r="N201" i="14"/>
  <c r="N199" i="14" s="1"/>
  <c r="M201" i="14"/>
  <c r="K201" i="14"/>
  <c r="K199" i="14" s="1"/>
  <c r="J201" i="14"/>
  <c r="H201" i="14"/>
  <c r="H199" i="14" s="1"/>
  <c r="G201" i="14"/>
  <c r="E201" i="14"/>
  <c r="E199" i="14" s="1"/>
  <c r="D201" i="14"/>
  <c r="O200" i="14"/>
  <c r="L200" i="14"/>
  <c r="I200" i="14"/>
  <c r="F200" i="14"/>
  <c r="O196" i="14"/>
  <c r="L196" i="14"/>
  <c r="I196" i="14"/>
  <c r="F196" i="14"/>
  <c r="N195" i="14"/>
  <c r="M195" i="14"/>
  <c r="K195" i="14"/>
  <c r="J195" i="14"/>
  <c r="J194" i="14" s="1"/>
  <c r="H195" i="14"/>
  <c r="H194" i="14" s="1"/>
  <c r="H190" i="14" s="1"/>
  <c r="G195" i="14"/>
  <c r="E195" i="14"/>
  <c r="D195" i="14"/>
  <c r="N194" i="14"/>
  <c r="M194" i="14"/>
  <c r="E194" i="14"/>
  <c r="O193" i="14"/>
  <c r="L193" i="14"/>
  <c r="I193" i="14"/>
  <c r="F193" i="14"/>
  <c r="O192" i="14"/>
  <c r="L192" i="14"/>
  <c r="I192" i="14"/>
  <c r="F192" i="14"/>
  <c r="N191" i="14"/>
  <c r="M191" i="14"/>
  <c r="K191" i="14"/>
  <c r="J191" i="14"/>
  <c r="H191" i="14"/>
  <c r="G191" i="14"/>
  <c r="E191" i="14"/>
  <c r="D191" i="14"/>
  <c r="O189" i="14"/>
  <c r="L189" i="14"/>
  <c r="I189" i="14"/>
  <c r="F189" i="14"/>
  <c r="O188" i="14"/>
  <c r="L188" i="14"/>
  <c r="I188" i="14"/>
  <c r="F188" i="14"/>
  <c r="N187" i="14"/>
  <c r="M187" i="14"/>
  <c r="O187" i="14" s="1"/>
  <c r="K187" i="14"/>
  <c r="J187" i="14"/>
  <c r="H187" i="14"/>
  <c r="G187" i="14"/>
  <c r="E187" i="14"/>
  <c r="D187" i="14"/>
  <c r="O186" i="14"/>
  <c r="L186" i="14"/>
  <c r="I186" i="14"/>
  <c r="F186" i="14"/>
  <c r="O185" i="14"/>
  <c r="L185" i="14"/>
  <c r="I185" i="14"/>
  <c r="F185" i="14"/>
  <c r="O184" i="14"/>
  <c r="L184" i="14"/>
  <c r="I184" i="14"/>
  <c r="F184" i="14"/>
  <c r="O183" i="14"/>
  <c r="L183" i="14"/>
  <c r="I183" i="14"/>
  <c r="F183" i="14"/>
  <c r="N182" i="14"/>
  <c r="M182" i="14"/>
  <c r="K182" i="14"/>
  <c r="J182" i="14"/>
  <c r="H182" i="14"/>
  <c r="G182" i="14"/>
  <c r="E182" i="14"/>
  <c r="D182" i="14"/>
  <c r="O181" i="14"/>
  <c r="L181" i="14"/>
  <c r="I181" i="14"/>
  <c r="F181" i="14"/>
  <c r="O180" i="14"/>
  <c r="L180" i="14"/>
  <c r="I180" i="14"/>
  <c r="F180" i="14"/>
  <c r="O179" i="14"/>
  <c r="L179" i="14"/>
  <c r="I179" i="14"/>
  <c r="F179" i="14"/>
  <c r="N178" i="14"/>
  <c r="N177" i="14" s="1"/>
  <c r="N176" i="14" s="1"/>
  <c r="M178" i="14"/>
  <c r="K178" i="14"/>
  <c r="J178" i="14"/>
  <c r="L178" i="14" s="1"/>
  <c r="H178" i="14"/>
  <c r="G178" i="14"/>
  <c r="G177" i="14" s="1"/>
  <c r="E178" i="14"/>
  <c r="D178" i="14"/>
  <c r="O175" i="14"/>
  <c r="L175" i="14"/>
  <c r="I175" i="14"/>
  <c r="F175" i="14"/>
  <c r="O174" i="14"/>
  <c r="L174" i="14"/>
  <c r="I174" i="14"/>
  <c r="F174" i="14"/>
  <c r="O173" i="14"/>
  <c r="L173" i="14"/>
  <c r="I173" i="14"/>
  <c r="F173" i="14"/>
  <c r="O172" i="14"/>
  <c r="L172" i="14"/>
  <c r="I172" i="14"/>
  <c r="F172" i="14"/>
  <c r="O171" i="14"/>
  <c r="L171" i="14"/>
  <c r="I171" i="14"/>
  <c r="F171" i="14"/>
  <c r="O170" i="14"/>
  <c r="L170" i="14"/>
  <c r="I170" i="14"/>
  <c r="F170" i="14"/>
  <c r="N169" i="14"/>
  <c r="N168" i="14" s="1"/>
  <c r="M169" i="14"/>
  <c r="K169" i="14"/>
  <c r="K168" i="14" s="1"/>
  <c r="J169" i="14"/>
  <c r="H169" i="14"/>
  <c r="H168" i="14" s="1"/>
  <c r="G169" i="14"/>
  <c r="E169" i="14"/>
  <c r="E168" i="14" s="1"/>
  <c r="D169" i="14"/>
  <c r="G168" i="14"/>
  <c r="O167" i="14"/>
  <c r="L167" i="14"/>
  <c r="I167" i="14"/>
  <c r="F167" i="14"/>
  <c r="O166" i="14"/>
  <c r="L166" i="14"/>
  <c r="I166" i="14"/>
  <c r="F166" i="14"/>
  <c r="O165" i="14"/>
  <c r="L165" i="14"/>
  <c r="I165" i="14"/>
  <c r="F165" i="14"/>
  <c r="O164" i="14"/>
  <c r="L164" i="14"/>
  <c r="I164" i="14"/>
  <c r="F164" i="14"/>
  <c r="N163" i="14"/>
  <c r="M163" i="14"/>
  <c r="K163" i="14"/>
  <c r="L163" i="14" s="1"/>
  <c r="J163" i="14"/>
  <c r="H163" i="14"/>
  <c r="G163" i="14"/>
  <c r="E163" i="14"/>
  <c r="D163" i="14"/>
  <c r="O162" i="14"/>
  <c r="L162" i="14"/>
  <c r="I162" i="14"/>
  <c r="F162" i="14"/>
  <c r="O161" i="14"/>
  <c r="L161" i="14"/>
  <c r="I161" i="14"/>
  <c r="F161" i="14"/>
  <c r="O160" i="14"/>
  <c r="L160" i="14"/>
  <c r="I160" i="14"/>
  <c r="F160" i="14"/>
  <c r="O159" i="14"/>
  <c r="L159" i="14"/>
  <c r="I159" i="14"/>
  <c r="F159" i="14"/>
  <c r="O158" i="14"/>
  <c r="L158" i="14"/>
  <c r="I158" i="14"/>
  <c r="F158" i="14"/>
  <c r="O157" i="14"/>
  <c r="L157" i="14"/>
  <c r="I157" i="14"/>
  <c r="F157" i="14"/>
  <c r="O156" i="14"/>
  <c r="L156" i="14"/>
  <c r="I156" i="14"/>
  <c r="F156" i="14"/>
  <c r="O155" i="14"/>
  <c r="L155" i="14"/>
  <c r="I155" i="14"/>
  <c r="F155" i="14"/>
  <c r="N154" i="14"/>
  <c r="O154" i="14" s="1"/>
  <c r="M154" i="14"/>
  <c r="K154" i="14"/>
  <c r="J154" i="14"/>
  <c r="H154" i="14"/>
  <c r="G154" i="14"/>
  <c r="E154" i="14"/>
  <c r="D154" i="14"/>
  <c r="O153" i="14"/>
  <c r="L153" i="14"/>
  <c r="I153" i="14"/>
  <c r="F153" i="14"/>
  <c r="O152" i="14"/>
  <c r="L152" i="14"/>
  <c r="I152" i="14"/>
  <c r="F152" i="14"/>
  <c r="O151" i="14"/>
  <c r="L151" i="14"/>
  <c r="I151" i="14"/>
  <c r="F151" i="14"/>
  <c r="O150" i="14"/>
  <c r="L150" i="14"/>
  <c r="I150" i="14"/>
  <c r="F150" i="14"/>
  <c r="O149" i="14"/>
  <c r="L149" i="14"/>
  <c r="I149" i="14"/>
  <c r="F149" i="14"/>
  <c r="O148" i="14"/>
  <c r="L148" i="14"/>
  <c r="I148" i="14"/>
  <c r="F148" i="14"/>
  <c r="N147" i="14"/>
  <c r="M147" i="14"/>
  <c r="K147" i="14"/>
  <c r="J147" i="14"/>
  <c r="H147" i="14"/>
  <c r="G147" i="14"/>
  <c r="E147" i="14"/>
  <c r="D147" i="14"/>
  <c r="O146" i="14"/>
  <c r="L146" i="14"/>
  <c r="I146" i="14"/>
  <c r="F146" i="14"/>
  <c r="O145" i="14"/>
  <c r="L145" i="14"/>
  <c r="I145" i="14"/>
  <c r="F145" i="14"/>
  <c r="N144" i="14"/>
  <c r="M144" i="14"/>
  <c r="K144" i="14"/>
  <c r="J144" i="14"/>
  <c r="H144" i="14"/>
  <c r="G144" i="14"/>
  <c r="E144" i="14"/>
  <c r="D144" i="14"/>
  <c r="O143" i="14"/>
  <c r="L143" i="14"/>
  <c r="I143" i="14"/>
  <c r="F143" i="14"/>
  <c r="O142" i="14"/>
  <c r="L142" i="14"/>
  <c r="I142" i="14"/>
  <c r="F142" i="14"/>
  <c r="O141" i="14"/>
  <c r="L141" i="14"/>
  <c r="I141" i="14"/>
  <c r="F141" i="14"/>
  <c r="O140" i="14"/>
  <c r="L140" i="14"/>
  <c r="I140" i="14"/>
  <c r="F140" i="14"/>
  <c r="N139" i="14"/>
  <c r="M139" i="14"/>
  <c r="K139" i="14"/>
  <c r="J139" i="14"/>
  <c r="H139" i="14"/>
  <c r="G139" i="14"/>
  <c r="E139" i="14"/>
  <c r="D139" i="14"/>
  <c r="O138" i="14"/>
  <c r="L138" i="14"/>
  <c r="I138" i="14"/>
  <c r="F138" i="14"/>
  <c r="O137" i="14"/>
  <c r="L137" i="14"/>
  <c r="I137" i="14"/>
  <c r="F137" i="14"/>
  <c r="O136" i="14"/>
  <c r="L136" i="14"/>
  <c r="I136" i="14"/>
  <c r="F136" i="14"/>
  <c r="O135" i="14"/>
  <c r="L135" i="14"/>
  <c r="I135" i="14"/>
  <c r="F135" i="14"/>
  <c r="N134" i="14"/>
  <c r="M134" i="14"/>
  <c r="K134" i="14"/>
  <c r="J134" i="14"/>
  <c r="H134" i="14"/>
  <c r="G134" i="14"/>
  <c r="E134" i="14"/>
  <c r="D134" i="14"/>
  <c r="O132" i="14"/>
  <c r="L132" i="14"/>
  <c r="I132" i="14"/>
  <c r="F132" i="14"/>
  <c r="N131" i="14"/>
  <c r="M131" i="14"/>
  <c r="K131" i="14"/>
  <c r="J131" i="14"/>
  <c r="H131" i="14"/>
  <c r="G131" i="14"/>
  <c r="E131" i="14"/>
  <c r="D131" i="14"/>
  <c r="O130" i="14"/>
  <c r="L130" i="14"/>
  <c r="I130" i="14"/>
  <c r="F130" i="14"/>
  <c r="O129" i="14"/>
  <c r="L129" i="14"/>
  <c r="I129" i="14"/>
  <c r="F129" i="14"/>
  <c r="O128" i="14"/>
  <c r="L128" i="14"/>
  <c r="I128" i="14"/>
  <c r="F128" i="14"/>
  <c r="O127" i="14"/>
  <c r="L127" i="14"/>
  <c r="I127" i="14"/>
  <c r="F127" i="14"/>
  <c r="O126" i="14"/>
  <c r="L126" i="14"/>
  <c r="I126" i="14"/>
  <c r="F126" i="14"/>
  <c r="N125" i="14"/>
  <c r="M125" i="14"/>
  <c r="K125" i="14"/>
  <c r="J125" i="14"/>
  <c r="L125" i="14" s="1"/>
  <c r="H125" i="14"/>
  <c r="G125" i="14"/>
  <c r="E125" i="14"/>
  <c r="D125" i="14"/>
  <c r="O124" i="14"/>
  <c r="L124" i="14"/>
  <c r="I124" i="14"/>
  <c r="F124" i="14"/>
  <c r="O123" i="14"/>
  <c r="L123" i="14"/>
  <c r="I123" i="14"/>
  <c r="F123" i="14"/>
  <c r="O122" i="14"/>
  <c r="L122" i="14"/>
  <c r="I122" i="14"/>
  <c r="F122" i="14"/>
  <c r="O121" i="14"/>
  <c r="L121" i="14"/>
  <c r="I121" i="14"/>
  <c r="F121" i="14"/>
  <c r="O120" i="14"/>
  <c r="L120" i="14"/>
  <c r="I120" i="14"/>
  <c r="F120" i="14"/>
  <c r="N119" i="14"/>
  <c r="M119" i="14"/>
  <c r="K119" i="14"/>
  <c r="J119" i="14"/>
  <c r="L119" i="14" s="1"/>
  <c r="H119" i="14"/>
  <c r="G119" i="14"/>
  <c r="I119" i="14" s="1"/>
  <c r="E119" i="14"/>
  <c r="D119" i="14"/>
  <c r="F119" i="14" s="1"/>
  <c r="O118" i="14"/>
  <c r="L118" i="14"/>
  <c r="I118" i="14"/>
  <c r="F118" i="14"/>
  <c r="C118" i="14" s="1"/>
  <c r="O117" i="14"/>
  <c r="L117" i="14"/>
  <c r="I117" i="14"/>
  <c r="F117" i="14"/>
  <c r="O116" i="14"/>
  <c r="L116" i="14"/>
  <c r="I116" i="14"/>
  <c r="F116" i="14"/>
  <c r="N115" i="14"/>
  <c r="M115" i="14"/>
  <c r="K115" i="14"/>
  <c r="J115" i="14"/>
  <c r="H115" i="14"/>
  <c r="G115" i="14"/>
  <c r="E115" i="14"/>
  <c r="D115" i="14"/>
  <c r="O114" i="14"/>
  <c r="L114" i="14"/>
  <c r="I114" i="14"/>
  <c r="F114" i="14"/>
  <c r="O113" i="14"/>
  <c r="L113" i="14"/>
  <c r="I113" i="14"/>
  <c r="F113" i="14"/>
  <c r="O112" i="14"/>
  <c r="L112" i="14"/>
  <c r="I112" i="14"/>
  <c r="F112" i="14"/>
  <c r="O111" i="14"/>
  <c r="L111" i="14"/>
  <c r="I111" i="14"/>
  <c r="F111" i="14"/>
  <c r="O110" i="14"/>
  <c r="L110" i="14"/>
  <c r="I110" i="14"/>
  <c r="F110" i="14"/>
  <c r="O109" i="14"/>
  <c r="L109" i="14"/>
  <c r="I109" i="14"/>
  <c r="F109" i="14"/>
  <c r="O108" i="14"/>
  <c r="L108" i="14"/>
  <c r="I108" i="14"/>
  <c r="F108" i="14"/>
  <c r="O107" i="14"/>
  <c r="L107" i="14"/>
  <c r="I107" i="14"/>
  <c r="F107" i="14"/>
  <c r="N106" i="14"/>
  <c r="M106" i="14"/>
  <c r="O106" i="14" s="1"/>
  <c r="K106" i="14"/>
  <c r="J106" i="14"/>
  <c r="H106" i="14"/>
  <c r="G106" i="14"/>
  <c r="E106" i="14"/>
  <c r="D106" i="14"/>
  <c r="O105" i="14"/>
  <c r="L105" i="14"/>
  <c r="I105" i="14"/>
  <c r="F105" i="14"/>
  <c r="O104" i="14"/>
  <c r="L104" i="14"/>
  <c r="I104" i="14"/>
  <c r="F104" i="14"/>
  <c r="O103" i="14"/>
  <c r="L103" i="14"/>
  <c r="I103" i="14"/>
  <c r="F103" i="14"/>
  <c r="O102" i="14"/>
  <c r="L102" i="14"/>
  <c r="I102" i="14"/>
  <c r="F102" i="14"/>
  <c r="O101" i="14"/>
  <c r="L101" i="14"/>
  <c r="I101" i="14"/>
  <c r="F101" i="14"/>
  <c r="O100" i="14"/>
  <c r="L100" i="14"/>
  <c r="I100" i="14"/>
  <c r="F100" i="14"/>
  <c r="O99" i="14"/>
  <c r="L99" i="14"/>
  <c r="I99" i="14"/>
  <c r="F99" i="14"/>
  <c r="N98" i="14"/>
  <c r="M98" i="14"/>
  <c r="K98" i="14"/>
  <c r="J98" i="14"/>
  <c r="H98" i="14"/>
  <c r="G98" i="14"/>
  <c r="E98" i="14"/>
  <c r="D98" i="14"/>
  <c r="O97" i="14"/>
  <c r="L97" i="14"/>
  <c r="I97" i="14"/>
  <c r="F97" i="14"/>
  <c r="O96" i="14"/>
  <c r="L96" i="14"/>
  <c r="I96" i="14"/>
  <c r="F96" i="14"/>
  <c r="O95" i="14"/>
  <c r="L95" i="14"/>
  <c r="I95" i="14"/>
  <c r="F95" i="14"/>
  <c r="O94" i="14"/>
  <c r="L94" i="14"/>
  <c r="I94" i="14"/>
  <c r="F94" i="14"/>
  <c r="O93" i="14"/>
  <c r="L93" i="14"/>
  <c r="I93" i="14"/>
  <c r="F93" i="14"/>
  <c r="N92" i="14"/>
  <c r="M92" i="14"/>
  <c r="K92" i="14"/>
  <c r="J92" i="14"/>
  <c r="H92" i="14"/>
  <c r="G92" i="14"/>
  <c r="E92" i="14"/>
  <c r="D92" i="14"/>
  <c r="O91" i="14"/>
  <c r="L91" i="14"/>
  <c r="I91" i="14"/>
  <c r="F91" i="14"/>
  <c r="O90" i="14"/>
  <c r="L90" i="14"/>
  <c r="I90" i="14"/>
  <c r="F90" i="14"/>
  <c r="O89" i="14"/>
  <c r="L89" i="14"/>
  <c r="I89" i="14"/>
  <c r="F89" i="14"/>
  <c r="O88" i="14"/>
  <c r="L88" i="14"/>
  <c r="I88" i="14"/>
  <c r="F88" i="14"/>
  <c r="N87" i="14"/>
  <c r="M87" i="14"/>
  <c r="K87" i="14"/>
  <c r="J87" i="14"/>
  <c r="H87" i="14"/>
  <c r="G87" i="14"/>
  <c r="E87" i="14"/>
  <c r="D87" i="14"/>
  <c r="O85" i="14"/>
  <c r="L85" i="14"/>
  <c r="I85" i="14"/>
  <c r="F85" i="14"/>
  <c r="O84" i="14"/>
  <c r="L84" i="14"/>
  <c r="I84" i="14"/>
  <c r="C84" i="14" s="1"/>
  <c r="F84" i="14"/>
  <c r="N83" i="14"/>
  <c r="O83" i="14" s="1"/>
  <c r="M83" i="14"/>
  <c r="K83" i="14"/>
  <c r="K79" i="14" s="1"/>
  <c r="J83" i="14"/>
  <c r="H83" i="14"/>
  <c r="G83" i="14"/>
  <c r="F83" i="14"/>
  <c r="E83" i="14"/>
  <c r="D83" i="14"/>
  <c r="O82" i="14"/>
  <c r="L82" i="14"/>
  <c r="I82" i="14"/>
  <c r="F82" i="14"/>
  <c r="O81" i="14"/>
  <c r="L81" i="14"/>
  <c r="I81" i="14"/>
  <c r="F81" i="14"/>
  <c r="N80" i="14"/>
  <c r="M80" i="14"/>
  <c r="K80" i="14"/>
  <c r="J80" i="14"/>
  <c r="L80" i="14" s="1"/>
  <c r="H80" i="14"/>
  <c r="G80" i="14"/>
  <c r="G79" i="14" s="1"/>
  <c r="E80" i="14"/>
  <c r="D80" i="14"/>
  <c r="D79" i="14" s="1"/>
  <c r="O77" i="14"/>
  <c r="L77" i="14"/>
  <c r="I77" i="14"/>
  <c r="F77" i="14"/>
  <c r="C77" i="14" s="1"/>
  <c r="O76" i="14"/>
  <c r="L76" i="14"/>
  <c r="I76" i="14"/>
  <c r="F76" i="14"/>
  <c r="O75" i="14"/>
  <c r="L75" i="14"/>
  <c r="I75" i="14"/>
  <c r="F75" i="14"/>
  <c r="O74" i="14"/>
  <c r="L74" i="14"/>
  <c r="I74" i="14"/>
  <c r="F74" i="14"/>
  <c r="C74" i="14" s="1"/>
  <c r="O73" i="14"/>
  <c r="L73" i="14"/>
  <c r="I73" i="14"/>
  <c r="F73" i="14"/>
  <c r="N72" i="14"/>
  <c r="N70" i="14" s="1"/>
  <c r="M72" i="14"/>
  <c r="K72" i="14"/>
  <c r="K70" i="14" s="1"/>
  <c r="J72" i="14"/>
  <c r="H72" i="14"/>
  <c r="G72" i="14"/>
  <c r="E72" i="14"/>
  <c r="D72" i="14"/>
  <c r="D70" i="14" s="1"/>
  <c r="O71" i="14"/>
  <c r="L71" i="14"/>
  <c r="I71" i="14"/>
  <c r="F71" i="14"/>
  <c r="H70" i="14"/>
  <c r="O69" i="14"/>
  <c r="L69" i="14"/>
  <c r="I69" i="14"/>
  <c r="F69" i="14"/>
  <c r="O68" i="14"/>
  <c r="L68" i="14"/>
  <c r="I68" i="14"/>
  <c r="F68" i="14"/>
  <c r="O67" i="14"/>
  <c r="L67" i="14"/>
  <c r="I67" i="14"/>
  <c r="F67" i="14"/>
  <c r="O66" i="14"/>
  <c r="L66" i="14"/>
  <c r="I66" i="14"/>
  <c r="F66" i="14"/>
  <c r="O65" i="14"/>
  <c r="L65" i="14"/>
  <c r="I65" i="14"/>
  <c r="F65" i="14"/>
  <c r="O64" i="14"/>
  <c r="L64" i="14"/>
  <c r="I64" i="14"/>
  <c r="F64" i="14"/>
  <c r="O63" i="14"/>
  <c r="L63" i="14"/>
  <c r="I63" i="14"/>
  <c r="F63" i="14"/>
  <c r="O62" i="14"/>
  <c r="L62" i="14"/>
  <c r="I62" i="14"/>
  <c r="C62" i="14" s="1"/>
  <c r="F62" i="14"/>
  <c r="N61" i="14"/>
  <c r="M61" i="14"/>
  <c r="O61" i="14" s="1"/>
  <c r="K61" i="14"/>
  <c r="J61" i="14"/>
  <c r="H61" i="14"/>
  <c r="G61" i="14"/>
  <c r="I61" i="14" s="1"/>
  <c r="E61" i="14"/>
  <c r="D61" i="14"/>
  <c r="F61" i="14" s="1"/>
  <c r="O60" i="14"/>
  <c r="L60" i="14"/>
  <c r="I60" i="14"/>
  <c r="F60" i="14"/>
  <c r="O59" i="14"/>
  <c r="L59" i="14"/>
  <c r="I59" i="14"/>
  <c r="F59" i="14"/>
  <c r="N58" i="14"/>
  <c r="M58" i="14"/>
  <c r="K58" i="14"/>
  <c r="J58" i="14"/>
  <c r="J57" i="14" s="1"/>
  <c r="H58" i="14"/>
  <c r="H57" i="14" s="1"/>
  <c r="H56" i="14" s="1"/>
  <c r="G58" i="14"/>
  <c r="E58" i="14"/>
  <c r="D58" i="14"/>
  <c r="N57" i="14"/>
  <c r="M57" i="14"/>
  <c r="E57" i="14"/>
  <c r="O50" i="14"/>
  <c r="C50" i="14"/>
  <c r="O49" i="14"/>
  <c r="C49" i="14" s="1"/>
  <c r="N48" i="14"/>
  <c r="M48" i="14"/>
  <c r="L47" i="14"/>
  <c r="I47" i="14"/>
  <c r="F47" i="14"/>
  <c r="K46" i="14"/>
  <c r="J46" i="14"/>
  <c r="L46" i="14" s="1"/>
  <c r="H46" i="14"/>
  <c r="G46" i="14"/>
  <c r="E46" i="14"/>
  <c r="D46" i="14"/>
  <c r="F46" i="14" s="1"/>
  <c r="F45" i="14"/>
  <c r="C45" i="14" s="1"/>
  <c r="L44" i="14"/>
  <c r="C44" i="14" s="1"/>
  <c r="L43" i="14"/>
  <c r="C43" i="14" s="1"/>
  <c r="L42" i="14"/>
  <c r="C42" i="14" s="1"/>
  <c r="L41" i="14"/>
  <c r="C41" i="14" s="1"/>
  <c r="K40" i="14"/>
  <c r="J40" i="14"/>
  <c r="L39" i="14"/>
  <c r="C39" i="14" s="1"/>
  <c r="L38" i="14"/>
  <c r="C38" i="14" s="1"/>
  <c r="K37" i="14"/>
  <c r="J37" i="14"/>
  <c r="L37" i="14" s="1"/>
  <c r="C37" i="14" s="1"/>
  <c r="L36" i="14"/>
  <c r="C36" i="14" s="1"/>
  <c r="K35" i="14"/>
  <c r="J35" i="14"/>
  <c r="L34" i="14"/>
  <c r="C34" i="14" s="1"/>
  <c r="L33" i="14"/>
  <c r="C33" i="14"/>
  <c r="L32" i="14"/>
  <c r="C32" i="14" s="1"/>
  <c r="K31" i="14"/>
  <c r="J31" i="14"/>
  <c r="F29" i="14"/>
  <c r="C29" i="14" s="1"/>
  <c r="I28" i="14"/>
  <c r="O27" i="14"/>
  <c r="L27" i="14"/>
  <c r="I27" i="14"/>
  <c r="F27" i="14"/>
  <c r="O26" i="14"/>
  <c r="L26" i="14"/>
  <c r="I26" i="14"/>
  <c r="F26" i="14"/>
  <c r="N25" i="14"/>
  <c r="M25" i="14"/>
  <c r="O25" i="14" s="1"/>
  <c r="K25" i="14"/>
  <c r="K290" i="14" s="1"/>
  <c r="K289" i="14" s="1"/>
  <c r="J25" i="14"/>
  <c r="H25" i="14"/>
  <c r="G25" i="14"/>
  <c r="E25" i="14"/>
  <c r="E290" i="14" s="1"/>
  <c r="D25" i="14"/>
  <c r="L35" i="14" l="1"/>
  <c r="C35" i="14" s="1"/>
  <c r="N79" i="14"/>
  <c r="H79" i="14"/>
  <c r="I98" i="14"/>
  <c r="O98" i="14"/>
  <c r="I106" i="14"/>
  <c r="F115" i="14"/>
  <c r="C130" i="14"/>
  <c r="F131" i="14"/>
  <c r="L139" i="14"/>
  <c r="C142" i="14"/>
  <c r="L144" i="14"/>
  <c r="L147" i="14"/>
  <c r="K177" i="14"/>
  <c r="K176" i="14" s="1"/>
  <c r="C184" i="14"/>
  <c r="F195" i="14"/>
  <c r="C200" i="14"/>
  <c r="F201" i="14"/>
  <c r="C209" i="14"/>
  <c r="C212" i="14"/>
  <c r="C216" i="14"/>
  <c r="F219" i="14"/>
  <c r="L219" i="14"/>
  <c r="L238" i="14"/>
  <c r="F241" i="14"/>
  <c r="I274" i="14"/>
  <c r="I278" i="14"/>
  <c r="C123" i="14"/>
  <c r="C151" i="14"/>
  <c r="C269" i="14"/>
  <c r="C94" i="14"/>
  <c r="C102" i="14"/>
  <c r="C105" i="14"/>
  <c r="F106" i="14"/>
  <c r="O115" i="14"/>
  <c r="H177" i="14"/>
  <c r="I182" i="14"/>
  <c r="O182" i="14"/>
  <c r="E190" i="14"/>
  <c r="C252" i="14"/>
  <c r="C253" i="14"/>
  <c r="M254" i="14"/>
  <c r="K261" i="14"/>
  <c r="L266" i="14"/>
  <c r="K86" i="14"/>
  <c r="H24" i="14"/>
  <c r="L61" i="14"/>
  <c r="I87" i="14"/>
  <c r="I92" i="14"/>
  <c r="L98" i="14"/>
  <c r="L115" i="14"/>
  <c r="C116" i="14"/>
  <c r="C117" i="14"/>
  <c r="C140" i="14"/>
  <c r="C141" i="14"/>
  <c r="I144" i="14"/>
  <c r="O147" i="14"/>
  <c r="C160" i="14"/>
  <c r="I163" i="14"/>
  <c r="O163" i="14"/>
  <c r="L187" i="14"/>
  <c r="D199" i="14"/>
  <c r="C225" i="14"/>
  <c r="C228" i="14"/>
  <c r="C235" i="14"/>
  <c r="C240" i="14"/>
  <c r="L241" i="14"/>
  <c r="F266" i="14"/>
  <c r="C268" i="14"/>
  <c r="G272" i="14"/>
  <c r="C59" i="14"/>
  <c r="C71" i="14"/>
  <c r="C99" i="14"/>
  <c r="C114" i="14"/>
  <c r="C138" i="14"/>
  <c r="F139" i="14"/>
  <c r="C148" i="14"/>
  <c r="C150" i="14"/>
  <c r="G176" i="14"/>
  <c r="F230" i="14"/>
  <c r="C245" i="14"/>
  <c r="C246" i="14"/>
  <c r="C273" i="14"/>
  <c r="F274" i="14"/>
  <c r="C277" i="14"/>
  <c r="F278" i="14"/>
  <c r="L31" i="14"/>
  <c r="C31" i="14" s="1"/>
  <c r="O58" i="14"/>
  <c r="C66" i="14"/>
  <c r="C67" i="14"/>
  <c r="F87" i="14"/>
  <c r="C90" i="14"/>
  <c r="L92" i="14"/>
  <c r="C93" i="14"/>
  <c r="C110" i="14"/>
  <c r="C111" i="14"/>
  <c r="I115" i="14"/>
  <c r="C126" i="14"/>
  <c r="C129" i="14"/>
  <c r="I131" i="14"/>
  <c r="C135" i="14"/>
  <c r="I139" i="14"/>
  <c r="F147" i="14"/>
  <c r="C167" i="14"/>
  <c r="C172" i="14"/>
  <c r="C188" i="14"/>
  <c r="O191" i="14"/>
  <c r="C196" i="14"/>
  <c r="O208" i="14"/>
  <c r="C217" i="14"/>
  <c r="I219" i="14"/>
  <c r="O230" i="14"/>
  <c r="I238" i="14"/>
  <c r="C257" i="14"/>
  <c r="C260" i="14"/>
  <c r="K272" i="14"/>
  <c r="K271" i="14" s="1"/>
  <c r="L278" i="14"/>
  <c r="I291" i="14"/>
  <c r="J30" i="14"/>
  <c r="J24" i="14" s="1"/>
  <c r="I80" i="14"/>
  <c r="C96" i="14"/>
  <c r="D168" i="14"/>
  <c r="F168" i="14" s="1"/>
  <c r="F169" i="14"/>
  <c r="I169" i="14"/>
  <c r="I178" i="14"/>
  <c r="M199" i="14"/>
  <c r="O199" i="14" s="1"/>
  <c r="O201" i="14"/>
  <c r="C218" i="14"/>
  <c r="J234" i="14"/>
  <c r="L236" i="14"/>
  <c r="C250" i="14"/>
  <c r="C251" i="14"/>
  <c r="J261" i="14"/>
  <c r="I262" i="14"/>
  <c r="G261" i="14"/>
  <c r="I261" i="14" s="1"/>
  <c r="D272" i="14"/>
  <c r="O119" i="14"/>
  <c r="F25" i="14"/>
  <c r="C65" i="14"/>
  <c r="C82" i="14"/>
  <c r="C91" i="14"/>
  <c r="C122" i="14"/>
  <c r="H133" i="14"/>
  <c r="N133" i="14"/>
  <c r="C237" i="14"/>
  <c r="G70" i="14"/>
  <c r="I70" i="14" s="1"/>
  <c r="I72" i="14"/>
  <c r="L182" i="14"/>
  <c r="J177" i="14"/>
  <c r="L177" i="14" s="1"/>
  <c r="C97" i="14"/>
  <c r="F58" i="14"/>
  <c r="D57" i="14"/>
  <c r="C76" i="14"/>
  <c r="I79" i="14"/>
  <c r="L83" i="14"/>
  <c r="C85" i="14"/>
  <c r="L106" i="14"/>
  <c r="C106" i="14" s="1"/>
  <c r="C109" i="14"/>
  <c r="F134" i="14"/>
  <c r="D133" i="14"/>
  <c r="O134" i="14"/>
  <c r="C146" i="14"/>
  <c r="C159" i="14"/>
  <c r="I168" i="14"/>
  <c r="C171" i="14"/>
  <c r="I177" i="14"/>
  <c r="C180" i="14"/>
  <c r="C181" i="14"/>
  <c r="F182" i="14"/>
  <c r="C204" i="14"/>
  <c r="L208" i="14"/>
  <c r="C221" i="14"/>
  <c r="C224" i="14"/>
  <c r="I230" i="14"/>
  <c r="C256" i="14"/>
  <c r="C265" i="14"/>
  <c r="C285" i="14"/>
  <c r="M290" i="14"/>
  <c r="C26" i="14"/>
  <c r="K30" i="14"/>
  <c r="K57" i="14"/>
  <c r="K56" i="14" s="1"/>
  <c r="C61" i="14"/>
  <c r="C68" i="14"/>
  <c r="C69" i="14"/>
  <c r="N56" i="14"/>
  <c r="C75" i="14"/>
  <c r="C81" i="14"/>
  <c r="I83" i="14"/>
  <c r="C89" i="14"/>
  <c r="F98" i="14"/>
  <c r="C98" i="14" s="1"/>
  <c r="C103" i="14"/>
  <c r="C112" i="14"/>
  <c r="C113" i="14"/>
  <c r="C120" i="14"/>
  <c r="C121" i="14"/>
  <c r="O125" i="14"/>
  <c r="O131" i="14"/>
  <c r="C136" i="14"/>
  <c r="C137" i="14"/>
  <c r="C145" i="14"/>
  <c r="I147" i="14"/>
  <c r="C147" i="14" s="1"/>
  <c r="L154" i="14"/>
  <c r="C155" i="14"/>
  <c r="C157" i="14"/>
  <c r="C158" i="14"/>
  <c r="C164" i="14"/>
  <c r="C170" i="14"/>
  <c r="E177" i="14"/>
  <c r="E176" i="14" s="1"/>
  <c r="C183" i="14"/>
  <c r="C189" i="14"/>
  <c r="N190" i="14"/>
  <c r="C192" i="14"/>
  <c r="C205" i="14"/>
  <c r="C213" i="14"/>
  <c r="E207" i="14"/>
  <c r="E198" i="14" s="1"/>
  <c r="N207" i="14"/>
  <c r="N198" i="14" s="1"/>
  <c r="C244" i="14"/>
  <c r="C248" i="14"/>
  <c r="I249" i="14"/>
  <c r="E272" i="14"/>
  <c r="E271" i="14" s="1"/>
  <c r="N272" i="14"/>
  <c r="N271" i="14" s="1"/>
  <c r="C280" i="14"/>
  <c r="C293" i="14"/>
  <c r="D290" i="14"/>
  <c r="D289" i="14" s="1"/>
  <c r="H290" i="14"/>
  <c r="H289" i="14" s="1"/>
  <c r="I46" i="14"/>
  <c r="C46" i="14" s="1"/>
  <c r="C47" i="14"/>
  <c r="O57" i="14"/>
  <c r="C63" i="14"/>
  <c r="L72" i="14"/>
  <c r="C73" i="14"/>
  <c r="C95" i="14"/>
  <c r="C100" i="14"/>
  <c r="C101" i="14"/>
  <c r="C107" i="14"/>
  <c r="C127" i="14"/>
  <c r="L131" i="14"/>
  <c r="O139" i="14"/>
  <c r="C143" i="14"/>
  <c r="C152" i="14"/>
  <c r="I154" i="14"/>
  <c r="C156" i="14"/>
  <c r="F163" i="14"/>
  <c r="C175" i="14"/>
  <c r="C179" i="14"/>
  <c r="C185" i="14"/>
  <c r="C186" i="14"/>
  <c r="F187" i="14"/>
  <c r="F191" i="14"/>
  <c r="J190" i="14"/>
  <c r="O195" i="14"/>
  <c r="K198" i="14"/>
  <c r="C202" i="14"/>
  <c r="C203" i="14"/>
  <c r="H207" i="14"/>
  <c r="C210" i="14"/>
  <c r="C211" i="14"/>
  <c r="C220" i="14"/>
  <c r="C232" i="14"/>
  <c r="H234" i="14"/>
  <c r="N234" i="14"/>
  <c r="I241" i="14"/>
  <c r="C241" i="14" s="1"/>
  <c r="C247" i="14"/>
  <c r="L254" i="14"/>
  <c r="L262" i="14"/>
  <c r="C264" i="14"/>
  <c r="C270" i="14"/>
  <c r="C276" i="14"/>
  <c r="C296" i="14"/>
  <c r="M289" i="14"/>
  <c r="M79" i="14"/>
  <c r="O80" i="14"/>
  <c r="K133" i="14"/>
  <c r="K78" i="14" s="1"/>
  <c r="L134" i="14"/>
  <c r="F144" i="14"/>
  <c r="E133" i="14"/>
  <c r="F133" i="14" s="1"/>
  <c r="L169" i="14"/>
  <c r="J168" i="14"/>
  <c r="L168" i="14" s="1"/>
  <c r="D177" i="14"/>
  <c r="F178" i="14"/>
  <c r="O178" i="14"/>
  <c r="M177" i="14"/>
  <c r="K194" i="14"/>
  <c r="L194" i="14" s="1"/>
  <c r="L195" i="14"/>
  <c r="O219" i="14"/>
  <c r="C219" i="14" s="1"/>
  <c r="M207" i="14"/>
  <c r="E289" i="14"/>
  <c r="F289" i="14" s="1"/>
  <c r="F290" i="14"/>
  <c r="K24" i="14"/>
  <c r="N290" i="14"/>
  <c r="N289" i="14" s="1"/>
  <c r="N24" i="14"/>
  <c r="G57" i="14"/>
  <c r="I58" i="14"/>
  <c r="L58" i="14"/>
  <c r="C64" i="14"/>
  <c r="F72" i="14"/>
  <c r="E70" i="14"/>
  <c r="E56" i="14" s="1"/>
  <c r="C83" i="14"/>
  <c r="G86" i="14"/>
  <c r="J86" i="14"/>
  <c r="L86" i="14" s="1"/>
  <c r="L87" i="14"/>
  <c r="C88" i="14"/>
  <c r="O92" i="14"/>
  <c r="M86" i="14"/>
  <c r="C108" i="14"/>
  <c r="C115" i="14"/>
  <c r="C128" i="14"/>
  <c r="G133" i="14"/>
  <c r="I134" i="14"/>
  <c r="O194" i="14"/>
  <c r="M190" i="14"/>
  <c r="N86" i="14"/>
  <c r="N78" i="14" s="1"/>
  <c r="O87" i="14"/>
  <c r="J290" i="14"/>
  <c r="L25" i="14"/>
  <c r="J79" i="14"/>
  <c r="E79" i="14"/>
  <c r="F80" i="14"/>
  <c r="H86" i="14"/>
  <c r="I125" i="14"/>
  <c r="M133" i="14"/>
  <c r="O133" i="14" s="1"/>
  <c r="O144" i="14"/>
  <c r="K190" i="14"/>
  <c r="L191" i="14"/>
  <c r="O238" i="14"/>
  <c r="M234" i="14"/>
  <c r="G290" i="14"/>
  <c r="I25" i="14"/>
  <c r="L30" i="14"/>
  <c r="C30" i="14" s="1"/>
  <c r="D56" i="14"/>
  <c r="F57" i="14"/>
  <c r="G24" i="14"/>
  <c r="I24" i="14" s="1"/>
  <c r="C27" i="14"/>
  <c r="L40" i="14"/>
  <c r="C40" i="14" s="1"/>
  <c r="M24" i="14"/>
  <c r="O24" i="14" s="1"/>
  <c r="O48" i="14"/>
  <c r="C48" i="14" s="1"/>
  <c r="L57" i="14"/>
  <c r="C60" i="14"/>
  <c r="O72" i="14"/>
  <c r="M70" i="14"/>
  <c r="E86" i="14"/>
  <c r="F92" i="14"/>
  <c r="C92" i="14" s="1"/>
  <c r="C104" i="14"/>
  <c r="C119" i="14"/>
  <c r="C124" i="14"/>
  <c r="F125" i="14"/>
  <c r="D86" i="14"/>
  <c r="C132" i="14"/>
  <c r="J133" i="14"/>
  <c r="J233" i="14"/>
  <c r="H254" i="14"/>
  <c r="I254" i="14" s="1"/>
  <c r="I255" i="14"/>
  <c r="C153" i="14"/>
  <c r="C161" i="14"/>
  <c r="C162" i="14"/>
  <c r="C165" i="14"/>
  <c r="C166" i="14"/>
  <c r="M168" i="14"/>
  <c r="O168" i="14" s="1"/>
  <c r="C168" i="14" s="1"/>
  <c r="O169" i="14"/>
  <c r="C173" i="14"/>
  <c r="C174" i="14"/>
  <c r="J176" i="14"/>
  <c r="C193" i="14"/>
  <c r="D194" i="14"/>
  <c r="H198" i="14"/>
  <c r="I201" i="14"/>
  <c r="G199" i="14"/>
  <c r="F208" i="14"/>
  <c r="D207" i="14"/>
  <c r="F207" i="14" s="1"/>
  <c r="F236" i="14"/>
  <c r="D234" i="14"/>
  <c r="F238" i="14"/>
  <c r="E234" i="14"/>
  <c r="N261" i="14"/>
  <c r="N233" i="14" s="1"/>
  <c r="L274" i="14"/>
  <c r="J272" i="14"/>
  <c r="C275" i="14"/>
  <c r="C279" i="14"/>
  <c r="C283" i="14"/>
  <c r="C286" i="14"/>
  <c r="I191" i="14"/>
  <c r="G194" i="14"/>
  <c r="I194" i="14" s="1"/>
  <c r="I195" i="14"/>
  <c r="C195" i="14" s="1"/>
  <c r="M261" i="14"/>
  <c r="O262" i="14"/>
  <c r="J70" i="14"/>
  <c r="C149" i="14"/>
  <c r="F154" i="14"/>
  <c r="H176" i="14"/>
  <c r="I176" i="14" s="1"/>
  <c r="I187" i="14"/>
  <c r="C187" i="14" s="1"/>
  <c r="C222" i="14"/>
  <c r="C223" i="14"/>
  <c r="O254" i="14"/>
  <c r="E261" i="14"/>
  <c r="F261" i="14" s="1"/>
  <c r="F262" i="14"/>
  <c r="O266" i="14"/>
  <c r="G271" i="14"/>
  <c r="I271" i="14" s="1"/>
  <c r="I272" i="14"/>
  <c r="F199" i="14"/>
  <c r="C215" i="14"/>
  <c r="C226" i="14"/>
  <c r="C227" i="14"/>
  <c r="L230" i="14"/>
  <c r="J207" i="14"/>
  <c r="L207" i="14" s="1"/>
  <c r="C231" i="14"/>
  <c r="K234" i="14"/>
  <c r="K233" i="14" s="1"/>
  <c r="C239" i="14"/>
  <c r="C242" i="14"/>
  <c r="C243" i="14"/>
  <c r="D254" i="14"/>
  <c r="F254" i="14" s="1"/>
  <c r="F255" i="14"/>
  <c r="C259" i="14"/>
  <c r="C263" i="14"/>
  <c r="C267" i="14"/>
  <c r="O274" i="14"/>
  <c r="M272" i="14"/>
  <c r="O282" i="14"/>
  <c r="C282" i="14" s="1"/>
  <c r="F291" i="14"/>
  <c r="C294" i="14"/>
  <c r="C295" i="14"/>
  <c r="L201" i="14"/>
  <c r="J199" i="14"/>
  <c r="C206" i="14"/>
  <c r="G207" i="14"/>
  <c r="I207" i="14" s="1"/>
  <c r="I208" i="14"/>
  <c r="C214" i="14"/>
  <c r="I236" i="14"/>
  <c r="G234" i="14"/>
  <c r="L249" i="14"/>
  <c r="C258" i="14"/>
  <c r="O278" i="14"/>
  <c r="C278" i="14" s="1"/>
  <c r="I284" i="14"/>
  <c r="C284" i="14" s="1"/>
  <c r="C236" i="14" l="1"/>
  <c r="L133" i="14"/>
  <c r="C139" i="14"/>
  <c r="L176" i="14"/>
  <c r="C125" i="14"/>
  <c r="F70" i="14"/>
  <c r="L261" i="14"/>
  <c r="C266" i="14"/>
  <c r="C154" i="14"/>
  <c r="C87" i="14"/>
  <c r="C58" i="14"/>
  <c r="C131" i="14"/>
  <c r="C230" i="14"/>
  <c r="C238" i="14"/>
  <c r="L190" i="14"/>
  <c r="H78" i="14"/>
  <c r="H55" i="14" s="1"/>
  <c r="C201" i="14"/>
  <c r="K197" i="14"/>
  <c r="C163" i="14"/>
  <c r="L234" i="14"/>
  <c r="C254" i="14"/>
  <c r="D198" i="14"/>
  <c r="F198" i="14" s="1"/>
  <c r="C262" i="14"/>
  <c r="O261" i="14"/>
  <c r="C191" i="14"/>
  <c r="C274" i="14"/>
  <c r="C208" i="14"/>
  <c r="N55" i="14"/>
  <c r="O289" i="14"/>
  <c r="F272" i="14"/>
  <c r="D271" i="14"/>
  <c r="F271" i="14" s="1"/>
  <c r="C291" i="14"/>
  <c r="C249" i="14"/>
  <c r="H233" i="14"/>
  <c r="H287" i="14" s="1"/>
  <c r="G190" i="14"/>
  <c r="I190" i="14" s="1"/>
  <c r="C134" i="14"/>
  <c r="C169" i="14"/>
  <c r="K55" i="14"/>
  <c r="K54" i="14" s="1"/>
  <c r="K288" i="14" s="1"/>
  <c r="C182" i="14"/>
  <c r="O190" i="14"/>
  <c r="I133" i="14"/>
  <c r="C133" i="14"/>
  <c r="N197" i="14"/>
  <c r="N287" i="14"/>
  <c r="L70" i="14"/>
  <c r="C70" i="14" s="1"/>
  <c r="J56" i="14"/>
  <c r="E78" i="14"/>
  <c r="F79" i="14"/>
  <c r="M271" i="14"/>
  <c r="O272" i="14"/>
  <c r="E233" i="14"/>
  <c r="M233" i="14"/>
  <c r="O233" i="14" s="1"/>
  <c r="O234" i="14"/>
  <c r="J78" i="14"/>
  <c r="L78" i="14" s="1"/>
  <c r="L79" i="14"/>
  <c r="M176" i="14"/>
  <c r="O176" i="14" s="1"/>
  <c r="O177" i="14"/>
  <c r="C144" i="14"/>
  <c r="M78" i="14"/>
  <c r="O78" i="14" s="1"/>
  <c r="O79" i="14"/>
  <c r="I234" i="14"/>
  <c r="G233" i="14"/>
  <c r="G289" i="14"/>
  <c r="I289" i="14" s="1"/>
  <c r="I290" i="14"/>
  <c r="I86" i="14"/>
  <c r="G78" i="14"/>
  <c r="I78" i="14" s="1"/>
  <c r="D176" i="14"/>
  <c r="F176" i="14" s="1"/>
  <c r="F177" i="14"/>
  <c r="C177" i="14" s="1"/>
  <c r="J198" i="14"/>
  <c r="L199" i="14"/>
  <c r="C255" i="14"/>
  <c r="C261" i="14"/>
  <c r="F194" i="14"/>
  <c r="C194" i="14" s="1"/>
  <c r="D190" i="14"/>
  <c r="F190" i="14" s="1"/>
  <c r="O70" i="14"/>
  <c r="M56" i="14"/>
  <c r="F56" i="14"/>
  <c r="E55" i="14"/>
  <c r="L290" i="14"/>
  <c r="J289" i="14"/>
  <c r="L289" i="14" s="1"/>
  <c r="K287" i="14"/>
  <c r="J271" i="14"/>
  <c r="L272" i="14"/>
  <c r="C272" i="14" s="1"/>
  <c r="D233" i="14"/>
  <c r="F234" i="14"/>
  <c r="C234" i="14" s="1"/>
  <c r="G198" i="14"/>
  <c r="I199" i="14"/>
  <c r="C199" i="14" s="1"/>
  <c r="L233" i="14"/>
  <c r="F86" i="14"/>
  <c r="D78" i="14"/>
  <c r="C25" i="14"/>
  <c r="C290" i="14" s="1"/>
  <c r="C80" i="14"/>
  <c r="L24" i="14"/>
  <c r="O86" i="14"/>
  <c r="C72" i="14"/>
  <c r="G56" i="14"/>
  <c r="I57" i="14"/>
  <c r="C57" i="14" s="1"/>
  <c r="O207" i="14"/>
  <c r="C207" i="14" s="1"/>
  <c r="M198" i="14"/>
  <c r="C178" i="14"/>
  <c r="O290" i="14"/>
  <c r="K53" i="14" l="1"/>
  <c r="D55" i="14"/>
  <c r="F55" i="14" s="1"/>
  <c r="H197" i="14"/>
  <c r="H54" i="14" s="1"/>
  <c r="C86" i="14"/>
  <c r="D197" i="14"/>
  <c r="C289" i="14"/>
  <c r="C190" i="14"/>
  <c r="N54" i="14"/>
  <c r="N288" i="14" s="1"/>
  <c r="H288" i="14"/>
  <c r="H53" i="14"/>
  <c r="M197" i="14"/>
  <c r="O197" i="14" s="1"/>
  <c r="O198" i="14"/>
  <c r="E197" i="14"/>
  <c r="F197" i="14" s="1"/>
  <c r="E287" i="14"/>
  <c r="F78" i="14"/>
  <c r="C78" i="14" s="1"/>
  <c r="G197" i="14"/>
  <c r="I198" i="14"/>
  <c r="C176" i="14"/>
  <c r="L271" i="14"/>
  <c r="J287" i="14"/>
  <c r="L287" i="14" s="1"/>
  <c r="D54" i="14"/>
  <c r="I233" i="14"/>
  <c r="G287" i="14"/>
  <c r="I287" i="14" s="1"/>
  <c r="O271" i="14"/>
  <c r="M287" i="14"/>
  <c r="O287" i="14" s="1"/>
  <c r="G55" i="14"/>
  <c r="I56" i="14"/>
  <c r="F233" i="14"/>
  <c r="C233" i="14" s="1"/>
  <c r="D287" i="14"/>
  <c r="M55" i="14"/>
  <c r="O56" i="14"/>
  <c r="L198" i="14"/>
  <c r="J197" i="14"/>
  <c r="L197" i="14" s="1"/>
  <c r="C79" i="14"/>
  <c r="L56" i="14"/>
  <c r="C56" i="14" s="1"/>
  <c r="J55" i="14"/>
  <c r="I197" i="14" l="1"/>
  <c r="N53" i="14"/>
  <c r="C197" i="14"/>
  <c r="E54" i="14"/>
  <c r="E53" i="14" s="1"/>
  <c r="E28" i="14" s="1"/>
  <c r="E24" i="14" s="1"/>
  <c r="C198" i="14"/>
  <c r="F54" i="14"/>
  <c r="D53" i="14"/>
  <c r="I55" i="14"/>
  <c r="G54" i="14"/>
  <c r="C271" i="14"/>
  <c r="C287" i="14" s="1"/>
  <c r="J54" i="14"/>
  <c r="L55" i="14"/>
  <c r="C55" i="14" s="1"/>
  <c r="F287" i="14"/>
  <c r="M54" i="14"/>
  <c r="O55" i="14"/>
  <c r="O54" i="14" l="1"/>
  <c r="M53" i="14"/>
  <c r="O53" i="14" s="1"/>
  <c r="M288" i="14"/>
  <c r="O288" i="14" s="1"/>
  <c r="G53" i="14"/>
  <c r="I53" i="14" s="1"/>
  <c r="G288" i="14"/>
  <c r="I288" i="14" s="1"/>
  <c r="I54" i="14"/>
  <c r="E288" i="14"/>
  <c r="F53" i="14"/>
  <c r="D28" i="14"/>
  <c r="J53" i="14"/>
  <c r="L53" i="14" s="1"/>
  <c r="L54" i="14"/>
  <c r="J288" i="14"/>
  <c r="L288" i="14" s="1"/>
  <c r="C54" i="14" l="1"/>
  <c r="C53" i="14"/>
  <c r="F28" i="14"/>
  <c r="C28" i="14" s="1"/>
  <c r="D24" i="14"/>
  <c r="F24" i="14" s="1"/>
  <c r="C24" i="14" s="1"/>
  <c r="D288" i="14"/>
  <c r="F288" i="14" s="1"/>
  <c r="C288" i="14" s="1"/>
  <c r="O299" i="13" l="1"/>
  <c r="L299" i="13"/>
  <c r="I299" i="13"/>
  <c r="F299" i="13"/>
  <c r="C299" i="13" s="1"/>
  <c r="O298" i="13"/>
  <c r="L298" i="13"/>
  <c r="I298" i="13"/>
  <c r="F298" i="13"/>
  <c r="O297" i="13"/>
  <c r="L297" i="13"/>
  <c r="I297" i="13"/>
  <c r="F297" i="13"/>
  <c r="C297" i="13" s="1"/>
  <c r="O296" i="13"/>
  <c r="L296" i="13"/>
  <c r="I296" i="13"/>
  <c r="F296" i="13"/>
  <c r="C296" i="13" s="1"/>
  <c r="O295" i="13"/>
  <c r="L295" i="13"/>
  <c r="I295" i="13"/>
  <c r="F295" i="13"/>
  <c r="O294" i="13"/>
  <c r="L294" i="13"/>
  <c r="I294" i="13"/>
  <c r="F294" i="13"/>
  <c r="O293" i="13"/>
  <c r="L293" i="13"/>
  <c r="I293" i="13"/>
  <c r="F293" i="13"/>
  <c r="O292" i="13"/>
  <c r="L292" i="13"/>
  <c r="I292" i="13"/>
  <c r="F292" i="13"/>
  <c r="C292" i="13" s="1"/>
  <c r="N291" i="13"/>
  <c r="M291" i="13"/>
  <c r="O291" i="13" s="1"/>
  <c r="K291" i="13"/>
  <c r="J291" i="13"/>
  <c r="L291" i="13" s="1"/>
  <c r="H291" i="13"/>
  <c r="G291" i="13"/>
  <c r="E291" i="13"/>
  <c r="D291" i="13"/>
  <c r="O286" i="13"/>
  <c r="L286" i="13"/>
  <c r="I286" i="13"/>
  <c r="F286" i="13"/>
  <c r="O285" i="13"/>
  <c r="L285" i="13"/>
  <c r="I285" i="13"/>
  <c r="F285" i="13"/>
  <c r="N284" i="13"/>
  <c r="M284" i="13"/>
  <c r="O284" i="13" s="1"/>
  <c r="K284" i="13"/>
  <c r="J284" i="13"/>
  <c r="H284" i="13"/>
  <c r="G284" i="13"/>
  <c r="E284" i="13"/>
  <c r="D284" i="13"/>
  <c r="O283" i="13"/>
  <c r="L283" i="13"/>
  <c r="I283" i="13"/>
  <c r="F283" i="13"/>
  <c r="N282" i="13"/>
  <c r="M282" i="13"/>
  <c r="O282" i="13" s="1"/>
  <c r="K282" i="13"/>
  <c r="J282" i="13"/>
  <c r="H282" i="13"/>
  <c r="G282" i="13"/>
  <c r="I282" i="13" s="1"/>
  <c r="E282" i="13"/>
  <c r="D282" i="13"/>
  <c r="O281" i="13"/>
  <c r="L281" i="13"/>
  <c r="I281" i="13"/>
  <c r="F281" i="13"/>
  <c r="O280" i="13"/>
  <c r="L280" i="13"/>
  <c r="I280" i="13"/>
  <c r="F280" i="13"/>
  <c r="O279" i="13"/>
  <c r="L279" i="13"/>
  <c r="I279" i="13"/>
  <c r="F279" i="13"/>
  <c r="N278" i="13"/>
  <c r="M278" i="13"/>
  <c r="K278" i="13"/>
  <c r="J278" i="13"/>
  <c r="L278" i="13" s="1"/>
  <c r="H278" i="13"/>
  <c r="G278" i="13"/>
  <c r="E278" i="13"/>
  <c r="D278" i="13"/>
  <c r="O277" i="13"/>
  <c r="L277" i="13"/>
  <c r="I277" i="13"/>
  <c r="F277" i="13"/>
  <c r="O276" i="13"/>
  <c r="L276" i="13"/>
  <c r="I276" i="13"/>
  <c r="F276" i="13"/>
  <c r="O275" i="13"/>
  <c r="L275" i="13"/>
  <c r="I275" i="13"/>
  <c r="F275" i="13"/>
  <c r="N274" i="13"/>
  <c r="M274" i="13"/>
  <c r="K274" i="13"/>
  <c r="K272" i="13" s="1"/>
  <c r="K271" i="13" s="1"/>
  <c r="J274" i="13"/>
  <c r="J272" i="13" s="1"/>
  <c r="J271" i="13" s="1"/>
  <c r="H274" i="13"/>
  <c r="H272" i="13" s="1"/>
  <c r="H271" i="13" s="1"/>
  <c r="G274" i="13"/>
  <c r="E274" i="13"/>
  <c r="D274" i="13"/>
  <c r="D272" i="13" s="1"/>
  <c r="D271" i="13" s="1"/>
  <c r="O273" i="13"/>
  <c r="L273" i="13"/>
  <c r="I273" i="13"/>
  <c r="F273" i="13"/>
  <c r="O270" i="13"/>
  <c r="L270" i="13"/>
  <c r="I270" i="13"/>
  <c r="F270" i="13"/>
  <c r="O269" i="13"/>
  <c r="L269" i="13"/>
  <c r="I269" i="13"/>
  <c r="F269" i="13"/>
  <c r="O268" i="13"/>
  <c r="L268" i="13"/>
  <c r="I268" i="13"/>
  <c r="F268" i="13"/>
  <c r="O267" i="13"/>
  <c r="L267" i="13"/>
  <c r="I267" i="13"/>
  <c r="F267" i="13"/>
  <c r="N266" i="13"/>
  <c r="M266" i="13"/>
  <c r="O266" i="13" s="1"/>
  <c r="K266" i="13"/>
  <c r="J266" i="13"/>
  <c r="H266" i="13"/>
  <c r="G266" i="13"/>
  <c r="I266" i="13" s="1"/>
  <c r="E266" i="13"/>
  <c r="D266" i="13"/>
  <c r="F266" i="13" s="1"/>
  <c r="O265" i="13"/>
  <c r="L265" i="13"/>
  <c r="I265" i="13"/>
  <c r="F265" i="13"/>
  <c r="O264" i="13"/>
  <c r="L264" i="13"/>
  <c r="I264" i="13"/>
  <c r="F264" i="13"/>
  <c r="O263" i="13"/>
  <c r="L263" i="13"/>
  <c r="I263" i="13"/>
  <c r="F263" i="13"/>
  <c r="N262" i="13"/>
  <c r="N261" i="13" s="1"/>
  <c r="M262" i="13"/>
  <c r="K262" i="13"/>
  <c r="J262" i="13"/>
  <c r="L262" i="13" s="1"/>
  <c r="H262" i="13"/>
  <c r="H261" i="13" s="1"/>
  <c r="G262" i="13"/>
  <c r="I262" i="13" s="1"/>
  <c r="E262" i="13"/>
  <c r="E261" i="13" s="1"/>
  <c r="D262" i="13"/>
  <c r="O260" i="13"/>
  <c r="L260" i="13"/>
  <c r="I260" i="13"/>
  <c r="F260" i="13"/>
  <c r="O259" i="13"/>
  <c r="L259" i="13"/>
  <c r="I259" i="13"/>
  <c r="F259" i="13"/>
  <c r="O258" i="13"/>
  <c r="L258" i="13"/>
  <c r="I258" i="13"/>
  <c r="F258" i="13"/>
  <c r="O257" i="13"/>
  <c r="L257" i="13"/>
  <c r="I257" i="13"/>
  <c r="F257" i="13"/>
  <c r="O256" i="13"/>
  <c r="L256" i="13"/>
  <c r="I256" i="13"/>
  <c r="F256" i="13"/>
  <c r="N255" i="13"/>
  <c r="N254" i="13" s="1"/>
  <c r="M255" i="13"/>
  <c r="M254" i="13" s="1"/>
  <c r="K255" i="13"/>
  <c r="K254" i="13" s="1"/>
  <c r="J255" i="13"/>
  <c r="H255" i="13"/>
  <c r="G255" i="13"/>
  <c r="E255" i="13"/>
  <c r="E254" i="13" s="1"/>
  <c r="D255" i="13"/>
  <c r="G254" i="13"/>
  <c r="O253" i="13"/>
  <c r="L253" i="13"/>
  <c r="I253" i="13"/>
  <c r="F253" i="13"/>
  <c r="O252" i="13"/>
  <c r="L252" i="13"/>
  <c r="I252" i="13"/>
  <c r="F252" i="13"/>
  <c r="O251" i="13"/>
  <c r="L251" i="13"/>
  <c r="I251" i="13"/>
  <c r="F251" i="13"/>
  <c r="O250" i="13"/>
  <c r="L250" i="13"/>
  <c r="I250" i="13"/>
  <c r="F250" i="13"/>
  <c r="N249" i="13"/>
  <c r="M249" i="13"/>
  <c r="K249" i="13"/>
  <c r="J249" i="13"/>
  <c r="H249" i="13"/>
  <c r="G249" i="13"/>
  <c r="E249" i="13"/>
  <c r="D249" i="13"/>
  <c r="F249" i="13" s="1"/>
  <c r="O248" i="13"/>
  <c r="L248" i="13"/>
  <c r="I248" i="13"/>
  <c r="F248" i="13"/>
  <c r="O247" i="13"/>
  <c r="L247" i="13"/>
  <c r="I247" i="13"/>
  <c r="F247" i="13"/>
  <c r="O246" i="13"/>
  <c r="L246" i="13"/>
  <c r="I246" i="13"/>
  <c r="F246" i="13"/>
  <c r="O245" i="13"/>
  <c r="L245" i="13"/>
  <c r="I245" i="13"/>
  <c r="F245" i="13"/>
  <c r="O244" i="13"/>
  <c r="L244" i="13"/>
  <c r="I244" i="13"/>
  <c r="F244" i="13"/>
  <c r="O243" i="13"/>
  <c r="L243" i="13"/>
  <c r="I243" i="13"/>
  <c r="F243" i="13"/>
  <c r="O242" i="13"/>
  <c r="L242" i="13"/>
  <c r="I242" i="13"/>
  <c r="F242" i="13"/>
  <c r="N241" i="13"/>
  <c r="M241" i="13"/>
  <c r="K241" i="13"/>
  <c r="J241" i="13"/>
  <c r="H241" i="13"/>
  <c r="G241" i="13"/>
  <c r="E241" i="13"/>
  <c r="D241" i="13"/>
  <c r="O240" i="13"/>
  <c r="L240" i="13"/>
  <c r="I240" i="13"/>
  <c r="F240" i="13"/>
  <c r="O239" i="13"/>
  <c r="L239" i="13"/>
  <c r="I239" i="13"/>
  <c r="F239" i="13"/>
  <c r="N238" i="13"/>
  <c r="M238" i="13"/>
  <c r="K238" i="13"/>
  <c r="J238" i="13"/>
  <c r="H238" i="13"/>
  <c r="G238" i="13"/>
  <c r="E238" i="13"/>
  <c r="D238" i="13"/>
  <c r="O237" i="13"/>
  <c r="L237" i="13"/>
  <c r="I237" i="13"/>
  <c r="F237" i="13"/>
  <c r="N236" i="13"/>
  <c r="M236" i="13"/>
  <c r="O236" i="13" s="1"/>
  <c r="K236" i="13"/>
  <c r="J236" i="13"/>
  <c r="H236" i="13"/>
  <c r="G236" i="13"/>
  <c r="E236" i="13"/>
  <c r="D236" i="13"/>
  <c r="O235" i="13"/>
  <c r="L235" i="13"/>
  <c r="I235" i="13"/>
  <c r="F235" i="13"/>
  <c r="O232" i="13"/>
  <c r="L232" i="13"/>
  <c r="I232" i="13"/>
  <c r="F232" i="13"/>
  <c r="O231" i="13"/>
  <c r="L231" i="13"/>
  <c r="I231" i="13"/>
  <c r="F231" i="13"/>
  <c r="N230" i="13"/>
  <c r="M230" i="13"/>
  <c r="K230" i="13"/>
  <c r="J230" i="13"/>
  <c r="H230" i="13"/>
  <c r="G230" i="13"/>
  <c r="I230" i="13" s="1"/>
  <c r="E230" i="13"/>
  <c r="D230" i="13"/>
  <c r="O229" i="13"/>
  <c r="L229" i="13"/>
  <c r="I229" i="13"/>
  <c r="F229" i="13"/>
  <c r="O228" i="13"/>
  <c r="L228" i="13"/>
  <c r="I228" i="13"/>
  <c r="F228" i="13"/>
  <c r="O227" i="13"/>
  <c r="L227" i="13"/>
  <c r="I227" i="13"/>
  <c r="F227" i="13"/>
  <c r="O226" i="13"/>
  <c r="L226" i="13"/>
  <c r="I226" i="13"/>
  <c r="F226" i="13"/>
  <c r="O225" i="13"/>
  <c r="L225" i="13"/>
  <c r="I225" i="13"/>
  <c r="F225" i="13"/>
  <c r="O224" i="13"/>
  <c r="L224" i="13"/>
  <c r="I224" i="13"/>
  <c r="C224" i="13" s="1"/>
  <c r="F224" i="13"/>
  <c r="O223" i="13"/>
  <c r="L223" i="13"/>
  <c r="I223" i="13"/>
  <c r="F223" i="13"/>
  <c r="O222" i="13"/>
  <c r="L222" i="13"/>
  <c r="I222" i="13"/>
  <c r="F222" i="13"/>
  <c r="O221" i="13"/>
  <c r="L221" i="13"/>
  <c r="I221" i="13"/>
  <c r="F221" i="13"/>
  <c r="O220" i="13"/>
  <c r="L220" i="13"/>
  <c r="I220" i="13"/>
  <c r="F220" i="13"/>
  <c r="N219" i="13"/>
  <c r="M219" i="13"/>
  <c r="K219" i="13"/>
  <c r="J219" i="13"/>
  <c r="H219" i="13"/>
  <c r="G219" i="13"/>
  <c r="E219" i="13"/>
  <c r="D219" i="13"/>
  <c r="O218" i="13"/>
  <c r="L218" i="13"/>
  <c r="I218" i="13"/>
  <c r="F218" i="13"/>
  <c r="O217" i="13"/>
  <c r="L217" i="13"/>
  <c r="I217" i="13"/>
  <c r="F217" i="13"/>
  <c r="O216" i="13"/>
  <c r="L216" i="13"/>
  <c r="I216" i="13"/>
  <c r="F216" i="13"/>
  <c r="O215" i="13"/>
  <c r="L215" i="13"/>
  <c r="I215" i="13"/>
  <c r="F215" i="13"/>
  <c r="O214" i="13"/>
  <c r="L214" i="13"/>
  <c r="I214" i="13"/>
  <c r="F214" i="13"/>
  <c r="O213" i="13"/>
  <c r="L213" i="13"/>
  <c r="I213" i="13"/>
  <c r="F213" i="13"/>
  <c r="O212" i="13"/>
  <c r="L212" i="13"/>
  <c r="I212" i="13"/>
  <c r="F212" i="13"/>
  <c r="O211" i="13"/>
  <c r="L211" i="13"/>
  <c r="I211" i="13"/>
  <c r="F211" i="13"/>
  <c r="O210" i="13"/>
  <c r="L210" i="13"/>
  <c r="I210" i="13"/>
  <c r="F210" i="13"/>
  <c r="O209" i="13"/>
  <c r="L209" i="13"/>
  <c r="I209" i="13"/>
  <c r="F209" i="13"/>
  <c r="N208" i="13"/>
  <c r="M208" i="13"/>
  <c r="K208" i="13"/>
  <c r="J208" i="13"/>
  <c r="H208" i="13"/>
  <c r="G208" i="13"/>
  <c r="E208" i="13"/>
  <c r="D208" i="13"/>
  <c r="H207" i="13"/>
  <c r="O206" i="13"/>
  <c r="L206" i="13"/>
  <c r="I206" i="13"/>
  <c r="F206" i="13"/>
  <c r="O205" i="13"/>
  <c r="L205" i="13"/>
  <c r="I205" i="13"/>
  <c r="F205" i="13"/>
  <c r="O204" i="13"/>
  <c r="L204" i="13"/>
  <c r="I204" i="13"/>
  <c r="F204" i="13"/>
  <c r="O203" i="13"/>
  <c r="L203" i="13"/>
  <c r="I203" i="13"/>
  <c r="F203" i="13"/>
  <c r="O202" i="13"/>
  <c r="L202" i="13"/>
  <c r="I202" i="13"/>
  <c r="F202" i="13"/>
  <c r="N201" i="13"/>
  <c r="M201" i="13"/>
  <c r="M199" i="13" s="1"/>
  <c r="K201" i="13"/>
  <c r="K199" i="13" s="1"/>
  <c r="J201" i="13"/>
  <c r="H201" i="13"/>
  <c r="H199" i="13" s="1"/>
  <c r="G201" i="13"/>
  <c r="E201" i="13"/>
  <c r="D201" i="13"/>
  <c r="D199" i="13" s="1"/>
  <c r="O200" i="13"/>
  <c r="L200" i="13"/>
  <c r="I200" i="13"/>
  <c r="F200" i="13"/>
  <c r="G199" i="13"/>
  <c r="E199" i="13"/>
  <c r="O196" i="13"/>
  <c r="L196" i="13"/>
  <c r="I196" i="13"/>
  <c r="F196" i="13"/>
  <c r="N195" i="13"/>
  <c r="M195" i="13"/>
  <c r="K195" i="13"/>
  <c r="K194" i="13" s="1"/>
  <c r="J195" i="13"/>
  <c r="H195" i="13"/>
  <c r="G195" i="13"/>
  <c r="G194" i="13" s="1"/>
  <c r="E195" i="13"/>
  <c r="E194" i="13" s="1"/>
  <c r="D195" i="13"/>
  <c r="N194" i="13"/>
  <c r="J194" i="13"/>
  <c r="O193" i="13"/>
  <c r="L193" i="13"/>
  <c r="I193" i="13"/>
  <c r="F193" i="13"/>
  <c r="O192" i="13"/>
  <c r="L192" i="13"/>
  <c r="I192" i="13"/>
  <c r="F192" i="13"/>
  <c r="N191" i="13"/>
  <c r="M191" i="13"/>
  <c r="K191" i="13"/>
  <c r="J191" i="13"/>
  <c r="H191" i="13"/>
  <c r="G191" i="13"/>
  <c r="E191" i="13"/>
  <c r="D191" i="13"/>
  <c r="N190" i="13"/>
  <c r="O189" i="13"/>
  <c r="L189" i="13"/>
  <c r="I189" i="13"/>
  <c r="F189" i="13"/>
  <c r="O188" i="13"/>
  <c r="L188" i="13"/>
  <c r="I188" i="13"/>
  <c r="F188" i="13"/>
  <c r="C188" i="13" s="1"/>
  <c r="N187" i="13"/>
  <c r="M187" i="13"/>
  <c r="O187" i="13" s="1"/>
  <c r="K187" i="13"/>
  <c r="J187" i="13"/>
  <c r="H187" i="13"/>
  <c r="G187" i="13"/>
  <c r="E187" i="13"/>
  <c r="D187" i="13"/>
  <c r="O186" i="13"/>
  <c r="L186" i="13"/>
  <c r="I186" i="13"/>
  <c r="F186" i="13"/>
  <c r="O185" i="13"/>
  <c r="L185" i="13"/>
  <c r="I185" i="13"/>
  <c r="F185" i="13"/>
  <c r="O184" i="13"/>
  <c r="L184" i="13"/>
  <c r="I184" i="13"/>
  <c r="F184" i="13"/>
  <c r="O183" i="13"/>
  <c r="L183" i="13"/>
  <c r="I183" i="13"/>
  <c r="F183" i="13"/>
  <c r="N182" i="13"/>
  <c r="M182" i="13"/>
  <c r="K182" i="13"/>
  <c r="J182" i="13"/>
  <c r="H182" i="13"/>
  <c r="I182" i="13" s="1"/>
  <c r="G182" i="13"/>
  <c r="E182" i="13"/>
  <c r="F182" i="13" s="1"/>
  <c r="D182" i="13"/>
  <c r="O181" i="13"/>
  <c r="L181" i="13"/>
  <c r="I181" i="13"/>
  <c r="F181" i="13"/>
  <c r="O180" i="13"/>
  <c r="L180" i="13"/>
  <c r="I180" i="13"/>
  <c r="C180" i="13" s="1"/>
  <c r="F180" i="13"/>
  <c r="O179" i="13"/>
  <c r="L179" i="13"/>
  <c r="I179" i="13"/>
  <c r="F179" i="13"/>
  <c r="N178" i="13"/>
  <c r="M178" i="13"/>
  <c r="K178" i="13"/>
  <c r="K177" i="13" s="1"/>
  <c r="J178" i="13"/>
  <c r="H178" i="13"/>
  <c r="G178" i="13"/>
  <c r="G177" i="13" s="1"/>
  <c r="E178" i="13"/>
  <c r="D178" i="13"/>
  <c r="N177" i="13"/>
  <c r="N176" i="13" s="1"/>
  <c r="H177" i="13"/>
  <c r="D177" i="13"/>
  <c r="O175" i="13"/>
  <c r="L175" i="13"/>
  <c r="I175" i="13"/>
  <c r="F175" i="13"/>
  <c r="O174" i="13"/>
  <c r="L174" i="13"/>
  <c r="I174" i="13"/>
  <c r="F174" i="13"/>
  <c r="O173" i="13"/>
  <c r="L173" i="13"/>
  <c r="I173" i="13"/>
  <c r="F173" i="13"/>
  <c r="O172" i="13"/>
  <c r="L172" i="13"/>
  <c r="I172" i="13"/>
  <c r="F172" i="13"/>
  <c r="O171" i="13"/>
  <c r="L171" i="13"/>
  <c r="I171" i="13"/>
  <c r="F171" i="13"/>
  <c r="O170" i="13"/>
  <c r="L170" i="13"/>
  <c r="I170" i="13"/>
  <c r="F170" i="13"/>
  <c r="N169" i="13"/>
  <c r="N168" i="13" s="1"/>
  <c r="M169" i="13"/>
  <c r="K169" i="13"/>
  <c r="K168" i="13" s="1"/>
  <c r="J169" i="13"/>
  <c r="H169" i="13"/>
  <c r="H168" i="13" s="1"/>
  <c r="G169" i="13"/>
  <c r="E169" i="13"/>
  <c r="E168" i="13" s="1"/>
  <c r="D169" i="13"/>
  <c r="D168" i="13" s="1"/>
  <c r="M168" i="13"/>
  <c r="G168" i="13"/>
  <c r="O167" i="13"/>
  <c r="L167" i="13"/>
  <c r="I167" i="13"/>
  <c r="F167" i="13"/>
  <c r="O166" i="13"/>
  <c r="L166" i="13"/>
  <c r="I166" i="13"/>
  <c r="F166" i="13"/>
  <c r="O165" i="13"/>
  <c r="L165" i="13"/>
  <c r="I165" i="13"/>
  <c r="F165" i="13"/>
  <c r="O164" i="13"/>
  <c r="L164" i="13"/>
  <c r="C164" i="13" s="1"/>
  <c r="I164" i="13"/>
  <c r="F164" i="13"/>
  <c r="N163" i="13"/>
  <c r="M163" i="13"/>
  <c r="K163" i="13"/>
  <c r="J163" i="13"/>
  <c r="L163" i="13" s="1"/>
  <c r="H163" i="13"/>
  <c r="G163" i="13"/>
  <c r="E163" i="13"/>
  <c r="D163" i="13"/>
  <c r="O162" i="13"/>
  <c r="L162" i="13"/>
  <c r="I162" i="13"/>
  <c r="F162" i="13"/>
  <c r="O161" i="13"/>
  <c r="L161" i="13"/>
  <c r="I161" i="13"/>
  <c r="F161" i="13"/>
  <c r="O160" i="13"/>
  <c r="L160" i="13"/>
  <c r="I160" i="13"/>
  <c r="F160" i="13"/>
  <c r="O159" i="13"/>
  <c r="L159" i="13"/>
  <c r="I159" i="13"/>
  <c r="F159" i="13"/>
  <c r="O158" i="13"/>
  <c r="L158" i="13"/>
  <c r="I158" i="13"/>
  <c r="F158" i="13"/>
  <c r="O157" i="13"/>
  <c r="L157" i="13"/>
  <c r="I157" i="13"/>
  <c r="F157" i="13"/>
  <c r="O156" i="13"/>
  <c r="L156" i="13"/>
  <c r="I156" i="13"/>
  <c r="F156" i="13"/>
  <c r="O155" i="13"/>
  <c r="L155" i="13"/>
  <c r="I155" i="13"/>
  <c r="F155" i="13"/>
  <c r="N154" i="13"/>
  <c r="M154" i="13"/>
  <c r="K154" i="13"/>
  <c r="J154" i="13"/>
  <c r="H154" i="13"/>
  <c r="G154" i="13"/>
  <c r="E154" i="13"/>
  <c r="D154" i="13"/>
  <c r="O153" i="13"/>
  <c r="L153" i="13"/>
  <c r="I153" i="13"/>
  <c r="F153" i="13"/>
  <c r="O152" i="13"/>
  <c r="L152" i="13"/>
  <c r="I152" i="13"/>
  <c r="F152" i="13"/>
  <c r="O151" i="13"/>
  <c r="L151" i="13"/>
  <c r="I151" i="13"/>
  <c r="F151" i="13"/>
  <c r="O150" i="13"/>
  <c r="L150" i="13"/>
  <c r="I150" i="13"/>
  <c r="F150" i="13"/>
  <c r="O149" i="13"/>
  <c r="L149" i="13"/>
  <c r="I149" i="13"/>
  <c r="F149" i="13"/>
  <c r="O148" i="13"/>
  <c r="L148" i="13"/>
  <c r="I148" i="13"/>
  <c r="F148" i="13"/>
  <c r="N147" i="13"/>
  <c r="M147" i="13"/>
  <c r="K147" i="13"/>
  <c r="J147" i="13"/>
  <c r="H147" i="13"/>
  <c r="G147" i="13"/>
  <c r="E147" i="13"/>
  <c r="D147" i="13"/>
  <c r="O146" i="13"/>
  <c r="L146" i="13"/>
  <c r="I146" i="13"/>
  <c r="F146" i="13"/>
  <c r="O145" i="13"/>
  <c r="L145" i="13"/>
  <c r="I145" i="13"/>
  <c r="F145" i="13"/>
  <c r="N144" i="13"/>
  <c r="M144" i="13"/>
  <c r="K144" i="13"/>
  <c r="J144" i="13"/>
  <c r="H144" i="13"/>
  <c r="G144" i="13"/>
  <c r="E144" i="13"/>
  <c r="D144" i="13"/>
  <c r="O143" i="13"/>
  <c r="L143" i="13"/>
  <c r="I143" i="13"/>
  <c r="F143" i="13"/>
  <c r="O142" i="13"/>
  <c r="L142" i="13"/>
  <c r="I142" i="13"/>
  <c r="F142" i="13"/>
  <c r="O141" i="13"/>
  <c r="L141" i="13"/>
  <c r="I141" i="13"/>
  <c r="F141" i="13"/>
  <c r="O140" i="13"/>
  <c r="L140" i="13"/>
  <c r="I140" i="13"/>
  <c r="F140" i="13"/>
  <c r="N139" i="13"/>
  <c r="M139" i="13"/>
  <c r="K139" i="13"/>
  <c r="J139" i="13"/>
  <c r="L139" i="13" s="1"/>
  <c r="H139" i="13"/>
  <c r="G139" i="13"/>
  <c r="E139" i="13"/>
  <c r="D139" i="13"/>
  <c r="O138" i="13"/>
  <c r="L138" i="13"/>
  <c r="I138" i="13"/>
  <c r="F138" i="13"/>
  <c r="O137" i="13"/>
  <c r="L137" i="13"/>
  <c r="I137" i="13"/>
  <c r="F137" i="13"/>
  <c r="O136" i="13"/>
  <c r="L136" i="13"/>
  <c r="I136" i="13"/>
  <c r="F136" i="13"/>
  <c r="O135" i="13"/>
  <c r="L135" i="13"/>
  <c r="I135" i="13"/>
  <c r="F135" i="13"/>
  <c r="N134" i="13"/>
  <c r="M134" i="13"/>
  <c r="K134" i="13"/>
  <c r="J134" i="13"/>
  <c r="H134" i="13"/>
  <c r="G134" i="13"/>
  <c r="I134" i="13" s="1"/>
  <c r="E134" i="13"/>
  <c r="D134" i="13"/>
  <c r="O132" i="13"/>
  <c r="L132" i="13"/>
  <c r="I132" i="13"/>
  <c r="F132" i="13"/>
  <c r="N131" i="13"/>
  <c r="M131" i="13"/>
  <c r="K131" i="13"/>
  <c r="J131" i="13"/>
  <c r="H131" i="13"/>
  <c r="G131" i="13"/>
  <c r="E131" i="13"/>
  <c r="D131" i="13"/>
  <c r="F131" i="13" s="1"/>
  <c r="O130" i="13"/>
  <c r="L130" i="13"/>
  <c r="I130" i="13"/>
  <c r="F130" i="13"/>
  <c r="O129" i="13"/>
  <c r="L129" i="13"/>
  <c r="I129" i="13"/>
  <c r="F129" i="13"/>
  <c r="O128" i="13"/>
  <c r="L128" i="13"/>
  <c r="I128" i="13"/>
  <c r="F128" i="13"/>
  <c r="O127" i="13"/>
  <c r="L127" i="13"/>
  <c r="I127" i="13"/>
  <c r="F127" i="13"/>
  <c r="O126" i="13"/>
  <c r="L126" i="13"/>
  <c r="I126" i="13"/>
  <c r="F126" i="13"/>
  <c r="N125" i="13"/>
  <c r="M125" i="13"/>
  <c r="K125" i="13"/>
  <c r="J125" i="13"/>
  <c r="H125" i="13"/>
  <c r="G125" i="13"/>
  <c r="E125" i="13"/>
  <c r="D125" i="13"/>
  <c r="O124" i="13"/>
  <c r="L124" i="13"/>
  <c r="I124" i="13"/>
  <c r="F124" i="13"/>
  <c r="O123" i="13"/>
  <c r="L123" i="13"/>
  <c r="I123" i="13"/>
  <c r="F123" i="13"/>
  <c r="O122" i="13"/>
  <c r="L122" i="13"/>
  <c r="I122" i="13"/>
  <c r="F122" i="13"/>
  <c r="O121" i="13"/>
  <c r="L121" i="13"/>
  <c r="I121" i="13"/>
  <c r="F121" i="13"/>
  <c r="O120" i="13"/>
  <c r="L120" i="13"/>
  <c r="I120" i="13"/>
  <c r="F120" i="13"/>
  <c r="N119" i="13"/>
  <c r="M119" i="13"/>
  <c r="K119" i="13"/>
  <c r="J119" i="13"/>
  <c r="H119" i="13"/>
  <c r="G119" i="13"/>
  <c r="E119" i="13"/>
  <c r="D119" i="13"/>
  <c r="O118" i="13"/>
  <c r="L118" i="13"/>
  <c r="I118" i="13"/>
  <c r="F118" i="13"/>
  <c r="O117" i="13"/>
  <c r="L117" i="13"/>
  <c r="I117" i="13"/>
  <c r="F117" i="13"/>
  <c r="O116" i="13"/>
  <c r="L116" i="13"/>
  <c r="I116" i="13"/>
  <c r="F116" i="13"/>
  <c r="N115" i="13"/>
  <c r="M115" i="13"/>
  <c r="O115" i="13" s="1"/>
  <c r="K115" i="13"/>
  <c r="J115" i="13"/>
  <c r="H115" i="13"/>
  <c r="G115" i="13"/>
  <c r="E115" i="13"/>
  <c r="D115" i="13"/>
  <c r="O114" i="13"/>
  <c r="L114" i="13"/>
  <c r="I114" i="13"/>
  <c r="F114" i="13"/>
  <c r="O113" i="13"/>
  <c r="L113" i="13"/>
  <c r="I113" i="13"/>
  <c r="F113" i="13"/>
  <c r="O112" i="13"/>
  <c r="L112" i="13"/>
  <c r="I112" i="13"/>
  <c r="F112" i="13"/>
  <c r="O111" i="13"/>
  <c r="L111" i="13"/>
  <c r="I111" i="13"/>
  <c r="F111" i="13"/>
  <c r="C111" i="13" s="1"/>
  <c r="O110" i="13"/>
  <c r="L110" i="13"/>
  <c r="I110" i="13"/>
  <c r="F110" i="13"/>
  <c r="O109" i="13"/>
  <c r="L109" i="13"/>
  <c r="I109" i="13"/>
  <c r="F109" i="13"/>
  <c r="O108" i="13"/>
  <c r="L108" i="13"/>
  <c r="I108" i="13"/>
  <c r="F108" i="13"/>
  <c r="C108" i="13" s="1"/>
  <c r="O107" i="13"/>
  <c r="L107" i="13"/>
  <c r="I107" i="13"/>
  <c r="F107" i="13"/>
  <c r="N106" i="13"/>
  <c r="M106" i="13"/>
  <c r="K106" i="13"/>
  <c r="J106" i="13"/>
  <c r="H106" i="13"/>
  <c r="G106" i="13"/>
  <c r="I106" i="13" s="1"/>
  <c r="E106" i="13"/>
  <c r="D106" i="13"/>
  <c r="O105" i="13"/>
  <c r="L105" i="13"/>
  <c r="I105" i="13"/>
  <c r="F105" i="13"/>
  <c r="O104" i="13"/>
  <c r="L104" i="13"/>
  <c r="I104" i="13"/>
  <c r="F104" i="13"/>
  <c r="O103" i="13"/>
  <c r="L103" i="13"/>
  <c r="I103" i="13"/>
  <c r="F103" i="13"/>
  <c r="O102" i="13"/>
  <c r="L102" i="13"/>
  <c r="I102" i="13"/>
  <c r="F102" i="13"/>
  <c r="O101" i="13"/>
  <c r="L101" i="13"/>
  <c r="I101" i="13"/>
  <c r="F101" i="13"/>
  <c r="O100" i="13"/>
  <c r="L100" i="13"/>
  <c r="I100" i="13"/>
  <c r="F100" i="13"/>
  <c r="O99" i="13"/>
  <c r="L99" i="13"/>
  <c r="I99" i="13"/>
  <c r="F99" i="13"/>
  <c r="N98" i="13"/>
  <c r="M98" i="13"/>
  <c r="O98" i="13" s="1"/>
  <c r="K98" i="13"/>
  <c r="J98" i="13"/>
  <c r="L98" i="13" s="1"/>
  <c r="H98" i="13"/>
  <c r="G98" i="13"/>
  <c r="I98" i="13" s="1"/>
  <c r="E98" i="13"/>
  <c r="D98" i="13"/>
  <c r="O97" i="13"/>
  <c r="L97" i="13"/>
  <c r="I97" i="13"/>
  <c r="F97" i="13"/>
  <c r="O96" i="13"/>
  <c r="L96" i="13"/>
  <c r="I96" i="13"/>
  <c r="F96" i="13"/>
  <c r="O95" i="13"/>
  <c r="L95" i="13"/>
  <c r="I95" i="13"/>
  <c r="F95" i="13"/>
  <c r="C95" i="13" s="1"/>
  <c r="O94" i="13"/>
  <c r="L94" i="13"/>
  <c r="I94" i="13"/>
  <c r="F94" i="13"/>
  <c r="O93" i="13"/>
  <c r="L93" i="13"/>
  <c r="I93" i="13"/>
  <c r="F93" i="13"/>
  <c r="C93" i="13" s="1"/>
  <c r="N92" i="13"/>
  <c r="M92" i="13"/>
  <c r="K92" i="13"/>
  <c r="J92" i="13"/>
  <c r="H92" i="13"/>
  <c r="G92" i="13"/>
  <c r="E92" i="13"/>
  <c r="D92" i="13"/>
  <c r="O91" i="13"/>
  <c r="L91" i="13"/>
  <c r="I91" i="13"/>
  <c r="F91" i="13"/>
  <c r="O90" i="13"/>
  <c r="L90" i="13"/>
  <c r="I90" i="13"/>
  <c r="F90" i="13"/>
  <c r="O89" i="13"/>
  <c r="L89" i="13"/>
  <c r="I89" i="13"/>
  <c r="F89" i="13"/>
  <c r="O88" i="13"/>
  <c r="L88" i="13"/>
  <c r="I88" i="13"/>
  <c r="F88" i="13"/>
  <c r="C88" i="13" s="1"/>
  <c r="N87" i="13"/>
  <c r="M87" i="13"/>
  <c r="K87" i="13"/>
  <c r="J87" i="13"/>
  <c r="H87" i="13"/>
  <c r="G87" i="13"/>
  <c r="E87" i="13"/>
  <c r="E86" i="13" s="1"/>
  <c r="D87" i="13"/>
  <c r="O85" i="13"/>
  <c r="L85" i="13"/>
  <c r="I85" i="13"/>
  <c r="F85" i="13"/>
  <c r="O84" i="13"/>
  <c r="L84" i="13"/>
  <c r="I84" i="13"/>
  <c r="F84" i="13"/>
  <c r="N83" i="13"/>
  <c r="M83" i="13"/>
  <c r="K83" i="13"/>
  <c r="J83" i="13"/>
  <c r="H83" i="13"/>
  <c r="G83" i="13"/>
  <c r="E83" i="13"/>
  <c r="D83" i="13"/>
  <c r="O82" i="13"/>
  <c r="L82" i="13"/>
  <c r="I82" i="13"/>
  <c r="F82" i="13"/>
  <c r="O81" i="13"/>
  <c r="L81" i="13"/>
  <c r="I81" i="13"/>
  <c r="F81" i="13"/>
  <c r="N80" i="13"/>
  <c r="M80" i="13"/>
  <c r="M79" i="13" s="1"/>
  <c r="K80" i="13"/>
  <c r="J80" i="13"/>
  <c r="J79" i="13" s="1"/>
  <c r="H80" i="13"/>
  <c r="G80" i="13"/>
  <c r="G79" i="13" s="1"/>
  <c r="E80" i="13"/>
  <c r="D80" i="13"/>
  <c r="H79" i="13"/>
  <c r="O77" i="13"/>
  <c r="L77" i="13"/>
  <c r="I77" i="13"/>
  <c r="F77" i="13"/>
  <c r="O76" i="13"/>
  <c r="L76" i="13"/>
  <c r="I76" i="13"/>
  <c r="F76" i="13"/>
  <c r="O75" i="13"/>
  <c r="L75" i="13"/>
  <c r="I75" i="13"/>
  <c r="F75" i="13"/>
  <c r="O74" i="13"/>
  <c r="L74" i="13"/>
  <c r="I74" i="13"/>
  <c r="F74" i="13"/>
  <c r="O73" i="13"/>
  <c r="L73" i="13"/>
  <c r="I73" i="13"/>
  <c r="F73" i="13"/>
  <c r="N72" i="13"/>
  <c r="M72" i="13"/>
  <c r="K72" i="13"/>
  <c r="K70" i="13" s="1"/>
  <c r="J72" i="13"/>
  <c r="H72" i="13"/>
  <c r="H70" i="13" s="1"/>
  <c r="G72" i="13"/>
  <c r="E72" i="13"/>
  <c r="E70" i="13" s="1"/>
  <c r="D72" i="13"/>
  <c r="O71" i="13"/>
  <c r="L71" i="13"/>
  <c r="I71" i="13"/>
  <c r="F71" i="13"/>
  <c r="N70" i="13"/>
  <c r="M70" i="13"/>
  <c r="J70" i="13"/>
  <c r="L70" i="13" s="1"/>
  <c r="O69" i="13"/>
  <c r="L69" i="13"/>
  <c r="I69" i="13"/>
  <c r="F69" i="13"/>
  <c r="O68" i="13"/>
  <c r="L68" i="13"/>
  <c r="I68" i="13"/>
  <c r="F68" i="13"/>
  <c r="O67" i="13"/>
  <c r="L67" i="13"/>
  <c r="I67" i="13"/>
  <c r="F67" i="13"/>
  <c r="O66" i="13"/>
  <c r="L66" i="13"/>
  <c r="I66" i="13"/>
  <c r="F66" i="13"/>
  <c r="O65" i="13"/>
  <c r="L65" i="13"/>
  <c r="I65" i="13"/>
  <c r="F65" i="13"/>
  <c r="O64" i="13"/>
  <c r="L64" i="13"/>
  <c r="I64" i="13"/>
  <c r="F64" i="13"/>
  <c r="O63" i="13"/>
  <c r="L63" i="13"/>
  <c r="I63" i="13"/>
  <c r="F63" i="13"/>
  <c r="O62" i="13"/>
  <c r="L62" i="13"/>
  <c r="I62" i="13"/>
  <c r="F62" i="13"/>
  <c r="N61" i="13"/>
  <c r="M61" i="13"/>
  <c r="K61" i="13"/>
  <c r="J61" i="13"/>
  <c r="H61" i="13"/>
  <c r="G61" i="13"/>
  <c r="I61" i="13" s="1"/>
  <c r="E61" i="13"/>
  <c r="D61" i="13"/>
  <c r="O60" i="13"/>
  <c r="L60" i="13"/>
  <c r="I60" i="13"/>
  <c r="F60" i="13"/>
  <c r="O59" i="13"/>
  <c r="L59" i="13"/>
  <c r="I59" i="13"/>
  <c r="F59" i="13"/>
  <c r="N58" i="13"/>
  <c r="N57" i="13" s="1"/>
  <c r="M58" i="13"/>
  <c r="K58" i="13"/>
  <c r="J58" i="13"/>
  <c r="H58" i="13"/>
  <c r="I58" i="13" s="1"/>
  <c r="G58" i="13"/>
  <c r="E58" i="13"/>
  <c r="E57" i="13" s="1"/>
  <c r="D58" i="13"/>
  <c r="D57" i="13" s="1"/>
  <c r="H57" i="13"/>
  <c r="H56" i="13" s="1"/>
  <c r="O50" i="13"/>
  <c r="C50" i="13" s="1"/>
  <c r="O49" i="13"/>
  <c r="C49" i="13" s="1"/>
  <c r="N48" i="13"/>
  <c r="M48" i="13"/>
  <c r="L47" i="13"/>
  <c r="I47" i="13"/>
  <c r="F47" i="13"/>
  <c r="K46" i="13"/>
  <c r="J46" i="13"/>
  <c r="H46" i="13"/>
  <c r="G46" i="13"/>
  <c r="E46" i="13"/>
  <c r="D46" i="13"/>
  <c r="F45" i="13"/>
  <c r="C45" i="13" s="1"/>
  <c r="L44" i="13"/>
  <c r="C44" i="13" s="1"/>
  <c r="L43" i="13"/>
  <c r="C43" i="13" s="1"/>
  <c r="L42" i="13"/>
  <c r="C42" i="13" s="1"/>
  <c r="L41" i="13"/>
  <c r="C41" i="13" s="1"/>
  <c r="K40" i="13"/>
  <c r="J40" i="13"/>
  <c r="L40" i="13" s="1"/>
  <c r="C40" i="13" s="1"/>
  <c r="L39" i="13"/>
  <c r="C39" i="13" s="1"/>
  <c r="L38" i="13"/>
  <c r="C38" i="13" s="1"/>
  <c r="K37" i="13"/>
  <c r="J37" i="13"/>
  <c r="L37" i="13" s="1"/>
  <c r="C37" i="13" s="1"/>
  <c r="L36" i="13"/>
  <c r="C36" i="13" s="1"/>
  <c r="K35" i="13"/>
  <c r="J35" i="13"/>
  <c r="L34" i="13"/>
  <c r="C34" i="13" s="1"/>
  <c r="L33" i="13"/>
  <c r="C33" i="13" s="1"/>
  <c r="L32" i="13"/>
  <c r="C32" i="13" s="1"/>
  <c r="K31" i="13"/>
  <c r="J31" i="13"/>
  <c r="F29" i="13"/>
  <c r="C29" i="13" s="1"/>
  <c r="I28" i="13"/>
  <c r="O27" i="13"/>
  <c r="L27" i="13"/>
  <c r="I27" i="13"/>
  <c r="F27" i="13"/>
  <c r="O26" i="13"/>
  <c r="L26" i="13"/>
  <c r="I26" i="13"/>
  <c r="F26" i="13"/>
  <c r="N25" i="13"/>
  <c r="N290" i="13" s="1"/>
  <c r="N289" i="13" s="1"/>
  <c r="M25" i="13"/>
  <c r="K25" i="13"/>
  <c r="K290" i="13" s="1"/>
  <c r="J25" i="13"/>
  <c r="J290" i="13" s="1"/>
  <c r="H25" i="13"/>
  <c r="H290" i="13" s="1"/>
  <c r="H289" i="13" s="1"/>
  <c r="G25" i="13"/>
  <c r="G24" i="13" s="1"/>
  <c r="E25" i="13"/>
  <c r="E290" i="13" s="1"/>
  <c r="D25" i="13"/>
  <c r="D290" i="13" s="1"/>
  <c r="C82" i="13" l="1"/>
  <c r="C84" i="13"/>
  <c r="F125" i="13"/>
  <c r="J190" i="13"/>
  <c r="L190" i="13" s="1"/>
  <c r="G190" i="13"/>
  <c r="I219" i="13"/>
  <c r="C26" i="13"/>
  <c r="M24" i="13"/>
  <c r="I168" i="13"/>
  <c r="C192" i="13"/>
  <c r="C264" i="13"/>
  <c r="C268" i="13"/>
  <c r="C269" i="13"/>
  <c r="C47" i="13"/>
  <c r="L58" i="13"/>
  <c r="F61" i="13"/>
  <c r="I83" i="13"/>
  <c r="C116" i="13"/>
  <c r="I119" i="13"/>
  <c r="I144" i="13"/>
  <c r="O144" i="13"/>
  <c r="O147" i="13"/>
  <c r="I154" i="13"/>
  <c r="O163" i="13"/>
  <c r="C184" i="13"/>
  <c r="L187" i="13"/>
  <c r="C235" i="13"/>
  <c r="F236" i="13"/>
  <c r="H234" i="13"/>
  <c r="I278" i="13"/>
  <c r="L31" i="13"/>
  <c r="C31" i="13" s="1"/>
  <c r="O48" i="13"/>
  <c r="C48" i="13" s="1"/>
  <c r="N56" i="13"/>
  <c r="C60" i="13"/>
  <c r="C73" i="13"/>
  <c r="C76" i="13"/>
  <c r="C77" i="13"/>
  <c r="O87" i="13"/>
  <c r="C100" i="13"/>
  <c r="C102" i="13"/>
  <c r="L115" i="13"/>
  <c r="L147" i="13"/>
  <c r="C160" i="13"/>
  <c r="C162" i="13"/>
  <c r="F169" i="13"/>
  <c r="C170" i="13"/>
  <c r="C174" i="13"/>
  <c r="O182" i="13"/>
  <c r="C200" i="13"/>
  <c r="C204" i="13"/>
  <c r="O208" i="13"/>
  <c r="N207" i="13"/>
  <c r="L238" i="13"/>
  <c r="C248" i="13"/>
  <c r="C252" i="13"/>
  <c r="C256" i="13"/>
  <c r="C276" i="13"/>
  <c r="N272" i="13"/>
  <c r="N271" i="13" s="1"/>
  <c r="C294" i="13"/>
  <c r="K289" i="13"/>
  <c r="I46" i="13"/>
  <c r="C68" i="13"/>
  <c r="C120" i="13"/>
  <c r="C122" i="13"/>
  <c r="C128" i="13"/>
  <c r="L131" i="13"/>
  <c r="C132" i="13"/>
  <c r="I191" i="13"/>
  <c r="C216" i="13"/>
  <c r="C217" i="13"/>
  <c r="J207" i="13"/>
  <c r="C220" i="13"/>
  <c r="C223" i="13"/>
  <c r="C240" i="13"/>
  <c r="C244" i="13"/>
  <c r="C246" i="13"/>
  <c r="C260" i="13"/>
  <c r="J261" i="13"/>
  <c r="L271" i="13"/>
  <c r="E289" i="13"/>
  <c r="G290" i="13"/>
  <c r="F46" i="13"/>
  <c r="L46" i="13"/>
  <c r="O70" i="13"/>
  <c r="I72" i="13"/>
  <c r="O72" i="13"/>
  <c r="C96" i="13"/>
  <c r="C112" i="13"/>
  <c r="I115" i="13"/>
  <c r="O119" i="13"/>
  <c r="C126" i="13"/>
  <c r="K133" i="13"/>
  <c r="C140" i="13"/>
  <c r="C143" i="13"/>
  <c r="F144" i="13"/>
  <c r="J133" i="13"/>
  <c r="I147" i="13"/>
  <c r="C148" i="13"/>
  <c r="I163" i="13"/>
  <c r="L182" i="13"/>
  <c r="C182" i="13" s="1"/>
  <c r="C183" i="13"/>
  <c r="I187" i="13"/>
  <c r="K190" i="13"/>
  <c r="C196" i="13"/>
  <c r="C212" i="13"/>
  <c r="C214" i="13"/>
  <c r="I238" i="13"/>
  <c r="O238" i="13"/>
  <c r="I241" i="13"/>
  <c r="C285" i="13"/>
  <c r="F291" i="13"/>
  <c r="F262" i="13"/>
  <c r="D261" i="13"/>
  <c r="F261" i="13" s="1"/>
  <c r="L25" i="13"/>
  <c r="C74" i="13"/>
  <c r="C27" i="13"/>
  <c r="C59" i="13"/>
  <c r="H176" i="13"/>
  <c r="O195" i="13"/>
  <c r="M194" i="13"/>
  <c r="O194" i="13" s="1"/>
  <c r="J254" i="13"/>
  <c r="L254" i="13" s="1"/>
  <c r="L255" i="13"/>
  <c r="O25" i="13"/>
  <c r="K30" i="13"/>
  <c r="K24" i="13" s="1"/>
  <c r="J57" i="13"/>
  <c r="J56" i="13" s="1"/>
  <c r="G57" i="13"/>
  <c r="K57" i="13"/>
  <c r="K56" i="13" s="1"/>
  <c r="L61" i="13"/>
  <c r="C63" i="13"/>
  <c r="C65" i="13"/>
  <c r="C67" i="13"/>
  <c r="I80" i="13"/>
  <c r="N79" i="13"/>
  <c r="O79" i="13" s="1"/>
  <c r="C90" i="13"/>
  <c r="K86" i="13"/>
  <c r="C99" i="13"/>
  <c r="C114" i="13"/>
  <c r="L119" i="13"/>
  <c r="N133" i="13"/>
  <c r="C146" i="13"/>
  <c r="C152" i="13"/>
  <c r="C153" i="13"/>
  <c r="C166" i="13"/>
  <c r="O168" i="13"/>
  <c r="C186" i="13"/>
  <c r="L191" i="13"/>
  <c r="F201" i="13"/>
  <c r="C202" i="13"/>
  <c r="L219" i="13"/>
  <c r="C228" i="13"/>
  <c r="C229" i="13"/>
  <c r="C239" i="13"/>
  <c r="C250" i="13"/>
  <c r="I274" i="13"/>
  <c r="G272" i="13"/>
  <c r="G271" i="13" s="1"/>
  <c r="I271" i="13" s="1"/>
  <c r="C280" i="13"/>
  <c r="M290" i="13"/>
  <c r="O290" i="13" s="1"/>
  <c r="O191" i="13"/>
  <c r="J30" i="13"/>
  <c r="J24" i="13" s="1"/>
  <c r="O61" i="13"/>
  <c r="C64" i="13"/>
  <c r="L290" i="13"/>
  <c r="M57" i="13"/>
  <c r="O57" i="13" s="1"/>
  <c r="C62" i="13"/>
  <c r="C66" i="13"/>
  <c r="C69" i="13"/>
  <c r="C71" i="13"/>
  <c r="F72" i="13"/>
  <c r="G86" i="13"/>
  <c r="O92" i="13"/>
  <c r="C104" i="13"/>
  <c r="C105" i="13"/>
  <c r="C118" i="13"/>
  <c r="C124" i="13"/>
  <c r="C136" i="13"/>
  <c r="C137" i="13"/>
  <c r="C150" i="13"/>
  <c r="C156" i="13"/>
  <c r="C159" i="13"/>
  <c r="F168" i="13"/>
  <c r="C172" i="13"/>
  <c r="L178" i="13"/>
  <c r="J177" i="13"/>
  <c r="J176" i="13" s="1"/>
  <c r="L176" i="13" s="1"/>
  <c r="C179" i="13"/>
  <c r="F191" i="13"/>
  <c r="E190" i="13"/>
  <c r="L195" i="13"/>
  <c r="C211" i="13"/>
  <c r="C226" i="13"/>
  <c r="C232" i="13"/>
  <c r="D234" i="13"/>
  <c r="M234" i="13"/>
  <c r="F238" i="13"/>
  <c r="E234" i="13"/>
  <c r="E233" i="13" s="1"/>
  <c r="F241" i="13"/>
  <c r="C243" i="13"/>
  <c r="O83" i="13"/>
  <c r="J86" i="13"/>
  <c r="L86" i="13" s="1"/>
  <c r="N86" i="13"/>
  <c r="I92" i="13"/>
  <c r="C94" i="13"/>
  <c r="C97" i="13"/>
  <c r="F106" i="13"/>
  <c r="L106" i="13"/>
  <c r="C107" i="13"/>
  <c r="C117" i="13"/>
  <c r="F119" i="13"/>
  <c r="L125" i="13"/>
  <c r="C127" i="13"/>
  <c r="I131" i="13"/>
  <c r="O131" i="13"/>
  <c r="C138" i="13"/>
  <c r="C151" i="13"/>
  <c r="O154" i="13"/>
  <c r="C158" i="13"/>
  <c r="F163" i="13"/>
  <c r="C171" i="13"/>
  <c r="C173" i="13"/>
  <c r="C175" i="13"/>
  <c r="I178" i="13"/>
  <c r="F187" i="13"/>
  <c r="L194" i="13"/>
  <c r="I201" i="13"/>
  <c r="C206" i="13"/>
  <c r="C210" i="13"/>
  <c r="C215" i="13"/>
  <c r="O219" i="13"/>
  <c r="C222" i="13"/>
  <c r="C227" i="13"/>
  <c r="C237" i="13"/>
  <c r="C242" i="13"/>
  <c r="C245" i="13"/>
  <c r="C247" i="13"/>
  <c r="I249" i="13"/>
  <c r="O249" i="13"/>
  <c r="C263" i="13"/>
  <c r="C270" i="13"/>
  <c r="C279" i="13"/>
  <c r="O278" i="13"/>
  <c r="C286" i="13"/>
  <c r="C298" i="13"/>
  <c r="C259" i="13"/>
  <c r="G261" i="13"/>
  <c r="I261" i="13" s="1"/>
  <c r="K261" i="13"/>
  <c r="C273" i="13"/>
  <c r="C281" i="13"/>
  <c r="C75" i="13"/>
  <c r="E79" i="13"/>
  <c r="F83" i="13"/>
  <c r="L83" i="13"/>
  <c r="L87" i="13"/>
  <c r="C91" i="13"/>
  <c r="F92" i="13"/>
  <c r="C103" i="13"/>
  <c r="O106" i="13"/>
  <c r="C110" i="13"/>
  <c r="F115" i="13"/>
  <c r="C115" i="13" s="1"/>
  <c r="C123" i="13"/>
  <c r="I125" i="13"/>
  <c r="C130" i="13"/>
  <c r="L134" i="13"/>
  <c r="C135" i="13"/>
  <c r="O139" i="13"/>
  <c r="C142" i="13"/>
  <c r="L144" i="13"/>
  <c r="C145" i="13"/>
  <c r="F147" i="13"/>
  <c r="C147" i="13" s="1"/>
  <c r="F154" i="13"/>
  <c r="L154" i="13"/>
  <c r="C155" i="13"/>
  <c r="C165" i="13"/>
  <c r="C167" i="13"/>
  <c r="I169" i="13"/>
  <c r="O169" i="13"/>
  <c r="I177" i="13"/>
  <c r="K176" i="13"/>
  <c r="C181" i="13"/>
  <c r="C189" i="13"/>
  <c r="C203" i="13"/>
  <c r="F208" i="13"/>
  <c r="C218" i="13"/>
  <c r="L230" i="13"/>
  <c r="C231" i="13"/>
  <c r="N234" i="13"/>
  <c r="N233" i="13" s="1"/>
  <c r="L249" i="13"/>
  <c r="C251" i="13"/>
  <c r="O255" i="13"/>
  <c r="C258" i="13"/>
  <c r="L266" i="13"/>
  <c r="C266" i="13" s="1"/>
  <c r="C267" i="13"/>
  <c r="L274" i="13"/>
  <c r="C275" i="13"/>
  <c r="L282" i="13"/>
  <c r="C283" i="13"/>
  <c r="F284" i="13"/>
  <c r="C295" i="13"/>
  <c r="F57" i="13"/>
  <c r="E56" i="13"/>
  <c r="I57" i="13"/>
  <c r="M56" i="13"/>
  <c r="D289" i="13"/>
  <c r="F290" i="13"/>
  <c r="H133" i="13"/>
  <c r="I139" i="13"/>
  <c r="J168" i="13"/>
  <c r="L168" i="13" s="1"/>
  <c r="L169" i="13"/>
  <c r="F219" i="13"/>
  <c r="C219" i="13" s="1"/>
  <c r="D207" i="13"/>
  <c r="D254" i="13"/>
  <c r="F255" i="13"/>
  <c r="M289" i="13"/>
  <c r="O289" i="13" s="1"/>
  <c r="N24" i="13"/>
  <c r="I25" i="13"/>
  <c r="F58" i="13"/>
  <c r="L72" i="13"/>
  <c r="F80" i="13"/>
  <c r="F98" i="13"/>
  <c r="C98" i="13" s="1"/>
  <c r="G133" i="13"/>
  <c r="F139" i="13"/>
  <c r="D133" i="13"/>
  <c r="D176" i="13"/>
  <c r="M177" i="13"/>
  <c r="O178" i="13"/>
  <c r="K234" i="13"/>
  <c r="L236" i="13"/>
  <c r="L35" i="13"/>
  <c r="C35" i="13" s="1"/>
  <c r="D79" i="13"/>
  <c r="C89" i="13"/>
  <c r="C109" i="13"/>
  <c r="C129" i="13"/>
  <c r="M133" i="13"/>
  <c r="O134" i="13"/>
  <c r="C157" i="13"/>
  <c r="G176" i="13"/>
  <c r="I176" i="13" s="1"/>
  <c r="C185" i="13"/>
  <c r="O274" i="13"/>
  <c r="M272" i="13"/>
  <c r="D86" i="13"/>
  <c r="F86" i="13" s="1"/>
  <c r="F87" i="13"/>
  <c r="E133" i="13"/>
  <c r="E78" i="13" s="1"/>
  <c r="F134" i="13"/>
  <c r="C134" i="13" s="1"/>
  <c r="F25" i="13"/>
  <c r="O58" i="13"/>
  <c r="G70" i="13"/>
  <c r="I70" i="13" s="1"/>
  <c r="O80" i="13"/>
  <c r="H24" i="13"/>
  <c r="I24" i="13" s="1"/>
  <c r="G289" i="13"/>
  <c r="I289" i="13" s="1"/>
  <c r="I290" i="13"/>
  <c r="D70" i="13"/>
  <c r="F70" i="13" s="1"/>
  <c r="I79" i="13"/>
  <c r="K79" i="13"/>
  <c r="L80" i="13"/>
  <c r="C81" i="13"/>
  <c r="C85" i="13"/>
  <c r="M86" i="13"/>
  <c r="H86" i="13"/>
  <c r="I86" i="13" s="1"/>
  <c r="I87" i="13"/>
  <c r="L92" i="13"/>
  <c r="C101" i="13"/>
  <c r="C113" i="13"/>
  <c r="C121" i="13"/>
  <c r="O125" i="13"/>
  <c r="C141" i="13"/>
  <c r="C149" i="13"/>
  <c r="C161" i="13"/>
  <c r="E177" i="13"/>
  <c r="F178" i="13"/>
  <c r="H194" i="13"/>
  <c r="I195" i="13"/>
  <c r="H198" i="13"/>
  <c r="J289" i="13"/>
  <c r="D194" i="13"/>
  <c r="F195" i="13"/>
  <c r="D198" i="13"/>
  <c r="F199" i="13"/>
  <c r="N199" i="13"/>
  <c r="O201" i="13"/>
  <c r="F230" i="13"/>
  <c r="E207" i="13"/>
  <c r="E198" i="13" s="1"/>
  <c r="I236" i="13"/>
  <c r="G234" i="13"/>
  <c r="C238" i="13"/>
  <c r="O241" i="13"/>
  <c r="L272" i="13"/>
  <c r="F274" i="13"/>
  <c r="F282" i="13"/>
  <c r="C282" i="13" s="1"/>
  <c r="I284" i="13"/>
  <c r="C193" i="13"/>
  <c r="L201" i="13"/>
  <c r="J199" i="13"/>
  <c r="K207" i="13"/>
  <c r="L208" i="13"/>
  <c r="C209" i="13"/>
  <c r="C221" i="13"/>
  <c r="C257" i="13"/>
  <c r="C265" i="13"/>
  <c r="E272" i="13"/>
  <c r="E271" i="13" s="1"/>
  <c r="F271" i="13" s="1"/>
  <c r="I199" i="13"/>
  <c r="O199" i="13"/>
  <c r="C205" i="13"/>
  <c r="G207" i="13"/>
  <c r="I208" i="13"/>
  <c r="C208" i="13" s="1"/>
  <c r="C213" i="13"/>
  <c r="C225" i="13"/>
  <c r="O230" i="13"/>
  <c r="M207" i="13"/>
  <c r="L241" i="13"/>
  <c r="J234" i="13"/>
  <c r="C253" i="13"/>
  <c r="O254" i="13"/>
  <c r="H254" i="13"/>
  <c r="I255" i="13"/>
  <c r="M261" i="13"/>
  <c r="O261" i="13" s="1"/>
  <c r="O262" i="13"/>
  <c r="C262" i="13" s="1"/>
  <c r="C277" i="13"/>
  <c r="F278" i="13"/>
  <c r="L284" i="13"/>
  <c r="I291" i="13"/>
  <c r="C293" i="13"/>
  <c r="L30" i="13" l="1"/>
  <c r="C30" i="13" s="1"/>
  <c r="C169" i="13"/>
  <c r="C144" i="13"/>
  <c r="N198" i="13"/>
  <c r="N197" i="13" s="1"/>
  <c r="N54" i="13" s="1"/>
  <c r="N53" i="13" s="1"/>
  <c r="L177" i="13"/>
  <c r="O24" i="13"/>
  <c r="F289" i="13"/>
  <c r="C191" i="13"/>
  <c r="C187" i="13"/>
  <c r="C119" i="13"/>
  <c r="C46" i="13"/>
  <c r="L133" i="13"/>
  <c r="C83" i="13"/>
  <c r="M190" i="13"/>
  <c r="O190" i="13" s="1"/>
  <c r="C291" i="13"/>
  <c r="C241" i="13"/>
  <c r="L289" i="13"/>
  <c r="C178" i="13"/>
  <c r="C106" i="13"/>
  <c r="C249" i="13"/>
  <c r="C163" i="13"/>
  <c r="O234" i="13"/>
  <c r="C61" i="13"/>
  <c r="C278" i="13"/>
  <c r="C139" i="13"/>
  <c r="C72" i="13"/>
  <c r="C168" i="13"/>
  <c r="C154" i="13"/>
  <c r="C131" i="13"/>
  <c r="L56" i="13"/>
  <c r="L57" i="13"/>
  <c r="C57" i="13" s="1"/>
  <c r="C58" i="13"/>
  <c r="L261" i="13"/>
  <c r="C261" i="13" s="1"/>
  <c r="C274" i="13"/>
  <c r="E197" i="13"/>
  <c r="C201" i="13"/>
  <c r="C195" i="13"/>
  <c r="C125" i="13"/>
  <c r="O133" i="13"/>
  <c r="J78" i="13"/>
  <c r="J55" i="13" s="1"/>
  <c r="N78" i="13"/>
  <c r="N55" i="13" s="1"/>
  <c r="C87" i="13"/>
  <c r="I272" i="13"/>
  <c r="F234" i="13"/>
  <c r="F272" i="13"/>
  <c r="C92" i="13"/>
  <c r="C25" i="13"/>
  <c r="K233" i="13"/>
  <c r="L24" i="13"/>
  <c r="O207" i="13"/>
  <c r="M198" i="13"/>
  <c r="E176" i="13"/>
  <c r="E287" i="13" s="1"/>
  <c r="F177" i="13"/>
  <c r="G198" i="13"/>
  <c r="I207" i="13"/>
  <c r="K198" i="13"/>
  <c r="L207" i="13"/>
  <c r="M233" i="13"/>
  <c r="O233" i="13" s="1"/>
  <c r="F194" i="13"/>
  <c r="D190" i="13"/>
  <c r="F190" i="13" s="1"/>
  <c r="O86" i="13"/>
  <c r="C86" i="13" s="1"/>
  <c r="M78" i="13"/>
  <c r="O78" i="13" s="1"/>
  <c r="K78" i="13"/>
  <c r="L78" i="13" s="1"/>
  <c r="L79" i="13"/>
  <c r="M271" i="13"/>
  <c r="O272" i="13"/>
  <c r="C272" i="13" s="1"/>
  <c r="I133" i="13"/>
  <c r="G78" i="13"/>
  <c r="C80" i="13"/>
  <c r="C255" i="13"/>
  <c r="H78" i="13"/>
  <c r="D56" i="13"/>
  <c r="H233" i="13"/>
  <c r="H197" i="13" s="1"/>
  <c r="I254" i="13"/>
  <c r="L234" i="13"/>
  <c r="J233" i="13"/>
  <c r="J198" i="13"/>
  <c r="L199" i="13"/>
  <c r="C199" i="13" s="1"/>
  <c r="G233" i="13"/>
  <c r="I234" i="13"/>
  <c r="H190" i="13"/>
  <c r="I190" i="13" s="1"/>
  <c r="I194" i="13"/>
  <c r="D78" i="13"/>
  <c r="F78" i="13" s="1"/>
  <c r="F79" i="13"/>
  <c r="C79" i="13" s="1"/>
  <c r="M176" i="13"/>
  <c r="O176" i="13" s="1"/>
  <c r="O177" i="13"/>
  <c r="D233" i="13"/>
  <c r="D197" i="13" s="1"/>
  <c r="F254" i="13"/>
  <c r="E55" i="13"/>
  <c r="C284" i="13"/>
  <c r="C236" i="13"/>
  <c r="C230" i="13"/>
  <c r="F198" i="13"/>
  <c r="C70" i="13"/>
  <c r="F176" i="13"/>
  <c r="F133" i="13"/>
  <c r="F207" i="13"/>
  <c r="O56" i="13"/>
  <c r="G56" i="13"/>
  <c r="N287" i="13" l="1"/>
  <c r="C133" i="13"/>
  <c r="E54" i="13"/>
  <c r="N288" i="13"/>
  <c r="C290" i="13"/>
  <c r="C289" i="13" s="1"/>
  <c r="M55" i="13"/>
  <c r="O55" i="13" s="1"/>
  <c r="F197" i="13"/>
  <c r="C194" i="13"/>
  <c r="C234" i="13"/>
  <c r="I78" i="13"/>
  <c r="C78" i="13" s="1"/>
  <c r="C177" i="13"/>
  <c r="E53" i="13"/>
  <c r="E28" i="13" s="1"/>
  <c r="E24" i="13" s="1"/>
  <c r="C207" i="13"/>
  <c r="L198" i="13"/>
  <c r="J197" i="13"/>
  <c r="J54" i="13" s="1"/>
  <c r="H287" i="13"/>
  <c r="O271" i="13"/>
  <c r="C271" i="13" s="1"/>
  <c r="M287" i="13"/>
  <c r="O287" i="13" s="1"/>
  <c r="G197" i="13"/>
  <c r="I197" i="13" s="1"/>
  <c r="I198" i="13"/>
  <c r="F233" i="13"/>
  <c r="D287" i="13"/>
  <c r="F287" i="13" s="1"/>
  <c r="G55" i="13"/>
  <c r="I56" i="13"/>
  <c r="K55" i="13"/>
  <c r="L233" i="13"/>
  <c r="J287" i="13"/>
  <c r="F56" i="13"/>
  <c r="D55" i="13"/>
  <c r="C176" i="13"/>
  <c r="C254" i="13"/>
  <c r="I233" i="13"/>
  <c r="G287" i="13"/>
  <c r="H55" i="13"/>
  <c r="H54" i="13" s="1"/>
  <c r="C190" i="13"/>
  <c r="K197" i="13"/>
  <c r="K287" i="13"/>
  <c r="M197" i="13"/>
  <c r="O197" i="13" s="1"/>
  <c r="O198" i="13"/>
  <c r="C198" i="13" l="1"/>
  <c r="I287" i="13"/>
  <c r="E288" i="13"/>
  <c r="C56" i="13"/>
  <c r="K54" i="13"/>
  <c r="K288" i="13" s="1"/>
  <c r="C233" i="13"/>
  <c r="H288" i="13"/>
  <c r="H53" i="13"/>
  <c r="K53" i="13"/>
  <c r="L287" i="13"/>
  <c r="L55" i="13"/>
  <c r="M54" i="13"/>
  <c r="J53" i="13"/>
  <c r="J288" i="13"/>
  <c r="G54" i="13"/>
  <c r="I55" i="13"/>
  <c r="L197" i="13"/>
  <c r="C197" i="13" s="1"/>
  <c r="D54" i="13"/>
  <c r="F55" i="13"/>
  <c r="C287" i="13" l="1"/>
  <c r="L53" i="13"/>
  <c r="L54" i="13"/>
  <c r="C55" i="13"/>
  <c r="I54" i="13"/>
  <c r="G288" i="13"/>
  <c r="I288" i="13" s="1"/>
  <c r="G53" i="13"/>
  <c r="I53" i="13" s="1"/>
  <c r="M53" i="13"/>
  <c r="O53" i="13" s="1"/>
  <c r="O54" i="13"/>
  <c r="M288" i="13"/>
  <c r="O288" i="13" s="1"/>
  <c r="D53" i="13"/>
  <c r="F54" i="13"/>
  <c r="L288" i="13"/>
  <c r="C54" i="13" l="1"/>
  <c r="D28" i="13"/>
  <c r="F53" i="13"/>
  <c r="C53" i="13" s="1"/>
  <c r="F28" i="13" l="1"/>
  <c r="C28" i="13" s="1"/>
  <c r="D24" i="13"/>
  <c r="F24" i="13" s="1"/>
  <c r="C24" i="13" s="1"/>
  <c r="D288" i="13"/>
  <c r="F288" i="13" s="1"/>
  <c r="C288" i="13" s="1"/>
  <c r="O299" i="12" l="1"/>
  <c r="L299" i="12"/>
  <c r="I299" i="12"/>
  <c r="F299" i="12"/>
  <c r="C299" i="12" s="1"/>
  <c r="O298" i="12"/>
  <c r="L298" i="12"/>
  <c r="I298" i="12"/>
  <c r="F298" i="12"/>
  <c r="O297" i="12"/>
  <c r="L297" i="12"/>
  <c r="I297" i="12"/>
  <c r="C297" i="12" s="1"/>
  <c r="F297" i="12"/>
  <c r="O296" i="12"/>
  <c r="L296" i="12"/>
  <c r="I296" i="12"/>
  <c r="F296" i="12"/>
  <c r="O295" i="12"/>
  <c r="L295" i="12"/>
  <c r="I295" i="12"/>
  <c r="F295" i="12"/>
  <c r="C295" i="12" s="1"/>
  <c r="O294" i="12"/>
  <c r="L294" i="12"/>
  <c r="I294" i="12"/>
  <c r="F294" i="12"/>
  <c r="O293" i="12"/>
  <c r="L293" i="12"/>
  <c r="I293" i="12"/>
  <c r="F293" i="12"/>
  <c r="O292" i="12"/>
  <c r="L292" i="12"/>
  <c r="L291" i="12" s="1"/>
  <c r="I292" i="12"/>
  <c r="F292" i="12"/>
  <c r="F291" i="12" s="1"/>
  <c r="N291" i="12"/>
  <c r="M291" i="12"/>
  <c r="K291" i="12"/>
  <c r="J291" i="12"/>
  <c r="H291" i="12"/>
  <c r="G291" i="12"/>
  <c r="E291" i="12"/>
  <c r="D291" i="12"/>
  <c r="O286" i="12"/>
  <c r="L286" i="12"/>
  <c r="I286" i="12"/>
  <c r="F286" i="12"/>
  <c r="O285" i="12"/>
  <c r="O284" i="12" s="1"/>
  <c r="L285" i="12"/>
  <c r="I285" i="12"/>
  <c r="F285" i="12"/>
  <c r="N284" i="12"/>
  <c r="M284" i="12"/>
  <c r="L284" i="12"/>
  <c r="K284" i="12"/>
  <c r="J284" i="12"/>
  <c r="H284" i="12"/>
  <c r="G284" i="12"/>
  <c r="F284" i="12"/>
  <c r="E284" i="12"/>
  <c r="D284" i="12"/>
  <c r="O283" i="12"/>
  <c r="O282" i="12" s="1"/>
  <c r="L283" i="12"/>
  <c r="L282" i="12" s="1"/>
  <c r="I283" i="12"/>
  <c r="I282" i="12" s="1"/>
  <c r="F283" i="12"/>
  <c r="N282" i="12"/>
  <c r="M282" i="12"/>
  <c r="K282" i="12"/>
  <c r="J282" i="12"/>
  <c r="H282" i="12"/>
  <c r="G282" i="12"/>
  <c r="F282" i="12"/>
  <c r="E282" i="12"/>
  <c r="D282" i="12"/>
  <c r="O281" i="12"/>
  <c r="L281" i="12"/>
  <c r="I281" i="12"/>
  <c r="F281" i="12"/>
  <c r="O280" i="12"/>
  <c r="L280" i="12"/>
  <c r="I280" i="12"/>
  <c r="F280" i="12"/>
  <c r="O279" i="12"/>
  <c r="O278" i="12" s="1"/>
  <c r="L279" i="12"/>
  <c r="I279" i="12"/>
  <c r="I278" i="12" s="1"/>
  <c r="F279" i="12"/>
  <c r="C279" i="12" s="1"/>
  <c r="N278" i="12"/>
  <c r="M278" i="12"/>
  <c r="K278" i="12"/>
  <c r="J278" i="12"/>
  <c r="H278" i="12"/>
  <c r="G278" i="12"/>
  <c r="G272" i="12" s="1"/>
  <c r="G271" i="12" s="1"/>
  <c r="F278" i="12"/>
  <c r="F272" i="12" s="1"/>
  <c r="E278" i="12"/>
  <c r="D278" i="12"/>
  <c r="O277" i="12"/>
  <c r="L277" i="12"/>
  <c r="I277" i="12"/>
  <c r="F277" i="12"/>
  <c r="O276" i="12"/>
  <c r="L276" i="12"/>
  <c r="I276" i="12"/>
  <c r="F276" i="12"/>
  <c r="O275" i="12"/>
  <c r="O274" i="12" s="1"/>
  <c r="L275" i="12"/>
  <c r="L274" i="12" s="1"/>
  <c r="I275" i="12"/>
  <c r="I274" i="12" s="1"/>
  <c r="F275" i="12"/>
  <c r="N274" i="12"/>
  <c r="N272" i="12" s="1"/>
  <c r="N271" i="12" s="1"/>
  <c r="M274" i="12"/>
  <c r="K274" i="12"/>
  <c r="J274" i="12"/>
  <c r="J272" i="12" s="1"/>
  <c r="J271" i="12" s="1"/>
  <c r="H274" i="12"/>
  <c r="H272" i="12" s="1"/>
  <c r="G274" i="12"/>
  <c r="F274" i="12"/>
  <c r="E274" i="12"/>
  <c r="D274" i="12"/>
  <c r="D272" i="12" s="1"/>
  <c r="O273" i="12"/>
  <c r="L273" i="12"/>
  <c r="I273" i="12"/>
  <c r="F273" i="12"/>
  <c r="M272" i="12"/>
  <c r="M271" i="12" s="1"/>
  <c r="K272" i="12"/>
  <c r="K271" i="12" s="1"/>
  <c r="E272" i="12"/>
  <c r="E271" i="12" s="1"/>
  <c r="O270" i="12"/>
  <c r="L270" i="12"/>
  <c r="I270" i="12"/>
  <c r="F270" i="12"/>
  <c r="O269" i="12"/>
  <c r="L269" i="12"/>
  <c r="I269" i="12"/>
  <c r="F269" i="12"/>
  <c r="O268" i="12"/>
  <c r="L268" i="12"/>
  <c r="I268" i="12"/>
  <c r="F268" i="12"/>
  <c r="C268" i="12" s="1"/>
  <c r="O267" i="12"/>
  <c r="O266" i="12" s="1"/>
  <c r="L267" i="12"/>
  <c r="I267" i="12"/>
  <c r="I266" i="12" s="1"/>
  <c r="F267" i="12"/>
  <c r="C267" i="12" s="1"/>
  <c r="N266" i="12"/>
  <c r="M266" i="12"/>
  <c r="M261" i="12" s="1"/>
  <c r="L266" i="12"/>
  <c r="K266" i="12"/>
  <c r="J266" i="12"/>
  <c r="H266" i="12"/>
  <c r="G266" i="12"/>
  <c r="G261" i="12" s="1"/>
  <c r="E266" i="12"/>
  <c r="D266" i="12"/>
  <c r="O265" i="12"/>
  <c r="L265" i="12"/>
  <c r="I265" i="12"/>
  <c r="F265" i="12"/>
  <c r="O264" i="12"/>
  <c r="L264" i="12"/>
  <c r="I264" i="12"/>
  <c r="F264" i="12"/>
  <c r="O263" i="12"/>
  <c r="O262" i="12" s="1"/>
  <c r="O261" i="12" s="1"/>
  <c r="L263" i="12"/>
  <c r="C263" i="12" s="1"/>
  <c r="I263" i="12"/>
  <c r="I262" i="12" s="1"/>
  <c r="F263" i="12"/>
  <c r="N262" i="12"/>
  <c r="N261" i="12" s="1"/>
  <c r="M262" i="12"/>
  <c r="K262" i="12"/>
  <c r="J262" i="12"/>
  <c r="J261" i="12" s="1"/>
  <c r="H262" i="12"/>
  <c r="G262" i="12"/>
  <c r="F262" i="12"/>
  <c r="E262" i="12"/>
  <c r="D262" i="12"/>
  <c r="D261" i="12" s="1"/>
  <c r="K261" i="12"/>
  <c r="E261" i="12"/>
  <c r="O260" i="12"/>
  <c r="L260" i="12"/>
  <c r="I260" i="12"/>
  <c r="F260" i="12"/>
  <c r="O259" i="12"/>
  <c r="L259" i="12"/>
  <c r="I259" i="12"/>
  <c r="F259" i="12"/>
  <c r="C259" i="12" s="1"/>
  <c r="O258" i="12"/>
  <c r="L258" i="12"/>
  <c r="I258" i="12"/>
  <c r="F258" i="12"/>
  <c r="O257" i="12"/>
  <c r="L257" i="12"/>
  <c r="I257" i="12"/>
  <c r="F257" i="12"/>
  <c r="O256" i="12"/>
  <c r="L256" i="12"/>
  <c r="L255" i="12" s="1"/>
  <c r="I256" i="12"/>
  <c r="F256" i="12"/>
  <c r="F255" i="12" s="1"/>
  <c r="O255" i="12"/>
  <c r="N255" i="12"/>
  <c r="M255" i="12"/>
  <c r="M254" i="12" s="1"/>
  <c r="K255" i="12"/>
  <c r="K254" i="12" s="1"/>
  <c r="J255" i="12"/>
  <c r="H255" i="12"/>
  <c r="H254" i="12" s="1"/>
  <c r="G255" i="12"/>
  <c r="G254" i="12" s="1"/>
  <c r="E255" i="12"/>
  <c r="E254" i="12" s="1"/>
  <c r="D255" i="12"/>
  <c r="N254" i="12"/>
  <c r="L254" i="12"/>
  <c r="J254" i="12"/>
  <c r="D254" i="12"/>
  <c r="O253" i="12"/>
  <c r="L253" i="12"/>
  <c r="I253" i="12"/>
  <c r="F253" i="12"/>
  <c r="O252" i="12"/>
  <c r="L252" i="12"/>
  <c r="I252" i="12"/>
  <c r="F252" i="12"/>
  <c r="O251" i="12"/>
  <c r="O249" i="12" s="1"/>
  <c r="L251" i="12"/>
  <c r="I251" i="12"/>
  <c r="F251" i="12"/>
  <c r="C251" i="12"/>
  <c r="O250" i="12"/>
  <c r="L250" i="12"/>
  <c r="I250" i="12"/>
  <c r="F250" i="12"/>
  <c r="N249" i="12"/>
  <c r="M249" i="12"/>
  <c r="K249" i="12"/>
  <c r="J249" i="12"/>
  <c r="H249" i="12"/>
  <c r="G249" i="12"/>
  <c r="E249" i="12"/>
  <c r="D249" i="12"/>
  <c r="O248" i="12"/>
  <c r="L248" i="12"/>
  <c r="I248" i="12"/>
  <c r="F248" i="12"/>
  <c r="C248" i="12" s="1"/>
  <c r="O247" i="12"/>
  <c r="L247" i="12"/>
  <c r="I247" i="12"/>
  <c r="F247" i="12"/>
  <c r="C247" i="12" s="1"/>
  <c r="O246" i="12"/>
  <c r="L246" i="12"/>
  <c r="I246" i="12"/>
  <c r="F246" i="12"/>
  <c r="O245" i="12"/>
  <c r="L245" i="12"/>
  <c r="I245" i="12"/>
  <c r="C245" i="12" s="1"/>
  <c r="F245" i="12"/>
  <c r="O244" i="12"/>
  <c r="L244" i="12"/>
  <c r="I244" i="12"/>
  <c r="F244" i="12"/>
  <c r="O243" i="12"/>
  <c r="L243" i="12"/>
  <c r="I243" i="12"/>
  <c r="I241" i="12" s="1"/>
  <c r="F243" i="12"/>
  <c r="C243" i="12" s="1"/>
  <c r="O242" i="12"/>
  <c r="L242" i="12"/>
  <c r="I242" i="12"/>
  <c r="F242" i="12"/>
  <c r="N241" i="12"/>
  <c r="M241" i="12"/>
  <c r="K241" i="12"/>
  <c r="J241" i="12"/>
  <c r="H241" i="12"/>
  <c r="G241" i="12"/>
  <c r="E241" i="12"/>
  <c r="D241" i="12"/>
  <c r="O240" i="12"/>
  <c r="L240" i="12"/>
  <c r="I240" i="12"/>
  <c r="F240" i="12"/>
  <c r="O239" i="12"/>
  <c r="O238" i="12" s="1"/>
  <c r="L239" i="12"/>
  <c r="I239" i="12"/>
  <c r="I238" i="12" s="1"/>
  <c r="F239" i="12"/>
  <c r="C239" i="12"/>
  <c r="N238" i="12"/>
  <c r="M238" i="12"/>
  <c r="L238" i="12"/>
  <c r="K238" i="12"/>
  <c r="J238" i="12"/>
  <c r="H238" i="12"/>
  <c r="G238" i="12"/>
  <c r="F238" i="12"/>
  <c r="E238" i="12"/>
  <c r="D238" i="12"/>
  <c r="O237" i="12"/>
  <c r="O236" i="12" s="1"/>
  <c r="L237" i="12"/>
  <c r="L236" i="12" s="1"/>
  <c r="I237" i="12"/>
  <c r="F237" i="12"/>
  <c r="N236" i="12"/>
  <c r="N234" i="12" s="1"/>
  <c r="M236" i="12"/>
  <c r="K236" i="12"/>
  <c r="J236" i="12"/>
  <c r="H236" i="12"/>
  <c r="H234" i="12" s="1"/>
  <c r="G236" i="12"/>
  <c r="F236" i="12"/>
  <c r="E236" i="12"/>
  <c r="D236" i="12"/>
  <c r="D234" i="12" s="1"/>
  <c r="O235" i="12"/>
  <c r="L235" i="12"/>
  <c r="I235" i="12"/>
  <c r="F235" i="12"/>
  <c r="C235" i="12" s="1"/>
  <c r="O232" i="12"/>
  <c r="L232" i="12"/>
  <c r="I232" i="12"/>
  <c r="F232" i="12"/>
  <c r="O231" i="12"/>
  <c r="O230" i="12" s="1"/>
  <c r="L231" i="12"/>
  <c r="I231" i="12"/>
  <c r="I230" i="12" s="1"/>
  <c r="F231" i="12"/>
  <c r="C231" i="12"/>
  <c r="N230" i="12"/>
  <c r="M230" i="12"/>
  <c r="L230" i="12"/>
  <c r="K230" i="12"/>
  <c r="J230" i="12"/>
  <c r="H230" i="12"/>
  <c r="G230" i="12"/>
  <c r="F230" i="12"/>
  <c r="E230" i="12"/>
  <c r="D230" i="12"/>
  <c r="O229" i="12"/>
  <c r="L229" i="12"/>
  <c r="I229" i="12"/>
  <c r="F229" i="12"/>
  <c r="O228" i="12"/>
  <c r="L228" i="12"/>
  <c r="I228" i="12"/>
  <c r="F228" i="12"/>
  <c r="O227" i="12"/>
  <c r="L227" i="12"/>
  <c r="C227" i="12" s="1"/>
  <c r="I227" i="12"/>
  <c r="F227" i="12"/>
  <c r="O226" i="12"/>
  <c r="L226" i="12"/>
  <c r="I226" i="12"/>
  <c r="F226" i="12"/>
  <c r="D226" i="12"/>
  <c r="O225" i="12"/>
  <c r="L225" i="12"/>
  <c r="I225" i="12"/>
  <c r="F225" i="12"/>
  <c r="C225" i="12" s="1"/>
  <c r="O224" i="12"/>
  <c r="L224" i="12"/>
  <c r="I224" i="12"/>
  <c r="F224" i="12"/>
  <c r="C224" i="12" s="1"/>
  <c r="O223" i="12"/>
  <c r="L223" i="12"/>
  <c r="I223" i="12"/>
  <c r="F223" i="12"/>
  <c r="O222" i="12"/>
  <c r="L222" i="12"/>
  <c r="I222" i="12"/>
  <c r="C222" i="12" s="1"/>
  <c r="F222" i="12"/>
  <c r="O221" i="12"/>
  <c r="L221" i="12"/>
  <c r="I221" i="12"/>
  <c r="F221" i="12"/>
  <c r="O220" i="12"/>
  <c r="L220" i="12"/>
  <c r="I220" i="12"/>
  <c r="I219" i="12" s="1"/>
  <c r="F220" i="12"/>
  <c r="C220" i="12" s="1"/>
  <c r="N219" i="12"/>
  <c r="N207" i="12" s="1"/>
  <c r="M219" i="12"/>
  <c r="M207" i="12" s="1"/>
  <c r="K219" i="12"/>
  <c r="J219" i="12"/>
  <c r="H219" i="12"/>
  <c r="G219" i="12"/>
  <c r="E219" i="12"/>
  <c r="D219" i="12"/>
  <c r="O218" i="12"/>
  <c r="L218" i="12"/>
  <c r="I218" i="12"/>
  <c r="F218" i="12"/>
  <c r="O217" i="12"/>
  <c r="L217" i="12"/>
  <c r="I217" i="12"/>
  <c r="F217" i="12"/>
  <c r="O216" i="12"/>
  <c r="L216" i="12"/>
  <c r="C216" i="12" s="1"/>
  <c r="I216" i="12"/>
  <c r="F216" i="12"/>
  <c r="O215" i="12"/>
  <c r="L215" i="12"/>
  <c r="I215" i="12"/>
  <c r="F215" i="12"/>
  <c r="O214" i="12"/>
  <c r="L214" i="12"/>
  <c r="I214" i="12"/>
  <c r="F214" i="12"/>
  <c r="O213" i="12"/>
  <c r="L213" i="12"/>
  <c r="I213" i="12"/>
  <c r="F213" i="12"/>
  <c r="O212" i="12"/>
  <c r="O208" i="12" s="1"/>
  <c r="L212" i="12"/>
  <c r="I212" i="12"/>
  <c r="F212" i="12"/>
  <c r="C212" i="12"/>
  <c r="O211" i="12"/>
  <c r="L211" i="12"/>
  <c r="I211" i="12"/>
  <c r="F211" i="12"/>
  <c r="O210" i="12"/>
  <c r="L210" i="12"/>
  <c r="I210" i="12"/>
  <c r="F210" i="12"/>
  <c r="O209" i="12"/>
  <c r="L209" i="12"/>
  <c r="I209" i="12"/>
  <c r="F209" i="12"/>
  <c r="N208" i="12"/>
  <c r="M208" i="12"/>
  <c r="K208" i="12"/>
  <c r="J208" i="12"/>
  <c r="J207" i="12" s="1"/>
  <c r="H208" i="12"/>
  <c r="G208" i="12"/>
  <c r="E208" i="12"/>
  <c r="E207" i="12" s="1"/>
  <c r="D208" i="12"/>
  <c r="H207" i="12"/>
  <c r="O206" i="12"/>
  <c r="L206" i="12"/>
  <c r="I206" i="12"/>
  <c r="C206" i="12" s="1"/>
  <c r="F206" i="12"/>
  <c r="O205" i="12"/>
  <c r="L205" i="12"/>
  <c r="I205" i="12"/>
  <c r="F205" i="12"/>
  <c r="O204" i="12"/>
  <c r="L204" i="12"/>
  <c r="I204" i="12"/>
  <c r="F204" i="12"/>
  <c r="C204" i="12" s="1"/>
  <c r="O203" i="12"/>
  <c r="L203" i="12"/>
  <c r="I203" i="12"/>
  <c r="F203" i="12"/>
  <c r="O202" i="12"/>
  <c r="L202" i="12"/>
  <c r="L201" i="12" s="1"/>
  <c r="I202" i="12"/>
  <c r="I201" i="12" s="1"/>
  <c r="D202" i="12"/>
  <c r="F202" i="12" s="1"/>
  <c r="O201" i="12"/>
  <c r="N201" i="12"/>
  <c r="N199" i="12" s="1"/>
  <c r="N198" i="12" s="1"/>
  <c r="M201" i="12"/>
  <c r="M199" i="12" s="1"/>
  <c r="K201" i="12"/>
  <c r="K199" i="12" s="1"/>
  <c r="J201" i="12"/>
  <c r="J199" i="12" s="1"/>
  <c r="H201" i="12"/>
  <c r="G201" i="12"/>
  <c r="G199" i="12" s="1"/>
  <c r="E201" i="12"/>
  <c r="E199" i="12" s="1"/>
  <c r="E198" i="12" s="1"/>
  <c r="D201" i="12"/>
  <c r="D199" i="12" s="1"/>
  <c r="O200" i="12"/>
  <c r="L200" i="12"/>
  <c r="I200" i="12"/>
  <c r="F200" i="12"/>
  <c r="H199" i="12"/>
  <c r="O196" i="12"/>
  <c r="L196" i="12"/>
  <c r="I196" i="12"/>
  <c r="C196" i="12"/>
  <c r="O195" i="12"/>
  <c r="N195" i="12"/>
  <c r="M195" i="12"/>
  <c r="L195" i="12"/>
  <c r="K195" i="12"/>
  <c r="J195" i="12"/>
  <c r="I195" i="12"/>
  <c r="I194" i="12" s="1"/>
  <c r="H195" i="12"/>
  <c r="H194" i="12" s="1"/>
  <c r="H190" i="12" s="1"/>
  <c r="G195" i="12"/>
  <c r="F195" i="12"/>
  <c r="E195" i="12"/>
  <c r="E194" i="12" s="1"/>
  <c r="E190" i="12" s="1"/>
  <c r="D195" i="12"/>
  <c r="D194" i="12" s="1"/>
  <c r="O194" i="12"/>
  <c r="N194" i="12"/>
  <c r="M194" i="12"/>
  <c r="M190" i="12" s="1"/>
  <c r="K194" i="12"/>
  <c r="J194" i="12"/>
  <c r="G194" i="12"/>
  <c r="F194" i="12"/>
  <c r="O193" i="12"/>
  <c r="L193" i="12"/>
  <c r="I193" i="12"/>
  <c r="O192" i="12"/>
  <c r="L192" i="12"/>
  <c r="I192" i="12"/>
  <c r="I191" i="12" s="1"/>
  <c r="O191" i="12"/>
  <c r="O190" i="12" s="1"/>
  <c r="N191" i="12"/>
  <c r="N190" i="12" s="1"/>
  <c r="M191" i="12"/>
  <c r="K191" i="12"/>
  <c r="J191" i="12"/>
  <c r="J190" i="12" s="1"/>
  <c r="H191" i="12"/>
  <c r="G191" i="12"/>
  <c r="G190" i="12" s="1"/>
  <c r="F191" i="12"/>
  <c r="F190" i="12" s="1"/>
  <c r="E191" i="12"/>
  <c r="D191" i="12"/>
  <c r="K190" i="12"/>
  <c r="D190" i="12"/>
  <c r="O189" i="12"/>
  <c r="O187" i="12" s="1"/>
  <c r="L189" i="12"/>
  <c r="I189" i="12"/>
  <c r="F189" i="12"/>
  <c r="C189" i="12" s="1"/>
  <c r="O188" i="12"/>
  <c r="L188" i="12"/>
  <c r="L187" i="12" s="1"/>
  <c r="I188" i="12"/>
  <c r="I187" i="12" s="1"/>
  <c r="F188" i="12"/>
  <c r="N187" i="12"/>
  <c r="M187" i="12"/>
  <c r="K187" i="12"/>
  <c r="J187" i="12"/>
  <c r="H187" i="12"/>
  <c r="G187" i="12"/>
  <c r="E187" i="12"/>
  <c r="D187" i="12"/>
  <c r="O186" i="12"/>
  <c r="L186" i="12"/>
  <c r="L182" i="12" s="1"/>
  <c r="I186" i="12"/>
  <c r="F186" i="12"/>
  <c r="O185" i="12"/>
  <c r="L185" i="12"/>
  <c r="C185" i="12" s="1"/>
  <c r="I185" i="12"/>
  <c r="F185" i="12"/>
  <c r="O184" i="12"/>
  <c r="L184" i="12"/>
  <c r="I184" i="12"/>
  <c r="F184" i="12"/>
  <c r="O183" i="12"/>
  <c r="L183" i="12"/>
  <c r="I183" i="12"/>
  <c r="F183" i="12"/>
  <c r="F182" i="12" s="1"/>
  <c r="N182" i="12"/>
  <c r="M182" i="12"/>
  <c r="K182" i="12"/>
  <c r="J182" i="12"/>
  <c r="H182" i="12"/>
  <c r="G182" i="12"/>
  <c r="E182" i="12"/>
  <c r="D182" i="12"/>
  <c r="O181" i="12"/>
  <c r="L181" i="12"/>
  <c r="I181" i="12"/>
  <c r="F181" i="12"/>
  <c r="C181" i="12" s="1"/>
  <c r="O180" i="12"/>
  <c r="L180" i="12"/>
  <c r="I180" i="12"/>
  <c r="F180" i="12"/>
  <c r="O179" i="12"/>
  <c r="L179" i="12"/>
  <c r="I179" i="12"/>
  <c r="F179" i="12"/>
  <c r="N178" i="12"/>
  <c r="M178" i="12"/>
  <c r="L178" i="12"/>
  <c r="L177" i="12" s="1"/>
  <c r="K178" i="12"/>
  <c r="J178" i="12"/>
  <c r="H178" i="12"/>
  <c r="G178" i="12"/>
  <c r="G177" i="12" s="1"/>
  <c r="G176" i="12" s="1"/>
  <c r="E178" i="12"/>
  <c r="D178" i="12"/>
  <c r="M177" i="12"/>
  <c r="M176" i="12" s="1"/>
  <c r="K177" i="12"/>
  <c r="E177" i="12"/>
  <c r="L176" i="12"/>
  <c r="O175" i="12"/>
  <c r="L175" i="12"/>
  <c r="I175" i="12"/>
  <c r="C175" i="12" s="1"/>
  <c r="F175" i="12"/>
  <c r="O174" i="12"/>
  <c r="L174" i="12"/>
  <c r="I174" i="12"/>
  <c r="F174" i="12"/>
  <c r="O173" i="12"/>
  <c r="L173" i="12"/>
  <c r="I173" i="12"/>
  <c r="C173" i="12" s="1"/>
  <c r="F173" i="12"/>
  <c r="O172" i="12"/>
  <c r="L172" i="12"/>
  <c r="I172" i="12"/>
  <c r="F172" i="12"/>
  <c r="O171" i="12"/>
  <c r="L171" i="12"/>
  <c r="I171" i="12"/>
  <c r="F171" i="12"/>
  <c r="O170" i="12"/>
  <c r="L170" i="12"/>
  <c r="L169" i="12" s="1"/>
  <c r="I170" i="12"/>
  <c r="F170" i="12"/>
  <c r="N169" i="12"/>
  <c r="M169" i="12"/>
  <c r="M168" i="12" s="1"/>
  <c r="K169" i="12"/>
  <c r="K168" i="12" s="1"/>
  <c r="J169" i="12"/>
  <c r="J168" i="12" s="1"/>
  <c r="H169" i="12"/>
  <c r="H168" i="12" s="1"/>
  <c r="G169" i="12"/>
  <c r="G168" i="12" s="1"/>
  <c r="E169" i="12"/>
  <c r="E168" i="12" s="1"/>
  <c r="D169" i="12"/>
  <c r="N168" i="12"/>
  <c r="L168" i="12"/>
  <c r="D168" i="12"/>
  <c r="O167" i="12"/>
  <c r="L167" i="12"/>
  <c r="I167" i="12"/>
  <c r="F167" i="12"/>
  <c r="O166" i="12"/>
  <c r="L166" i="12"/>
  <c r="I166" i="12"/>
  <c r="F166" i="12"/>
  <c r="O165" i="12"/>
  <c r="O163" i="12" s="1"/>
  <c r="L165" i="12"/>
  <c r="I165" i="12"/>
  <c r="F165" i="12"/>
  <c r="C165" i="12"/>
  <c r="O164" i="12"/>
  <c r="L164" i="12"/>
  <c r="L163" i="12" s="1"/>
  <c r="I164" i="12"/>
  <c r="I163" i="12" s="1"/>
  <c r="F164" i="12"/>
  <c r="N163" i="12"/>
  <c r="M163" i="12"/>
  <c r="K163" i="12"/>
  <c r="J163" i="12"/>
  <c r="H163" i="12"/>
  <c r="G163" i="12"/>
  <c r="E163" i="12"/>
  <c r="D163" i="12"/>
  <c r="O162" i="12"/>
  <c r="L162" i="12"/>
  <c r="I162" i="12"/>
  <c r="C162" i="12" s="1"/>
  <c r="F162" i="12"/>
  <c r="D162" i="12"/>
  <c r="O161" i="12"/>
  <c r="L161" i="12"/>
  <c r="I161" i="12"/>
  <c r="F161" i="12"/>
  <c r="O160" i="12"/>
  <c r="L160" i="12"/>
  <c r="I160" i="12"/>
  <c r="F160" i="12"/>
  <c r="O159" i="12"/>
  <c r="L159" i="12"/>
  <c r="I159" i="12"/>
  <c r="F159" i="12"/>
  <c r="O158" i="12"/>
  <c r="O154" i="12" s="1"/>
  <c r="L158" i="12"/>
  <c r="I158" i="12"/>
  <c r="F158" i="12"/>
  <c r="C158" i="12"/>
  <c r="O157" i="12"/>
  <c r="L157" i="12"/>
  <c r="I157" i="12"/>
  <c r="F157" i="12"/>
  <c r="C157" i="12" s="1"/>
  <c r="O156" i="12"/>
  <c r="L156" i="12"/>
  <c r="I156" i="12"/>
  <c r="F156" i="12"/>
  <c r="O155" i="12"/>
  <c r="L155" i="12"/>
  <c r="I155" i="12"/>
  <c r="F155" i="12"/>
  <c r="F154" i="12" s="1"/>
  <c r="N154" i="12"/>
  <c r="M154" i="12"/>
  <c r="K154" i="12"/>
  <c r="J154" i="12"/>
  <c r="H154" i="12"/>
  <c r="G154" i="12"/>
  <c r="E154" i="12"/>
  <c r="D154" i="12"/>
  <c r="O153" i="12"/>
  <c r="L153" i="12"/>
  <c r="I153" i="12"/>
  <c r="F153" i="12"/>
  <c r="C153" i="12" s="1"/>
  <c r="O152" i="12"/>
  <c r="L152" i="12"/>
  <c r="I152" i="12"/>
  <c r="F152" i="12"/>
  <c r="O151" i="12"/>
  <c r="L151" i="12"/>
  <c r="I151" i="12"/>
  <c r="F151" i="12"/>
  <c r="O150" i="12"/>
  <c r="L150" i="12"/>
  <c r="I150" i="12"/>
  <c r="F150" i="12"/>
  <c r="C150" i="12" s="1"/>
  <c r="O149" i="12"/>
  <c r="L149" i="12"/>
  <c r="I149" i="12"/>
  <c r="F149" i="12"/>
  <c r="O148" i="12"/>
  <c r="O147" i="12" s="1"/>
  <c r="L148" i="12"/>
  <c r="I148" i="12"/>
  <c r="F148" i="12"/>
  <c r="N147" i="12"/>
  <c r="M147" i="12"/>
  <c r="K147" i="12"/>
  <c r="J147" i="12"/>
  <c r="H147" i="12"/>
  <c r="G147" i="12"/>
  <c r="F147" i="12"/>
  <c r="E147" i="12"/>
  <c r="D147" i="12"/>
  <c r="O146" i="12"/>
  <c r="L146" i="12"/>
  <c r="C146" i="12" s="1"/>
  <c r="I146" i="12"/>
  <c r="F146" i="12"/>
  <c r="O145" i="12"/>
  <c r="L145" i="12"/>
  <c r="I145" i="12"/>
  <c r="F145" i="12"/>
  <c r="N144" i="12"/>
  <c r="M144" i="12"/>
  <c r="K144" i="12"/>
  <c r="J144" i="12"/>
  <c r="I144" i="12"/>
  <c r="H144" i="12"/>
  <c r="G144" i="12"/>
  <c r="E144" i="12"/>
  <c r="D144" i="12"/>
  <c r="O143" i="12"/>
  <c r="L143" i="12"/>
  <c r="I143" i="12"/>
  <c r="F143" i="12"/>
  <c r="O142" i="12"/>
  <c r="L142" i="12"/>
  <c r="I142" i="12"/>
  <c r="F142" i="12"/>
  <c r="C142" i="12" s="1"/>
  <c r="O141" i="12"/>
  <c r="L141" i="12"/>
  <c r="I141" i="12"/>
  <c r="F141" i="12"/>
  <c r="O140" i="12"/>
  <c r="O139" i="12" s="1"/>
  <c r="L140" i="12"/>
  <c r="I140" i="12"/>
  <c r="F140" i="12"/>
  <c r="N139" i="12"/>
  <c r="M139" i="12"/>
  <c r="L139" i="12"/>
  <c r="K139" i="12"/>
  <c r="J139" i="12"/>
  <c r="H139" i="12"/>
  <c r="G139" i="12"/>
  <c r="E139" i="12"/>
  <c r="D139" i="12"/>
  <c r="O138" i="12"/>
  <c r="L138" i="12"/>
  <c r="I138" i="12"/>
  <c r="F138" i="12"/>
  <c r="C138" i="12"/>
  <c r="O137" i="12"/>
  <c r="L137" i="12"/>
  <c r="I137" i="12"/>
  <c r="F137" i="12"/>
  <c r="C137" i="12" s="1"/>
  <c r="O136" i="12"/>
  <c r="L136" i="12"/>
  <c r="I136" i="12"/>
  <c r="D136" i="12"/>
  <c r="F136" i="12" s="1"/>
  <c r="O135" i="12"/>
  <c r="L135" i="12"/>
  <c r="I135" i="12"/>
  <c r="I134" i="12" s="1"/>
  <c r="F135" i="12"/>
  <c r="C135" i="12" s="1"/>
  <c r="N134" i="12"/>
  <c r="M134" i="12"/>
  <c r="L134" i="12"/>
  <c r="K134" i="12"/>
  <c r="J134" i="12"/>
  <c r="H134" i="12"/>
  <c r="H133" i="12" s="1"/>
  <c r="G134" i="12"/>
  <c r="E134" i="12"/>
  <c r="D134" i="12"/>
  <c r="M133" i="12"/>
  <c r="O132" i="12"/>
  <c r="O131" i="12" s="1"/>
  <c r="L132" i="12"/>
  <c r="L131" i="12" s="1"/>
  <c r="I132" i="12"/>
  <c r="I131" i="12" s="1"/>
  <c r="F132" i="12"/>
  <c r="N131" i="12"/>
  <c r="M131" i="12"/>
  <c r="K131" i="12"/>
  <c r="J131" i="12"/>
  <c r="H131" i="12"/>
  <c r="G131" i="12"/>
  <c r="E131" i="12"/>
  <c r="D131" i="12"/>
  <c r="O130" i="12"/>
  <c r="L130" i="12"/>
  <c r="I130" i="12"/>
  <c r="C130" i="12" s="1"/>
  <c r="F130" i="12"/>
  <c r="D130" i="12"/>
  <c r="O129" i="12"/>
  <c r="L129" i="12"/>
  <c r="I129" i="12"/>
  <c r="F129" i="12"/>
  <c r="O128" i="12"/>
  <c r="L128" i="12"/>
  <c r="I128" i="12"/>
  <c r="F128" i="12"/>
  <c r="O127" i="12"/>
  <c r="L127" i="12"/>
  <c r="I127" i="12"/>
  <c r="F127" i="12"/>
  <c r="O126" i="12"/>
  <c r="L126" i="12"/>
  <c r="I126" i="12"/>
  <c r="F126" i="12"/>
  <c r="N125" i="12"/>
  <c r="M125" i="12"/>
  <c r="K125" i="12"/>
  <c r="J125" i="12"/>
  <c r="H125" i="12"/>
  <c r="G125" i="12"/>
  <c r="E125" i="12"/>
  <c r="D125" i="12"/>
  <c r="O124" i="12"/>
  <c r="L124" i="12"/>
  <c r="I124" i="12"/>
  <c r="D124" i="12"/>
  <c r="F124" i="12" s="1"/>
  <c r="O123" i="12"/>
  <c r="L123" i="12"/>
  <c r="I123" i="12"/>
  <c r="F123" i="12"/>
  <c r="O122" i="12"/>
  <c r="L122" i="12"/>
  <c r="I122" i="12"/>
  <c r="F122" i="12"/>
  <c r="O121" i="12"/>
  <c r="M121" i="12"/>
  <c r="L121" i="12"/>
  <c r="I121" i="12"/>
  <c r="F121" i="12"/>
  <c r="O120" i="12"/>
  <c r="L120" i="12"/>
  <c r="I120" i="12"/>
  <c r="F120" i="12"/>
  <c r="C120" i="12" s="1"/>
  <c r="N119" i="12"/>
  <c r="M119" i="12"/>
  <c r="K119" i="12"/>
  <c r="J119" i="12"/>
  <c r="H119" i="12"/>
  <c r="G119" i="12"/>
  <c r="F119" i="12"/>
  <c r="E119" i="12"/>
  <c r="O118" i="12"/>
  <c r="L118" i="12"/>
  <c r="I118" i="12"/>
  <c r="C118" i="12" s="1"/>
  <c r="F118" i="12"/>
  <c r="O117" i="12"/>
  <c r="L117" i="12"/>
  <c r="I117" i="12"/>
  <c r="F117" i="12"/>
  <c r="O116" i="12"/>
  <c r="O115" i="12" s="1"/>
  <c r="L116" i="12"/>
  <c r="I116" i="12"/>
  <c r="C116" i="12" s="1"/>
  <c r="F116" i="12"/>
  <c r="N115" i="12"/>
  <c r="M115" i="12"/>
  <c r="K115" i="12"/>
  <c r="J115" i="12"/>
  <c r="H115" i="12"/>
  <c r="G115" i="12"/>
  <c r="F115" i="12"/>
  <c r="E115" i="12"/>
  <c r="D115" i="12"/>
  <c r="O114" i="12"/>
  <c r="L114" i="12"/>
  <c r="I114" i="12"/>
  <c r="F114" i="12"/>
  <c r="O113" i="12"/>
  <c r="L113" i="12"/>
  <c r="I113" i="12"/>
  <c r="F113" i="12"/>
  <c r="C113" i="12"/>
  <c r="O112" i="12"/>
  <c r="L112" i="12"/>
  <c r="I112" i="12"/>
  <c r="F112" i="12"/>
  <c r="C112" i="12" s="1"/>
  <c r="O111" i="12"/>
  <c r="L111" i="12"/>
  <c r="I111" i="12"/>
  <c r="F111" i="12"/>
  <c r="O110" i="12"/>
  <c r="L110" i="12"/>
  <c r="I110" i="12"/>
  <c r="F110" i="12"/>
  <c r="O109" i="12"/>
  <c r="L109" i="12"/>
  <c r="I109" i="12"/>
  <c r="F109" i="12"/>
  <c r="C109" i="12" s="1"/>
  <c r="O108" i="12"/>
  <c r="L108" i="12"/>
  <c r="I108" i="12"/>
  <c r="F108" i="12"/>
  <c r="C108" i="12" s="1"/>
  <c r="O107" i="12"/>
  <c r="L107" i="12"/>
  <c r="I107" i="12"/>
  <c r="F107" i="12"/>
  <c r="N106" i="12"/>
  <c r="M106" i="12"/>
  <c r="K106" i="12"/>
  <c r="J106" i="12"/>
  <c r="H106" i="12"/>
  <c r="G106" i="12"/>
  <c r="E106" i="12"/>
  <c r="E86" i="12" s="1"/>
  <c r="D106" i="12"/>
  <c r="O105" i="12"/>
  <c r="L105" i="12"/>
  <c r="I105" i="12"/>
  <c r="F105" i="12"/>
  <c r="O104" i="12"/>
  <c r="L104" i="12"/>
  <c r="I104" i="12"/>
  <c r="F104" i="12"/>
  <c r="O103" i="12"/>
  <c r="L103" i="12"/>
  <c r="I103" i="12"/>
  <c r="F103" i="12"/>
  <c r="O102" i="12"/>
  <c r="L102" i="12"/>
  <c r="I102" i="12"/>
  <c r="F102" i="12"/>
  <c r="O101" i="12"/>
  <c r="L101" i="12"/>
  <c r="I101" i="12"/>
  <c r="C101" i="12" s="1"/>
  <c r="F101" i="12"/>
  <c r="O100" i="12"/>
  <c r="L100" i="12"/>
  <c r="I100" i="12"/>
  <c r="F100" i="12"/>
  <c r="O99" i="12"/>
  <c r="L99" i="12"/>
  <c r="I99" i="12"/>
  <c r="F99" i="12"/>
  <c r="N98" i="12"/>
  <c r="M98" i="12"/>
  <c r="K98" i="12"/>
  <c r="J98" i="12"/>
  <c r="H98" i="12"/>
  <c r="G98" i="12"/>
  <c r="E98" i="12"/>
  <c r="D98" i="12"/>
  <c r="O97" i="12"/>
  <c r="L97" i="12"/>
  <c r="I97" i="12"/>
  <c r="F97" i="12"/>
  <c r="O96" i="12"/>
  <c r="L96" i="12"/>
  <c r="I96" i="12"/>
  <c r="F96" i="12"/>
  <c r="O95" i="12"/>
  <c r="L95" i="12"/>
  <c r="J95" i="12"/>
  <c r="I95" i="12"/>
  <c r="D95" i="12"/>
  <c r="F95" i="12" s="1"/>
  <c r="O94" i="12"/>
  <c r="J94" i="12"/>
  <c r="L94" i="12" s="1"/>
  <c r="I94" i="12"/>
  <c r="F94" i="12"/>
  <c r="D94" i="12"/>
  <c r="O93" i="12"/>
  <c r="L93" i="12"/>
  <c r="J93" i="12"/>
  <c r="I93" i="12"/>
  <c r="F93" i="12"/>
  <c r="D93" i="12"/>
  <c r="N92" i="12"/>
  <c r="M92" i="12"/>
  <c r="K92" i="12"/>
  <c r="J92" i="12"/>
  <c r="H92" i="12"/>
  <c r="G92" i="12"/>
  <c r="E92" i="12"/>
  <c r="O91" i="12"/>
  <c r="L91" i="12"/>
  <c r="I91" i="12"/>
  <c r="F91" i="12"/>
  <c r="O90" i="12"/>
  <c r="L90" i="12"/>
  <c r="I90" i="12"/>
  <c r="F90" i="12"/>
  <c r="O89" i="12"/>
  <c r="L89" i="12"/>
  <c r="I89" i="12"/>
  <c r="F89" i="12"/>
  <c r="O88" i="12"/>
  <c r="O87" i="12" s="1"/>
  <c r="L88" i="12"/>
  <c r="I88" i="12"/>
  <c r="I87" i="12" s="1"/>
  <c r="F88" i="12"/>
  <c r="N87" i="12"/>
  <c r="M87" i="12"/>
  <c r="K87" i="12"/>
  <c r="J87" i="12"/>
  <c r="H87" i="12"/>
  <c r="G87" i="12"/>
  <c r="G86" i="12" s="1"/>
  <c r="E87" i="12"/>
  <c r="D87" i="12"/>
  <c r="O85" i="12"/>
  <c r="L85" i="12"/>
  <c r="I85" i="12"/>
  <c r="F85" i="12"/>
  <c r="O84" i="12"/>
  <c r="O83" i="12" s="1"/>
  <c r="L84" i="12"/>
  <c r="I84" i="12"/>
  <c r="I83" i="12" s="1"/>
  <c r="F84" i="12"/>
  <c r="C84" i="12"/>
  <c r="N83" i="12"/>
  <c r="M83" i="12"/>
  <c r="L83" i="12"/>
  <c r="K83" i="12"/>
  <c r="J83" i="12"/>
  <c r="H83" i="12"/>
  <c r="G83" i="12"/>
  <c r="F83" i="12"/>
  <c r="E83" i="12"/>
  <c r="D83" i="12"/>
  <c r="O82" i="12"/>
  <c r="L82" i="12"/>
  <c r="I82" i="12"/>
  <c r="F82" i="12"/>
  <c r="O81" i="12"/>
  <c r="L81" i="12"/>
  <c r="L80" i="12" s="1"/>
  <c r="C80" i="12" s="1"/>
  <c r="I81" i="12"/>
  <c r="I80" i="12" s="1"/>
  <c r="F81" i="12"/>
  <c r="O80" i="12"/>
  <c r="N80" i="12"/>
  <c r="N79" i="12" s="1"/>
  <c r="M80" i="12"/>
  <c r="M79" i="12" s="1"/>
  <c r="K80" i="12"/>
  <c r="J80" i="12"/>
  <c r="J79" i="12" s="1"/>
  <c r="H80" i="12"/>
  <c r="H79" i="12" s="1"/>
  <c r="G80" i="12"/>
  <c r="F80" i="12"/>
  <c r="E80" i="12"/>
  <c r="E79" i="12" s="1"/>
  <c r="D80" i="12"/>
  <c r="D79" i="12" s="1"/>
  <c r="O77" i="12"/>
  <c r="L77" i="12"/>
  <c r="I77" i="12"/>
  <c r="F77" i="12"/>
  <c r="O76" i="12"/>
  <c r="O72" i="12" s="1"/>
  <c r="O70" i="12" s="1"/>
  <c r="L76" i="12"/>
  <c r="I76" i="12"/>
  <c r="F76" i="12"/>
  <c r="C76" i="12"/>
  <c r="O75" i="12"/>
  <c r="L75" i="12"/>
  <c r="I75" i="12"/>
  <c r="F75" i="12"/>
  <c r="O74" i="12"/>
  <c r="L74" i="12"/>
  <c r="I74" i="12"/>
  <c r="F74" i="12"/>
  <c r="O73" i="12"/>
  <c r="L73" i="12"/>
  <c r="L72" i="12" s="1"/>
  <c r="I73" i="12"/>
  <c r="F73" i="12"/>
  <c r="C73" i="12" s="1"/>
  <c r="N72" i="12"/>
  <c r="M72" i="12"/>
  <c r="K72" i="12"/>
  <c r="J72" i="12"/>
  <c r="J70" i="12" s="1"/>
  <c r="H72" i="12"/>
  <c r="G72" i="12"/>
  <c r="G70" i="12" s="1"/>
  <c r="E72" i="12"/>
  <c r="D72" i="12"/>
  <c r="O71" i="12"/>
  <c r="L71" i="12"/>
  <c r="L70" i="12" s="1"/>
  <c r="G71" i="12"/>
  <c r="I71" i="12" s="1"/>
  <c r="F71" i="12"/>
  <c r="C71" i="12" s="1"/>
  <c r="D71" i="12"/>
  <c r="N70" i="12"/>
  <c r="M70" i="12"/>
  <c r="K70" i="12"/>
  <c r="H70" i="12"/>
  <c r="E70" i="12"/>
  <c r="O69" i="12"/>
  <c r="L69" i="12"/>
  <c r="I69" i="12"/>
  <c r="F69" i="12"/>
  <c r="O68" i="12"/>
  <c r="L68" i="12"/>
  <c r="I68" i="12"/>
  <c r="G68" i="12"/>
  <c r="G61" i="12" s="1"/>
  <c r="F68" i="12"/>
  <c r="D68" i="12"/>
  <c r="O67" i="12"/>
  <c r="L67" i="12"/>
  <c r="I67" i="12"/>
  <c r="F67" i="12"/>
  <c r="O66" i="12"/>
  <c r="L66" i="12"/>
  <c r="I66" i="12"/>
  <c r="F66" i="12"/>
  <c r="O65" i="12"/>
  <c r="L65" i="12"/>
  <c r="I65" i="12"/>
  <c r="F65" i="12"/>
  <c r="O64" i="12"/>
  <c r="L64" i="12"/>
  <c r="I64" i="12"/>
  <c r="C64" i="12" s="1"/>
  <c r="F64" i="12"/>
  <c r="O63" i="12"/>
  <c r="L63" i="12"/>
  <c r="I63" i="12"/>
  <c r="F63" i="12"/>
  <c r="O62" i="12"/>
  <c r="L62" i="12"/>
  <c r="I62" i="12"/>
  <c r="F62" i="12"/>
  <c r="N61" i="12"/>
  <c r="M61" i="12"/>
  <c r="K61" i="12"/>
  <c r="J61" i="12"/>
  <c r="H61" i="12"/>
  <c r="H57" i="12" s="1"/>
  <c r="H56" i="12" s="1"/>
  <c r="E61" i="12"/>
  <c r="D61" i="12"/>
  <c r="O60" i="12"/>
  <c r="L60" i="12"/>
  <c r="I60" i="12"/>
  <c r="G60" i="12"/>
  <c r="F60" i="12"/>
  <c r="D60" i="12"/>
  <c r="D58" i="12" s="1"/>
  <c r="D57" i="12" s="1"/>
  <c r="O59" i="12"/>
  <c r="O58" i="12" s="1"/>
  <c r="L59" i="12"/>
  <c r="I59" i="12"/>
  <c r="F59" i="12"/>
  <c r="N58" i="12"/>
  <c r="M58" i="12"/>
  <c r="K58" i="12"/>
  <c r="K57" i="12" s="1"/>
  <c r="J58" i="12"/>
  <c r="J57" i="12" s="1"/>
  <c r="H58" i="12"/>
  <c r="G58" i="12"/>
  <c r="E58" i="12"/>
  <c r="O50" i="12"/>
  <c r="C50" i="12" s="1"/>
  <c r="O49" i="12"/>
  <c r="N48" i="12"/>
  <c r="M48" i="12"/>
  <c r="L47" i="12"/>
  <c r="L46" i="12" s="1"/>
  <c r="I47" i="12"/>
  <c r="F47" i="12"/>
  <c r="C47" i="12" s="1"/>
  <c r="K46" i="12"/>
  <c r="J46" i="12"/>
  <c r="I46" i="12"/>
  <c r="H46" i="12"/>
  <c r="G46" i="12"/>
  <c r="E46" i="12"/>
  <c r="D46" i="12"/>
  <c r="F45" i="12"/>
  <c r="C45" i="12" s="1"/>
  <c r="L44" i="12"/>
  <c r="C44" i="12" s="1"/>
  <c r="L43" i="12"/>
  <c r="C43" i="12" s="1"/>
  <c r="L42" i="12"/>
  <c r="C42" i="12" s="1"/>
  <c r="L41" i="12"/>
  <c r="K40" i="12"/>
  <c r="J40" i="12"/>
  <c r="L39" i="12"/>
  <c r="C39" i="12" s="1"/>
  <c r="L38" i="12"/>
  <c r="K37" i="12"/>
  <c r="J37" i="12"/>
  <c r="L36" i="12"/>
  <c r="C36" i="12" s="1"/>
  <c r="L35" i="12"/>
  <c r="C35" i="12" s="1"/>
  <c r="K35" i="12"/>
  <c r="J35" i="12"/>
  <c r="L34" i="12"/>
  <c r="C34" i="12" s="1"/>
  <c r="L33" i="12"/>
  <c r="C33" i="12" s="1"/>
  <c r="L32" i="12"/>
  <c r="K31" i="12"/>
  <c r="J31" i="12"/>
  <c r="F29" i="12"/>
  <c r="C29" i="12" s="1"/>
  <c r="O27" i="12"/>
  <c r="M27" i="12"/>
  <c r="L27" i="12"/>
  <c r="I27" i="12"/>
  <c r="F27" i="12"/>
  <c r="O26" i="12"/>
  <c r="L26" i="12"/>
  <c r="L25" i="12" s="1"/>
  <c r="L290" i="12" s="1"/>
  <c r="I26" i="12"/>
  <c r="F26" i="12"/>
  <c r="O25" i="12"/>
  <c r="N25" i="12"/>
  <c r="M25" i="12"/>
  <c r="M290" i="12" s="1"/>
  <c r="M289" i="12" s="1"/>
  <c r="K25" i="12"/>
  <c r="J25" i="12"/>
  <c r="J290" i="12" s="1"/>
  <c r="J289" i="12" s="1"/>
  <c r="H25" i="12"/>
  <c r="H290" i="12" s="1"/>
  <c r="H289" i="12" s="1"/>
  <c r="G25" i="12"/>
  <c r="F25" i="12"/>
  <c r="F290" i="12" s="1"/>
  <c r="E25" i="12"/>
  <c r="E290" i="12" s="1"/>
  <c r="E289" i="12" s="1"/>
  <c r="D25" i="12"/>
  <c r="D290" i="12" s="1"/>
  <c r="D289" i="12" s="1"/>
  <c r="H24" i="12"/>
  <c r="M198" i="12" l="1"/>
  <c r="J198" i="12"/>
  <c r="J197" i="12" s="1"/>
  <c r="E57" i="12"/>
  <c r="E56" i="12" s="1"/>
  <c r="L61" i="12"/>
  <c r="C69" i="12"/>
  <c r="C77" i="12"/>
  <c r="O79" i="12"/>
  <c r="C85" i="12"/>
  <c r="H86" i="12"/>
  <c r="H78" i="12" s="1"/>
  <c r="H55" i="12" s="1"/>
  <c r="N86" i="12"/>
  <c r="L87" i="12"/>
  <c r="C94" i="12"/>
  <c r="C95" i="12"/>
  <c r="O98" i="12"/>
  <c r="L115" i="12"/>
  <c r="F125" i="12"/>
  <c r="C129" i="12"/>
  <c r="E133" i="12"/>
  <c r="E78" i="12" s="1"/>
  <c r="O144" i="12"/>
  <c r="C152" i="12"/>
  <c r="K133" i="12"/>
  <c r="K78" i="12" s="1"/>
  <c r="C161" i="12"/>
  <c r="D177" i="12"/>
  <c r="D176" i="12" s="1"/>
  <c r="H177" i="12"/>
  <c r="H176" i="12" s="1"/>
  <c r="C184" i="12"/>
  <c r="C193" i="12"/>
  <c r="K207" i="12"/>
  <c r="C213" i="12"/>
  <c r="C215" i="12"/>
  <c r="L219" i="12"/>
  <c r="C226" i="12"/>
  <c r="C232" i="12"/>
  <c r="J234" i="12"/>
  <c r="J233" i="12" s="1"/>
  <c r="N233" i="12"/>
  <c r="C240" i="12"/>
  <c r="C269" i="12"/>
  <c r="C275" i="12"/>
  <c r="C281" i="12"/>
  <c r="C286" i="12"/>
  <c r="J56" i="12"/>
  <c r="M86" i="12"/>
  <c r="M78" i="12" s="1"/>
  <c r="L262" i="12"/>
  <c r="L261" i="12" s="1"/>
  <c r="C26" i="12"/>
  <c r="K30" i="12"/>
  <c r="M57" i="12"/>
  <c r="M56" i="12" s="1"/>
  <c r="I58" i="12"/>
  <c r="C63" i="12"/>
  <c r="C68" i="12"/>
  <c r="F79" i="12"/>
  <c r="C79" i="12" s="1"/>
  <c r="K79" i="12"/>
  <c r="C82" i="12"/>
  <c r="J86" i="12"/>
  <c r="J78" i="12" s="1"/>
  <c r="C88" i="12"/>
  <c r="L92" i="12"/>
  <c r="I92" i="12"/>
  <c r="C96" i="12"/>
  <c r="C97" i="12"/>
  <c r="C100" i="12"/>
  <c r="C114" i="12"/>
  <c r="L119" i="12"/>
  <c r="C119" i="12" s="1"/>
  <c r="C123" i="12"/>
  <c r="C126" i="12"/>
  <c r="C128" i="12"/>
  <c r="D133" i="12"/>
  <c r="J133" i="12"/>
  <c r="N133" i="12"/>
  <c r="L147" i="12"/>
  <c r="G133" i="12"/>
  <c r="C160" i="12"/>
  <c r="C167" i="12"/>
  <c r="C172" i="12"/>
  <c r="O169" i="12"/>
  <c r="O168" i="12" s="1"/>
  <c r="J177" i="12"/>
  <c r="J176" i="12" s="1"/>
  <c r="N177" i="12"/>
  <c r="N176" i="12" s="1"/>
  <c r="C186" i="12"/>
  <c r="L199" i="12"/>
  <c r="G198" i="12"/>
  <c r="G197" i="12" s="1"/>
  <c r="C203" i="12"/>
  <c r="G207" i="12"/>
  <c r="L208" i="12"/>
  <c r="L207" i="12" s="1"/>
  <c r="L198" i="12" s="1"/>
  <c r="L197" i="12" s="1"/>
  <c r="C214" i="12"/>
  <c r="C217" i="12"/>
  <c r="D207" i="12"/>
  <c r="D198" i="12" s="1"/>
  <c r="O241" i="12"/>
  <c r="O234" i="12" s="1"/>
  <c r="L249" i="12"/>
  <c r="L234" i="12" s="1"/>
  <c r="L233" i="12" s="1"/>
  <c r="C253" i="12"/>
  <c r="C276" i="12"/>
  <c r="L278" i="12"/>
  <c r="C278" i="12" s="1"/>
  <c r="C282" i="12"/>
  <c r="C283" i="12"/>
  <c r="C294" i="12"/>
  <c r="O291" i="12"/>
  <c r="N78" i="12"/>
  <c r="H198" i="12"/>
  <c r="F46" i="12"/>
  <c r="C46" i="12" s="1"/>
  <c r="N290" i="12"/>
  <c r="N289" i="12" s="1"/>
  <c r="J30" i="12"/>
  <c r="J24" i="12" s="1"/>
  <c r="N57" i="12"/>
  <c r="N56" i="12" s="1"/>
  <c r="L58" i="12"/>
  <c r="L57" i="12" s="1"/>
  <c r="L56" i="12" s="1"/>
  <c r="I61" i="12"/>
  <c r="C65" i="12"/>
  <c r="C66" i="12"/>
  <c r="C67" i="12"/>
  <c r="D70" i="12"/>
  <c r="D56" i="12" s="1"/>
  <c r="G79" i="12"/>
  <c r="G78" i="12" s="1"/>
  <c r="I79" i="12"/>
  <c r="K86" i="12"/>
  <c r="C91" i="12"/>
  <c r="O92" i="12"/>
  <c r="C105" i="12"/>
  <c r="O106" i="12"/>
  <c r="O119" i="12"/>
  <c r="L125" i="12"/>
  <c r="F139" i="12"/>
  <c r="C141" i="12"/>
  <c r="L144" i="12"/>
  <c r="L133" i="12" s="1"/>
  <c r="C149" i="12"/>
  <c r="K176" i="12"/>
  <c r="F178" i="12"/>
  <c r="C180" i="12"/>
  <c r="C218" i="12"/>
  <c r="C229" i="12"/>
  <c r="G234" i="12"/>
  <c r="G233" i="12" s="1"/>
  <c r="K234" i="12"/>
  <c r="K233" i="12" s="1"/>
  <c r="K287" i="12" s="1"/>
  <c r="C246" i="12"/>
  <c r="C258" i="12"/>
  <c r="I261" i="12"/>
  <c r="C265" i="12"/>
  <c r="D271" i="12"/>
  <c r="H271" i="12"/>
  <c r="C277" i="12"/>
  <c r="C296" i="12"/>
  <c r="M55" i="12"/>
  <c r="K56" i="12"/>
  <c r="C59" i="12"/>
  <c r="F61" i="12"/>
  <c r="L79" i="12"/>
  <c r="C81" i="12"/>
  <c r="C83" i="12"/>
  <c r="C89" i="12"/>
  <c r="C90" i="12"/>
  <c r="F98" i="12"/>
  <c r="C110" i="12"/>
  <c r="I106" i="12"/>
  <c r="I72" i="12"/>
  <c r="I70" i="12" s="1"/>
  <c r="O290" i="12"/>
  <c r="O289" i="12" s="1"/>
  <c r="C32" i="12"/>
  <c r="L31" i="12"/>
  <c r="C49" i="12"/>
  <c r="O48" i="12"/>
  <c r="O24" i="12" s="1"/>
  <c r="G57" i="12"/>
  <c r="G56" i="12" s="1"/>
  <c r="I57" i="12"/>
  <c r="F58" i="12"/>
  <c r="C60" i="12"/>
  <c r="O61" i="12"/>
  <c r="O57" i="12" s="1"/>
  <c r="O56" i="12" s="1"/>
  <c r="C93" i="12"/>
  <c r="F92" i="12"/>
  <c r="I98" i="12"/>
  <c r="C104" i="12"/>
  <c r="G290" i="12"/>
  <c r="G289" i="12" s="1"/>
  <c r="I25" i="12"/>
  <c r="K290" i="12"/>
  <c r="K289" i="12" s="1"/>
  <c r="K24" i="12"/>
  <c r="C27" i="12"/>
  <c r="C38" i="12"/>
  <c r="L37" i="12"/>
  <c r="C37" i="12" s="1"/>
  <c r="C41" i="12"/>
  <c r="L40" i="12"/>
  <c r="C40" i="12" s="1"/>
  <c r="C62" i="12"/>
  <c r="C74" i="12"/>
  <c r="C75" i="12"/>
  <c r="F72" i="12"/>
  <c r="C102" i="12"/>
  <c r="C107" i="12"/>
  <c r="F106" i="12"/>
  <c r="F131" i="12"/>
  <c r="C131" i="12" s="1"/>
  <c r="C132" i="12"/>
  <c r="E24" i="12"/>
  <c r="M24" i="12"/>
  <c r="L98" i="12"/>
  <c r="L86" i="12" s="1"/>
  <c r="C117" i="12"/>
  <c r="C121" i="12"/>
  <c r="O125" i="12"/>
  <c r="O134" i="12"/>
  <c r="O133" i="12" s="1"/>
  <c r="C156" i="12"/>
  <c r="I154" i="12"/>
  <c r="C154" i="12" s="1"/>
  <c r="C159" i="12"/>
  <c r="C166" i="12"/>
  <c r="C171" i="12"/>
  <c r="I169" i="12"/>
  <c r="I168" i="12" s="1"/>
  <c r="C174" i="12"/>
  <c r="E176" i="12"/>
  <c r="I178" i="12"/>
  <c r="C179" i="12"/>
  <c r="O182" i="12"/>
  <c r="F169" i="12"/>
  <c r="C250" i="12"/>
  <c r="F249" i="12"/>
  <c r="N24" i="12"/>
  <c r="F87" i="12"/>
  <c r="C103" i="12"/>
  <c r="L106" i="12"/>
  <c r="I115" i="12"/>
  <c r="C115" i="12" s="1"/>
  <c r="D119" i="12"/>
  <c r="I119" i="12"/>
  <c r="C122" i="12"/>
  <c r="C127" i="12"/>
  <c r="F134" i="12"/>
  <c r="C136" i="12"/>
  <c r="I139" i="12"/>
  <c r="I133" i="12" s="1"/>
  <c r="C140" i="12"/>
  <c r="C143" i="12"/>
  <c r="I147" i="12"/>
  <c r="C147" i="12" s="1"/>
  <c r="C148" i="12"/>
  <c r="C151" i="12"/>
  <c r="L154" i="12"/>
  <c r="C262" i="12"/>
  <c r="C164" i="12"/>
  <c r="F163" i="12"/>
  <c r="C163" i="12" s="1"/>
  <c r="F177" i="12"/>
  <c r="C188" i="12"/>
  <c r="F187" i="12"/>
  <c r="C187" i="12" s="1"/>
  <c r="F201" i="12"/>
  <c r="C201" i="12" s="1"/>
  <c r="C202" i="12"/>
  <c r="D92" i="12"/>
  <c r="C99" i="12"/>
  <c r="C111" i="12"/>
  <c r="C124" i="12"/>
  <c r="I125" i="12"/>
  <c r="C145" i="12"/>
  <c r="F144" i="12"/>
  <c r="O178" i="12"/>
  <c r="I182" i="12"/>
  <c r="C183" i="12"/>
  <c r="F254" i="12"/>
  <c r="I284" i="12"/>
  <c r="C285" i="12"/>
  <c r="C155" i="12"/>
  <c r="C170" i="12"/>
  <c r="C192" i="12"/>
  <c r="L191" i="12"/>
  <c r="C191" i="12" s="1"/>
  <c r="C194" i="12"/>
  <c r="I190" i="12"/>
  <c r="N197" i="12"/>
  <c r="I199" i="12"/>
  <c r="C200" i="12"/>
  <c r="C205" i="12"/>
  <c r="O219" i="12"/>
  <c r="O207" i="12" s="1"/>
  <c r="C228" i="12"/>
  <c r="E234" i="12"/>
  <c r="E233" i="12" s="1"/>
  <c r="E197" i="12" s="1"/>
  <c r="C242" i="12"/>
  <c r="F241" i="12"/>
  <c r="C252" i="12"/>
  <c r="C257" i="12"/>
  <c r="I255" i="12"/>
  <c r="I254" i="12" s="1"/>
  <c r="C260" i="12"/>
  <c r="C264" i="12"/>
  <c r="I272" i="12"/>
  <c r="I271" i="12" s="1"/>
  <c r="C273" i="12"/>
  <c r="L289" i="12"/>
  <c r="C209" i="12"/>
  <c r="C211" i="12"/>
  <c r="F208" i="12"/>
  <c r="C221" i="12"/>
  <c r="C223" i="12"/>
  <c r="F219" i="12"/>
  <c r="I236" i="12"/>
  <c r="C236" i="12" s="1"/>
  <c r="C237" i="12"/>
  <c r="C244" i="12"/>
  <c r="H261" i="12"/>
  <c r="H233" i="12" s="1"/>
  <c r="F271" i="12"/>
  <c r="C274" i="12"/>
  <c r="C280" i="12"/>
  <c r="N287" i="12"/>
  <c r="C195" i="12"/>
  <c r="L194" i="12"/>
  <c r="K198" i="12"/>
  <c r="O199" i="12"/>
  <c r="C210" i="12"/>
  <c r="I208" i="12"/>
  <c r="I207" i="12" s="1"/>
  <c r="C230" i="12"/>
  <c r="D233" i="12"/>
  <c r="C238" i="12"/>
  <c r="M234" i="12"/>
  <c r="M233" i="12" s="1"/>
  <c r="M287" i="12" s="1"/>
  <c r="L241" i="12"/>
  <c r="I249" i="12"/>
  <c r="O254" i="12"/>
  <c r="C270" i="12"/>
  <c r="F266" i="12"/>
  <c r="C266" i="12" s="1"/>
  <c r="O272" i="12"/>
  <c r="O271" i="12" s="1"/>
  <c r="L272" i="12"/>
  <c r="L271" i="12" s="1"/>
  <c r="C284" i="12"/>
  <c r="C293" i="12"/>
  <c r="I291" i="12"/>
  <c r="C298" i="12"/>
  <c r="F289" i="12"/>
  <c r="C256" i="12"/>
  <c r="F261" i="12"/>
  <c r="C261" i="12" s="1"/>
  <c r="C292" i="12"/>
  <c r="G42" i="11"/>
  <c r="G12" i="11"/>
  <c r="E12" i="11"/>
  <c r="J287" i="12" l="1"/>
  <c r="J55" i="12"/>
  <c r="J54" i="12" s="1"/>
  <c r="C291" i="12"/>
  <c r="C241" i="12"/>
  <c r="O177" i="12"/>
  <c r="O176" i="12" s="1"/>
  <c r="C178" i="12"/>
  <c r="C249" i="12"/>
  <c r="K55" i="12"/>
  <c r="C182" i="12"/>
  <c r="C125" i="12"/>
  <c r="O86" i="12"/>
  <c r="O78" i="12" s="1"/>
  <c r="C106" i="12"/>
  <c r="G55" i="12"/>
  <c r="D197" i="12"/>
  <c r="K197" i="12"/>
  <c r="C144" i="12"/>
  <c r="D86" i="12"/>
  <c r="D78" i="12" s="1"/>
  <c r="E55" i="12"/>
  <c r="C139" i="12"/>
  <c r="C92" i="12"/>
  <c r="N55" i="12"/>
  <c r="N54" i="12" s="1"/>
  <c r="L287" i="12"/>
  <c r="H287" i="12"/>
  <c r="H197" i="12"/>
  <c r="O55" i="12"/>
  <c r="E54" i="12"/>
  <c r="C255" i="12"/>
  <c r="F176" i="12"/>
  <c r="C87" i="12"/>
  <c r="F86" i="12"/>
  <c r="H54" i="12"/>
  <c r="M197" i="12"/>
  <c r="O233" i="12"/>
  <c r="F207" i="12"/>
  <c r="C207" i="12" s="1"/>
  <c r="C208" i="12"/>
  <c r="I198" i="12"/>
  <c r="L190" i="12"/>
  <c r="C190" i="12" s="1"/>
  <c r="C254" i="12"/>
  <c r="I234" i="12"/>
  <c r="I233" i="12" s="1"/>
  <c r="E287" i="12"/>
  <c r="F70" i="12"/>
  <c r="C70" i="12" s="1"/>
  <c r="C72" i="12"/>
  <c r="G287" i="12"/>
  <c r="F57" i="12"/>
  <c r="C58" i="12"/>
  <c r="C31" i="12"/>
  <c r="L30" i="12"/>
  <c r="C98" i="12"/>
  <c r="L78" i="12"/>
  <c r="L55" i="12" s="1"/>
  <c r="L54" i="12" s="1"/>
  <c r="L53" i="12" s="1"/>
  <c r="D55" i="12"/>
  <c r="D54" i="12" s="1"/>
  <c r="K54" i="12"/>
  <c r="O198" i="12"/>
  <c r="O197" i="12" s="1"/>
  <c r="C272" i="12"/>
  <c r="C219" i="12"/>
  <c r="D287" i="12"/>
  <c r="F168" i="12"/>
  <c r="C168" i="12" s="1"/>
  <c r="C169" i="12"/>
  <c r="I290" i="12"/>
  <c r="C25" i="12"/>
  <c r="I56" i="12"/>
  <c r="C48" i="12"/>
  <c r="C61" i="12"/>
  <c r="C271" i="12"/>
  <c r="F234" i="12"/>
  <c r="F199" i="12"/>
  <c r="C134" i="12"/>
  <c r="F133" i="12"/>
  <c r="C133" i="12" s="1"/>
  <c r="I177" i="12"/>
  <c r="I176" i="12" s="1"/>
  <c r="I86" i="12"/>
  <c r="I78" i="12" s="1"/>
  <c r="G54" i="12"/>
  <c r="M54" i="12"/>
  <c r="G48" i="11"/>
  <c r="G47" i="11"/>
  <c r="G46" i="11"/>
  <c r="G45" i="11"/>
  <c r="G44" i="11"/>
  <c r="G43" i="11"/>
  <c r="F42" i="11"/>
  <c r="E42" i="11"/>
  <c r="G37" i="11"/>
  <c r="G36" i="11"/>
  <c r="G35" i="11"/>
  <c r="G34" i="11"/>
  <c r="G33" i="11"/>
  <c r="G32" i="11"/>
  <c r="G31" i="11"/>
  <c r="G30" i="11"/>
  <c r="G29" i="11"/>
  <c r="G28" i="11"/>
  <c r="G27" i="11"/>
  <c r="G26" i="11"/>
  <c r="G25" i="11"/>
  <c r="G24" i="11"/>
  <c r="G23" i="11"/>
  <c r="G22" i="11"/>
  <c r="G21" i="11"/>
  <c r="G20" i="11"/>
  <c r="G19" i="11"/>
  <c r="E18" i="11"/>
  <c r="G18" i="11" s="1"/>
  <c r="G17" i="11"/>
  <c r="E16" i="11"/>
  <c r="G15" i="11"/>
  <c r="G14" i="11"/>
  <c r="G13" i="11"/>
  <c r="F12" i="11"/>
  <c r="J288" i="12" l="1"/>
  <c r="J53" i="12"/>
  <c r="N53" i="12"/>
  <c r="N288" i="12"/>
  <c r="O287" i="12"/>
  <c r="I55" i="12"/>
  <c r="C176" i="12"/>
  <c r="I287" i="12"/>
  <c r="M53" i="12"/>
  <c r="M288" i="12"/>
  <c r="L288" i="12"/>
  <c r="C30" i="12"/>
  <c r="L24" i="12"/>
  <c r="H288" i="12"/>
  <c r="H53" i="12"/>
  <c r="C199" i="12"/>
  <c r="F198" i="12"/>
  <c r="E288" i="12"/>
  <c r="E53" i="12"/>
  <c r="C234" i="12"/>
  <c r="F233" i="12"/>
  <c r="I289" i="12"/>
  <c r="C289" i="12" s="1"/>
  <c r="C290" i="12"/>
  <c r="C57" i="12"/>
  <c r="F56" i="12"/>
  <c r="I197" i="12"/>
  <c r="I54" i="12" s="1"/>
  <c r="C177" i="12"/>
  <c r="O54" i="12"/>
  <c r="K53" i="12"/>
  <c r="K288" i="12"/>
  <c r="G288" i="12"/>
  <c r="G53" i="12"/>
  <c r="G28" i="12"/>
  <c r="D28" i="12"/>
  <c r="D53" i="12"/>
  <c r="C86" i="12"/>
  <c r="F78" i="12"/>
  <c r="C78" i="12" s="1"/>
  <c r="G16" i="11"/>
  <c r="I53" i="12" l="1"/>
  <c r="F28" i="12"/>
  <c r="D24" i="12"/>
  <c r="D288" i="12"/>
  <c r="I28" i="12"/>
  <c r="I24" i="12" s="1"/>
  <c r="G24" i="12"/>
  <c r="C56" i="12"/>
  <c r="F55" i="12"/>
  <c r="C233" i="12"/>
  <c r="F287" i="12"/>
  <c r="C287" i="12" s="1"/>
  <c r="F197" i="12"/>
  <c r="C197" i="12" s="1"/>
  <c r="C198" i="12"/>
  <c r="O53" i="12"/>
  <c r="O288" i="12"/>
  <c r="O299" i="10"/>
  <c r="L299" i="10"/>
  <c r="I299" i="10"/>
  <c r="F299" i="10"/>
  <c r="O298" i="10"/>
  <c r="L298" i="10"/>
  <c r="I298" i="10"/>
  <c r="F298" i="10"/>
  <c r="O297" i="10"/>
  <c r="L297" i="10"/>
  <c r="I297" i="10"/>
  <c r="F297" i="10"/>
  <c r="O296" i="10"/>
  <c r="L296" i="10"/>
  <c r="I296" i="10"/>
  <c r="F296" i="10"/>
  <c r="O295" i="10"/>
  <c r="L295" i="10"/>
  <c r="I295" i="10"/>
  <c r="F295" i="10"/>
  <c r="O294" i="10"/>
  <c r="L294" i="10"/>
  <c r="I294" i="10"/>
  <c r="F294" i="10"/>
  <c r="O293" i="10"/>
  <c r="L293" i="10"/>
  <c r="I293" i="10"/>
  <c r="F293" i="10"/>
  <c r="O292" i="10"/>
  <c r="L292" i="10"/>
  <c r="I292" i="10"/>
  <c r="F292" i="10"/>
  <c r="N291" i="10"/>
  <c r="M291" i="10"/>
  <c r="K291" i="10"/>
  <c r="J291" i="10"/>
  <c r="H291" i="10"/>
  <c r="G291" i="10"/>
  <c r="E291" i="10"/>
  <c r="D291" i="10"/>
  <c r="F291" i="10" s="1"/>
  <c r="O286" i="10"/>
  <c r="L286" i="10"/>
  <c r="I286" i="10"/>
  <c r="F286" i="10"/>
  <c r="O285" i="10"/>
  <c r="L285" i="10"/>
  <c r="I285" i="10"/>
  <c r="F285" i="10"/>
  <c r="O284" i="10"/>
  <c r="N284" i="10"/>
  <c r="M284" i="10"/>
  <c r="K284" i="10"/>
  <c r="J284" i="10"/>
  <c r="H284" i="10"/>
  <c r="G284" i="10"/>
  <c r="E284" i="10"/>
  <c r="D284" i="10"/>
  <c r="F284" i="10" s="1"/>
  <c r="O283" i="10"/>
  <c r="L283" i="10"/>
  <c r="I283" i="10"/>
  <c r="F283" i="10"/>
  <c r="N282" i="10"/>
  <c r="M282" i="10"/>
  <c r="O282" i="10" s="1"/>
  <c r="K282" i="10"/>
  <c r="J282" i="10"/>
  <c r="H282" i="10"/>
  <c r="G282" i="10"/>
  <c r="I282" i="10" s="1"/>
  <c r="E282" i="10"/>
  <c r="D282" i="10"/>
  <c r="O281" i="10"/>
  <c r="L281" i="10"/>
  <c r="I281" i="10"/>
  <c r="F281" i="10"/>
  <c r="O280" i="10"/>
  <c r="L280" i="10"/>
  <c r="I280" i="10"/>
  <c r="F280" i="10"/>
  <c r="O279" i="10"/>
  <c r="O278" i="10" s="1"/>
  <c r="L279" i="10"/>
  <c r="I279" i="10"/>
  <c r="F279" i="10"/>
  <c r="N278" i="10"/>
  <c r="M278" i="10"/>
  <c r="K278" i="10"/>
  <c r="J278" i="10"/>
  <c r="L278" i="10" s="1"/>
  <c r="H278" i="10"/>
  <c r="G278" i="10"/>
  <c r="E278" i="10"/>
  <c r="D278" i="10"/>
  <c r="O277" i="10"/>
  <c r="L277" i="10"/>
  <c r="I277" i="10"/>
  <c r="F277" i="10"/>
  <c r="O276" i="10"/>
  <c r="L276" i="10"/>
  <c r="I276" i="10"/>
  <c r="F276" i="10"/>
  <c r="C276" i="10"/>
  <c r="O275" i="10"/>
  <c r="L275" i="10"/>
  <c r="I275" i="10"/>
  <c r="F275" i="10"/>
  <c r="C275" i="10" s="1"/>
  <c r="N274" i="10"/>
  <c r="M274" i="10"/>
  <c r="K274" i="10"/>
  <c r="J274" i="10"/>
  <c r="J272" i="10" s="1"/>
  <c r="J271" i="10" s="1"/>
  <c r="H274" i="10"/>
  <c r="G274" i="10"/>
  <c r="E274" i="10"/>
  <c r="D274" i="10"/>
  <c r="D272" i="10" s="1"/>
  <c r="D271" i="10" s="1"/>
  <c r="O273" i="10"/>
  <c r="L273" i="10"/>
  <c r="I273" i="10"/>
  <c r="F273" i="10"/>
  <c r="N272" i="10"/>
  <c r="K272" i="10"/>
  <c r="H272" i="10"/>
  <c r="H271" i="10" s="1"/>
  <c r="G272" i="10"/>
  <c r="N271" i="10"/>
  <c r="K271" i="10"/>
  <c r="O270" i="10"/>
  <c r="L270" i="10"/>
  <c r="I270" i="10"/>
  <c r="F270" i="10"/>
  <c r="O269" i="10"/>
  <c r="L269" i="10"/>
  <c r="I269" i="10"/>
  <c r="F269" i="10"/>
  <c r="O268" i="10"/>
  <c r="L268" i="10"/>
  <c r="I268" i="10"/>
  <c r="D268" i="10"/>
  <c r="O267" i="10"/>
  <c r="L267" i="10"/>
  <c r="I267" i="10"/>
  <c r="F267" i="10"/>
  <c r="N266" i="10"/>
  <c r="M266" i="10"/>
  <c r="K266" i="10"/>
  <c r="J266" i="10"/>
  <c r="L266" i="10" s="1"/>
  <c r="H266" i="10"/>
  <c r="H261" i="10" s="1"/>
  <c r="G266" i="10"/>
  <c r="I266" i="10" s="1"/>
  <c r="E266" i="10"/>
  <c r="O265" i="10"/>
  <c r="L265" i="10"/>
  <c r="I265" i="10"/>
  <c r="F265" i="10"/>
  <c r="O264" i="10"/>
  <c r="L264" i="10"/>
  <c r="I264" i="10"/>
  <c r="F264" i="10"/>
  <c r="O263" i="10"/>
  <c r="L263" i="10"/>
  <c r="I263" i="10"/>
  <c r="F263" i="10"/>
  <c r="N262" i="10"/>
  <c r="M262" i="10"/>
  <c r="K262" i="10"/>
  <c r="J262" i="10"/>
  <c r="H262" i="10"/>
  <c r="G262" i="10"/>
  <c r="I262" i="10" s="1"/>
  <c r="E262" i="10"/>
  <c r="E261" i="10" s="1"/>
  <c r="D262" i="10"/>
  <c r="N261" i="10"/>
  <c r="K261" i="10"/>
  <c r="O260" i="10"/>
  <c r="L260" i="10"/>
  <c r="I260" i="10"/>
  <c r="F260" i="10"/>
  <c r="O259" i="10"/>
  <c r="L259" i="10"/>
  <c r="I259" i="10"/>
  <c r="F259" i="10"/>
  <c r="O258" i="10"/>
  <c r="L258" i="10"/>
  <c r="I258" i="10"/>
  <c r="F258" i="10"/>
  <c r="O257" i="10"/>
  <c r="L257" i="10"/>
  <c r="I257" i="10"/>
  <c r="F257" i="10"/>
  <c r="O256" i="10"/>
  <c r="L256" i="10"/>
  <c r="C256" i="10" s="1"/>
  <c r="I256" i="10"/>
  <c r="F256" i="10"/>
  <c r="N255" i="10"/>
  <c r="M255" i="10"/>
  <c r="K255" i="10"/>
  <c r="J255" i="10"/>
  <c r="L255" i="10" s="1"/>
  <c r="H255" i="10"/>
  <c r="G255" i="10"/>
  <c r="E255" i="10"/>
  <c r="E254" i="10" s="1"/>
  <c r="D255" i="10"/>
  <c r="N254" i="10"/>
  <c r="M254" i="10"/>
  <c r="K254" i="10"/>
  <c r="J254" i="10"/>
  <c r="G254" i="10"/>
  <c r="O253" i="10"/>
  <c r="L253" i="10"/>
  <c r="I253" i="10"/>
  <c r="F253" i="10"/>
  <c r="O252" i="10"/>
  <c r="L252" i="10"/>
  <c r="I252" i="10"/>
  <c r="F252" i="10"/>
  <c r="C252" i="10" s="1"/>
  <c r="O251" i="10"/>
  <c r="L251" i="10"/>
  <c r="I251" i="10"/>
  <c r="F251" i="10"/>
  <c r="O250" i="10"/>
  <c r="L250" i="10"/>
  <c r="I250" i="10"/>
  <c r="F250" i="10"/>
  <c r="N249" i="10"/>
  <c r="M249" i="10"/>
  <c r="O249" i="10" s="1"/>
  <c r="K249" i="10"/>
  <c r="J249" i="10"/>
  <c r="J234" i="10" s="1"/>
  <c r="H249" i="10"/>
  <c r="G249" i="10"/>
  <c r="I249" i="10" s="1"/>
  <c r="E249" i="10"/>
  <c r="D249" i="10"/>
  <c r="F249" i="10" s="1"/>
  <c r="O248" i="10"/>
  <c r="L248" i="10"/>
  <c r="I248" i="10"/>
  <c r="F248" i="10"/>
  <c r="C248" i="10" s="1"/>
  <c r="O247" i="10"/>
  <c r="L247" i="10"/>
  <c r="I247" i="10"/>
  <c r="F247" i="10"/>
  <c r="O246" i="10"/>
  <c r="L246" i="10"/>
  <c r="I246" i="10"/>
  <c r="F246" i="10"/>
  <c r="O245" i="10"/>
  <c r="L245" i="10"/>
  <c r="I245" i="10"/>
  <c r="F245" i="10"/>
  <c r="O244" i="10"/>
  <c r="L244" i="10"/>
  <c r="I244" i="10"/>
  <c r="F244" i="10"/>
  <c r="O243" i="10"/>
  <c r="L243" i="10"/>
  <c r="I243" i="10"/>
  <c r="F243" i="10"/>
  <c r="O242" i="10"/>
  <c r="L242" i="10"/>
  <c r="I242" i="10"/>
  <c r="F242" i="10"/>
  <c r="N241" i="10"/>
  <c r="O241" i="10" s="1"/>
  <c r="M241" i="10"/>
  <c r="K241" i="10"/>
  <c r="J241" i="10"/>
  <c r="H241" i="10"/>
  <c r="G241" i="10"/>
  <c r="E241" i="10"/>
  <c r="D241" i="10"/>
  <c r="O240" i="10"/>
  <c r="L240" i="10"/>
  <c r="I240" i="10"/>
  <c r="F240" i="10"/>
  <c r="O239" i="10"/>
  <c r="L239" i="10"/>
  <c r="I239" i="10"/>
  <c r="F239" i="10"/>
  <c r="N238" i="10"/>
  <c r="M238" i="10"/>
  <c r="K238" i="10"/>
  <c r="J238" i="10"/>
  <c r="H238" i="10"/>
  <c r="G238" i="10"/>
  <c r="I238" i="10" s="1"/>
  <c r="E238" i="10"/>
  <c r="D238" i="10"/>
  <c r="O237" i="10"/>
  <c r="L237" i="10"/>
  <c r="I237" i="10"/>
  <c r="F237" i="10"/>
  <c r="N236" i="10"/>
  <c r="M236" i="10"/>
  <c r="O236" i="10" s="1"/>
  <c r="K236" i="10"/>
  <c r="J236" i="10"/>
  <c r="L236" i="10" s="1"/>
  <c r="H236" i="10"/>
  <c r="H234" i="10" s="1"/>
  <c r="G236" i="10"/>
  <c r="E236" i="10"/>
  <c r="D236" i="10"/>
  <c r="O235" i="10"/>
  <c r="L235" i="10"/>
  <c r="I235" i="10"/>
  <c r="F235" i="10"/>
  <c r="O232" i="10"/>
  <c r="L232" i="10"/>
  <c r="I232" i="10"/>
  <c r="F232" i="10"/>
  <c r="O231" i="10"/>
  <c r="L231" i="10"/>
  <c r="I231" i="10"/>
  <c r="F231" i="10"/>
  <c r="N230" i="10"/>
  <c r="M230" i="10"/>
  <c r="K230" i="10"/>
  <c r="J230" i="10"/>
  <c r="I230" i="10"/>
  <c r="H230" i="10"/>
  <c r="G230" i="10"/>
  <c r="E230" i="10"/>
  <c r="D230" i="10"/>
  <c r="O229" i="10"/>
  <c r="L229" i="10"/>
  <c r="I229" i="10"/>
  <c r="F229" i="10"/>
  <c r="C229" i="10" s="1"/>
  <c r="O228" i="10"/>
  <c r="L228" i="10"/>
  <c r="I228" i="10"/>
  <c r="F228" i="10"/>
  <c r="O227" i="10"/>
  <c r="L227" i="10"/>
  <c r="I227" i="10"/>
  <c r="F227" i="10"/>
  <c r="O226" i="10"/>
  <c r="L226" i="10"/>
  <c r="I226" i="10"/>
  <c r="F226" i="10"/>
  <c r="O225" i="10"/>
  <c r="L225" i="10"/>
  <c r="I225" i="10"/>
  <c r="F225" i="10"/>
  <c r="C225" i="10" s="1"/>
  <c r="O224" i="10"/>
  <c r="L224" i="10"/>
  <c r="I224" i="10"/>
  <c r="F224" i="10"/>
  <c r="C224" i="10" s="1"/>
  <c r="O223" i="10"/>
  <c r="L223" i="10"/>
  <c r="I223" i="10"/>
  <c r="F223" i="10"/>
  <c r="O222" i="10"/>
  <c r="L222" i="10"/>
  <c r="I222" i="10"/>
  <c r="F222" i="10"/>
  <c r="O221" i="10"/>
  <c r="L221" i="10"/>
  <c r="I221" i="10"/>
  <c r="F221" i="10"/>
  <c r="C221" i="10" s="1"/>
  <c r="O220" i="10"/>
  <c r="L220" i="10"/>
  <c r="I220" i="10"/>
  <c r="F220" i="10"/>
  <c r="N219" i="10"/>
  <c r="M219" i="10"/>
  <c r="K219" i="10"/>
  <c r="J219" i="10"/>
  <c r="H219" i="10"/>
  <c r="G219" i="10"/>
  <c r="I219" i="10" s="1"/>
  <c r="E219" i="10"/>
  <c r="D219" i="10"/>
  <c r="O218" i="10"/>
  <c r="L218" i="10"/>
  <c r="I218" i="10"/>
  <c r="F218" i="10"/>
  <c r="O217" i="10"/>
  <c r="L217" i="10"/>
  <c r="I217" i="10"/>
  <c r="F217" i="10"/>
  <c r="O216" i="10"/>
  <c r="L216" i="10"/>
  <c r="I216" i="10"/>
  <c r="F216" i="10"/>
  <c r="O215" i="10"/>
  <c r="L215" i="10"/>
  <c r="I215" i="10"/>
  <c r="F215" i="10"/>
  <c r="O214" i="10"/>
  <c r="L214" i="10"/>
  <c r="I214" i="10"/>
  <c r="F214" i="10"/>
  <c r="O213" i="10"/>
  <c r="L213" i="10"/>
  <c r="I213" i="10"/>
  <c r="F213" i="10"/>
  <c r="O212" i="10"/>
  <c r="L212" i="10"/>
  <c r="I212" i="10"/>
  <c r="F212" i="10"/>
  <c r="O211" i="10"/>
  <c r="L211" i="10"/>
  <c r="I211" i="10"/>
  <c r="F211" i="10"/>
  <c r="O210" i="10"/>
  <c r="L210" i="10"/>
  <c r="I210" i="10"/>
  <c r="F210" i="10"/>
  <c r="O209" i="10"/>
  <c r="L209" i="10"/>
  <c r="I209" i="10"/>
  <c r="F209" i="10"/>
  <c r="N208" i="10"/>
  <c r="M208" i="10"/>
  <c r="O208" i="10" s="1"/>
  <c r="K208" i="10"/>
  <c r="K207" i="10" s="1"/>
  <c r="J208" i="10"/>
  <c r="H208" i="10"/>
  <c r="H207" i="10" s="1"/>
  <c r="G208" i="10"/>
  <c r="E208" i="10"/>
  <c r="D208" i="10"/>
  <c r="O206" i="10"/>
  <c r="L206" i="10"/>
  <c r="I206" i="10"/>
  <c r="F206" i="10"/>
  <c r="O205" i="10"/>
  <c r="L205" i="10"/>
  <c r="I205" i="10"/>
  <c r="F205" i="10"/>
  <c r="O204" i="10"/>
  <c r="L204" i="10"/>
  <c r="I204" i="10"/>
  <c r="C204" i="10" s="1"/>
  <c r="F204" i="10"/>
  <c r="O203" i="10"/>
  <c r="L203" i="10"/>
  <c r="I203" i="10"/>
  <c r="F203" i="10"/>
  <c r="O202" i="10"/>
  <c r="L202" i="10"/>
  <c r="I202" i="10"/>
  <c r="F202" i="10"/>
  <c r="N201" i="10"/>
  <c r="N199" i="10" s="1"/>
  <c r="M201" i="10"/>
  <c r="O201" i="10" s="1"/>
  <c r="K201" i="10"/>
  <c r="K199" i="10" s="1"/>
  <c r="J201" i="10"/>
  <c r="H201" i="10"/>
  <c r="H199" i="10" s="1"/>
  <c r="G201" i="10"/>
  <c r="E201" i="10"/>
  <c r="D201" i="10"/>
  <c r="D199" i="10" s="1"/>
  <c r="O200" i="10"/>
  <c r="L200" i="10"/>
  <c r="I200" i="10"/>
  <c r="F200" i="10"/>
  <c r="M199" i="10"/>
  <c r="O199" i="10" s="1"/>
  <c r="E199" i="10"/>
  <c r="O196" i="10"/>
  <c r="L196" i="10"/>
  <c r="I196" i="10"/>
  <c r="F196" i="10"/>
  <c r="N195" i="10"/>
  <c r="N194" i="10" s="1"/>
  <c r="M195" i="10"/>
  <c r="K195" i="10"/>
  <c r="J195" i="10"/>
  <c r="J194" i="10" s="1"/>
  <c r="H195" i="10"/>
  <c r="H194" i="10" s="1"/>
  <c r="G195" i="10"/>
  <c r="E195" i="10"/>
  <c r="E194" i="10" s="1"/>
  <c r="D195" i="10"/>
  <c r="M194" i="10"/>
  <c r="O194" i="10" s="1"/>
  <c r="D194" i="10"/>
  <c r="O193" i="10"/>
  <c r="L193" i="10"/>
  <c r="I193" i="10"/>
  <c r="F193" i="10"/>
  <c r="O192" i="10"/>
  <c r="L192" i="10"/>
  <c r="I192" i="10"/>
  <c r="F192" i="10"/>
  <c r="N191" i="10"/>
  <c r="N190" i="10" s="1"/>
  <c r="M191" i="10"/>
  <c r="O191" i="10" s="1"/>
  <c r="K191" i="10"/>
  <c r="J191" i="10"/>
  <c r="J190" i="10" s="1"/>
  <c r="H191" i="10"/>
  <c r="G191" i="10"/>
  <c r="E191" i="10"/>
  <c r="D191" i="10"/>
  <c r="F191" i="10" s="1"/>
  <c r="O189" i="10"/>
  <c r="L189" i="10"/>
  <c r="I189" i="10"/>
  <c r="F189" i="10"/>
  <c r="O188" i="10"/>
  <c r="L188" i="10"/>
  <c r="I188" i="10"/>
  <c r="F188" i="10"/>
  <c r="N187" i="10"/>
  <c r="M187" i="10"/>
  <c r="O187" i="10" s="1"/>
  <c r="K187" i="10"/>
  <c r="J187" i="10"/>
  <c r="H187" i="10"/>
  <c r="G187" i="10"/>
  <c r="I187" i="10" s="1"/>
  <c r="E187" i="10"/>
  <c r="D187" i="10"/>
  <c r="F187" i="10" s="1"/>
  <c r="O186" i="10"/>
  <c r="L186" i="10"/>
  <c r="I186" i="10"/>
  <c r="F186" i="10"/>
  <c r="C186" i="10" s="1"/>
  <c r="O185" i="10"/>
  <c r="L185" i="10"/>
  <c r="I185" i="10"/>
  <c r="F185" i="10"/>
  <c r="O184" i="10"/>
  <c r="L184" i="10"/>
  <c r="I184" i="10"/>
  <c r="F184" i="10"/>
  <c r="O183" i="10"/>
  <c r="L183" i="10"/>
  <c r="I183" i="10"/>
  <c r="F183" i="10"/>
  <c r="C183" i="10" s="1"/>
  <c r="N182" i="10"/>
  <c r="M182" i="10"/>
  <c r="O182" i="10" s="1"/>
  <c r="K182" i="10"/>
  <c r="J182" i="10"/>
  <c r="L182" i="10" s="1"/>
  <c r="H182" i="10"/>
  <c r="G182" i="10"/>
  <c r="E182" i="10"/>
  <c r="D182" i="10"/>
  <c r="F182" i="10" s="1"/>
  <c r="O181" i="10"/>
  <c r="L181" i="10"/>
  <c r="I181" i="10"/>
  <c r="F181" i="10"/>
  <c r="O180" i="10"/>
  <c r="L180" i="10"/>
  <c r="I180" i="10"/>
  <c r="F180" i="10"/>
  <c r="O179" i="10"/>
  <c r="L179" i="10"/>
  <c r="I179" i="10"/>
  <c r="F179" i="10"/>
  <c r="C179" i="10" s="1"/>
  <c r="N178" i="10"/>
  <c r="M178" i="10"/>
  <c r="K178" i="10"/>
  <c r="K177" i="10" s="1"/>
  <c r="K176" i="10" s="1"/>
  <c r="J178" i="10"/>
  <c r="H178" i="10"/>
  <c r="H177" i="10" s="1"/>
  <c r="H176" i="10" s="1"/>
  <c r="G178" i="10"/>
  <c r="G177" i="10" s="1"/>
  <c r="E178" i="10"/>
  <c r="E177" i="10" s="1"/>
  <c r="E176" i="10" s="1"/>
  <c r="D178" i="10"/>
  <c r="N177" i="10"/>
  <c r="N176" i="10" s="1"/>
  <c r="M177" i="10"/>
  <c r="J177" i="10"/>
  <c r="J176" i="10" s="1"/>
  <c r="L176" i="10" s="1"/>
  <c r="O175" i="10"/>
  <c r="L175" i="10"/>
  <c r="I175" i="10"/>
  <c r="F175" i="10"/>
  <c r="O174" i="10"/>
  <c r="L174" i="10"/>
  <c r="I174" i="10"/>
  <c r="F174" i="10"/>
  <c r="O173" i="10"/>
  <c r="L173" i="10"/>
  <c r="I173" i="10"/>
  <c r="F173" i="10"/>
  <c r="O172" i="10"/>
  <c r="L172" i="10"/>
  <c r="I172" i="10"/>
  <c r="F172" i="10"/>
  <c r="O171" i="10"/>
  <c r="L171" i="10"/>
  <c r="I171" i="10"/>
  <c r="F171" i="10"/>
  <c r="O170" i="10"/>
  <c r="L170" i="10"/>
  <c r="I170" i="10"/>
  <c r="F170" i="10"/>
  <c r="N169" i="10"/>
  <c r="N168" i="10" s="1"/>
  <c r="M169" i="10"/>
  <c r="K169" i="10"/>
  <c r="K168" i="10" s="1"/>
  <c r="J169" i="10"/>
  <c r="H169" i="10"/>
  <c r="H168" i="10" s="1"/>
  <c r="G169" i="10"/>
  <c r="G168" i="10" s="1"/>
  <c r="E169" i="10"/>
  <c r="E168" i="10" s="1"/>
  <c r="D169" i="10"/>
  <c r="D168" i="10" s="1"/>
  <c r="F168" i="10" s="1"/>
  <c r="J168" i="10"/>
  <c r="O167" i="10"/>
  <c r="L167" i="10"/>
  <c r="I167" i="10"/>
  <c r="C167" i="10" s="1"/>
  <c r="F167" i="10"/>
  <c r="O166" i="10"/>
  <c r="L166" i="10"/>
  <c r="I166" i="10"/>
  <c r="F166" i="10"/>
  <c r="O165" i="10"/>
  <c r="L165" i="10"/>
  <c r="I165" i="10"/>
  <c r="F165" i="10"/>
  <c r="O164" i="10"/>
  <c r="L164" i="10"/>
  <c r="I164" i="10"/>
  <c r="F164" i="10"/>
  <c r="N163" i="10"/>
  <c r="M163" i="10"/>
  <c r="O163" i="10" s="1"/>
  <c r="K163" i="10"/>
  <c r="J163" i="10"/>
  <c r="H163" i="10"/>
  <c r="G163" i="10"/>
  <c r="E163" i="10"/>
  <c r="D163" i="10"/>
  <c r="O162" i="10"/>
  <c r="L162" i="10"/>
  <c r="I162" i="10"/>
  <c r="F162" i="10"/>
  <c r="O161" i="10"/>
  <c r="L161" i="10"/>
  <c r="I161" i="10"/>
  <c r="F161" i="10"/>
  <c r="O160" i="10"/>
  <c r="L160" i="10"/>
  <c r="I160" i="10"/>
  <c r="F160" i="10"/>
  <c r="O159" i="10"/>
  <c r="L159" i="10"/>
  <c r="I159" i="10"/>
  <c r="F159" i="10"/>
  <c r="O158" i="10"/>
  <c r="L158" i="10"/>
  <c r="I158" i="10"/>
  <c r="F158" i="10"/>
  <c r="O157" i="10"/>
  <c r="L157" i="10"/>
  <c r="I157" i="10"/>
  <c r="F157" i="10"/>
  <c r="O156" i="10"/>
  <c r="L156" i="10"/>
  <c r="I156" i="10"/>
  <c r="F156" i="10"/>
  <c r="O155" i="10"/>
  <c r="L155" i="10"/>
  <c r="I155" i="10"/>
  <c r="F155" i="10"/>
  <c r="N154" i="10"/>
  <c r="M154" i="10"/>
  <c r="K154" i="10"/>
  <c r="J154" i="10"/>
  <c r="L154" i="10" s="1"/>
  <c r="H154" i="10"/>
  <c r="G154" i="10"/>
  <c r="E154" i="10"/>
  <c r="D154" i="10"/>
  <c r="F154" i="10" s="1"/>
  <c r="O153" i="10"/>
  <c r="L153" i="10"/>
  <c r="I153" i="10"/>
  <c r="F153" i="10"/>
  <c r="O152" i="10"/>
  <c r="L152" i="10"/>
  <c r="I152" i="10"/>
  <c r="F152" i="10"/>
  <c r="O151" i="10"/>
  <c r="L151" i="10"/>
  <c r="I151" i="10"/>
  <c r="F151" i="10"/>
  <c r="O150" i="10"/>
  <c r="L150" i="10"/>
  <c r="I150" i="10"/>
  <c r="F150" i="10"/>
  <c r="O149" i="10"/>
  <c r="L149" i="10"/>
  <c r="I149" i="10"/>
  <c r="F149" i="10"/>
  <c r="O148" i="10"/>
  <c r="L148" i="10"/>
  <c r="I148" i="10"/>
  <c r="F148" i="10"/>
  <c r="N147" i="10"/>
  <c r="M147" i="10"/>
  <c r="K147" i="10"/>
  <c r="J147" i="10"/>
  <c r="H147" i="10"/>
  <c r="G147" i="10"/>
  <c r="E147" i="10"/>
  <c r="D147" i="10"/>
  <c r="O146" i="10"/>
  <c r="L146" i="10"/>
  <c r="I146" i="10"/>
  <c r="F146" i="10"/>
  <c r="O145" i="10"/>
  <c r="L145" i="10"/>
  <c r="I145" i="10"/>
  <c r="F145" i="10"/>
  <c r="N144" i="10"/>
  <c r="O144" i="10" s="1"/>
  <c r="M144" i="10"/>
  <c r="K144" i="10"/>
  <c r="J144" i="10"/>
  <c r="H144" i="10"/>
  <c r="G144" i="10"/>
  <c r="E144" i="10"/>
  <c r="D144" i="10"/>
  <c r="F144" i="10" s="1"/>
  <c r="O143" i="10"/>
  <c r="L143" i="10"/>
  <c r="I143" i="10"/>
  <c r="F143" i="10"/>
  <c r="O142" i="10"/>
  <c r="L142" i="10"/>
  <c r="I142" i="10"/>
  <c r="F142" i="10"/>
  <c r="O141" i="10"/>
  <c r="L141" i="10"/>
  <c r="I141" i="10"/>
  <c r="F141" i="10"/>
  <c r="O140" i="10"/>
  <c r="L140" i="10"/>
  <c r="I140" i="10"/>
  <c r="F140" i="10"/>
  <c r="N139" i="10"/>
  <c r="O139" i="10" s="1"/>
  <c r="M139" i="10"/>
  <c r="K139" i="10"/>
  <c r="J139" i="10"/>
  <c r="H139" i="10"/>
  <c r="G139" i="10"/>
  <c r="E139" i="10"/>
  <c r="D139" i="10"/>
  <c r="O138" i="10"/>
  <c r="L138" i="10"/>
  <c r="I138" i="10"/>
  <c r="F138" i="10"/>
  <c r="O137" i="10"/>
  <c r="L137" i="10"/>
  <c r="I137" i="10"/>
  <c r="F137" i="10"/>
  <c r="O136" i="10"/>
  <c r="L136" i="10"/>
  <c r="I136" i="10"/>
  <c r="F136" i="10"/>
  <c r="O135" i="10"/>
  <c r="L135" i="10"/>
  <c r="I135" i="10"/>
  <c r="F135" i="10"/>
  <c r="N134" i="10"/>
  <c r="M134" i="10"/>
  <c r="K134" i="10"/>
  <c r="J134" i="10"/>
  <c r="J133" i="10" s="1"/>
  <c r="H134" i="10"/>
  <c r="G134" i="10"/>
  <c r="I134" i="10" s="1"/>
  <c r="E134" i="10"/>
  <c r="E133" i="10" s="1"/>
  <c r="D134" i="10"/>
  <c r="O132" i="10"/>
  <c r="L132" i="10"/>
  <c r="I132" i="10"/>
  <c r="F132" i="10"/>
  <c r="N131" i="10"/>
  <c r="M131" i="10"/>
  <c r="O131" i="10" s="1"/>
  <c r="K131" i="10"/>
  <c r="L131" i="10" s="1"/>
  <c r="J131" i="10"/>
  <c r="H131" i="10"/>
  <c r="G131" i="10"/>
  <c r="E131" i="10"/>
  <c r="D131" i="10"/>
  <c r="O130" i="10"/>
  <c r="L130" i="10"/>
  <c r="I130" i="10"/>
  <c r="D130" i="10"/>
  <c r="F130" i="10" s="1"/>
  <c r="O129" i="10"/>
  <c r="L129" i="10"/>
  <c r="I129" i="10"/>
  <c r="F129" i="10"/>
  <c r="O128" i="10"/>
  <c r="L128" i="10"/>
  <c r="I128" i="10"/>
  <c r="F128" i="10"/>
  <c r="O127" i="10"/>
  <c r="L127" i="10"/>
  <c r="I127" i="10"/>
  <c r="D127" i="10"/>
  <c r="F127" i="10" s="1"/>
  <c r="O126" i="10"/>
  <c r="L126" i="10"/>
  <c r="I126" i="10"/>
  <c r="F126" i="10"/>
  <c r="N125" i="10"/>
  <c r="M125" i="10"/>
  <c r="O125" i="10" s="1"/>
  <c r="K125" i="10"/>
  <c r="L125" i="10" s="1"/>
  <c r="J125" i="10"/>
  <c r="H125" i="10"/>
  <c r="G125" i="10"/>
  <c r="E125" i="10"/>
  <c r="O124" i="10"/>
  <c r="L124" i="10"/>
  <c r="I124" i="10"/>
  <c r="F124" i="10"/>
  <c r="O123" i="10"/>
  <c r="L123" i="10"/>
  <c r="I123" i="10"/>
  <c r="F123" i="10"/>
  <c r="O122" i="10"/>
  <c r="L122" i="10"/>
  <c r="I122" i="10"/>
  <c r="F122" i="10"/>
  <c r="O121" i="10"/>
  <c r="L121" i="10"/>
  <c r="I121" i="10"/>
  <c r="F121" i="10"/>
  <c r="O120" i="10"/>
  <c r="L120" i="10"/>
  <c r="I120" i="10"/>
  <c r="F120" i="10"/>
  <c r="C120" i="10" s="1"/>
  <c r="N119" i="10"/>
  <c r="M119" i="10"/>
  <c r="O119" i="10" s="1"/>
  <c r="K119" i="10"/>
  <c r="J119" i="10"/>
  <c r="L119" i="10" s="1"/>
  <c r="H119" i="10"/>
  <c r="G119" i="10"/>
  <c r="I119" i="10" s="1"/>
  <c r="E119" i="10"/>
  <c r="F119" i="10" s="1"/>
  <c r="D119" i="10"/>
  <c r="O118" i="10"/>
  <c r="L118" i="10"/>
  <c r="I118" i="10"/>
  <c r="F118" i="10"/>
  <c r="O117" i="10"/>
  <c r="L117" i="10"/>
  <c r="I117" i="10"/>
  <c r="F117" i="10"/>
  <c r="O116" i="10"/>
  <c r="L116" i="10"/>
  <c r="I116" i="10"/>
  <c r="F116" i="10"/>
  <c r="N115" i="10"/>
  <c r="M115" i="10"/>
  <c r="K115" i="10"/>
  <c r="J115" i="10"/>
  <c r="H115" i="10"/>
  <c r="G115" i="10"/>
  <c r="I115" i="10" s="1"/>
  <c r="E115" i="10"/>
  <c r="D115" i="10"/>
  <c r="O114" i="10"/>
  <c r="L114" i="10"/>
  <c r="I114" i="10"/>
  <c r="F114" i="10"/>
  <c r="O113" i="10"/>
  <c r="L113" i="10"/>
  <c r="I113" i="10"/>
  <c r="F113" i="10"/>
  <c r="O112" i="10"/>
  <c r="L112" i="10"/>
  <c r="I112" i="10"/>
  <c r="F112" i="10"/>
  <c r="O111" i="10"/>
  <c r="L111" i="10"/>
  <c r="I111" i="10"/>
  <c r="F111" i="10"/>
  <c r="O110" i="10"/>
  <c r="L110" i="10"/>
  <c r="I110" i="10"/>
  <c r="F110" i="10"/>
  <c r="O109" i="10"/>
  <c r="L109" i="10"/>
  <c r="I109" i="10"/>
  <c r="F109" i="10"/>
  <c r="O108" i="10"/>
  <c r="L108" i="10"/>
  <c r="I108" i="10"/>
  <c r="F108" i="10"/>
  <c r="O107" i="10"/>
  <c r="L107" i="10"/>
  <c r="I107" i="10"/>
  <c r="F107" i="10"/>
  <c r="N106" i="10"/>
  <c r="M106" i="10"/>
  <c r="K106" i="10"/>
  <c r="J106" i="10"/>
  <c r="L106" i="10" s="1"/>
  <c r="H106" i="10"/>
  <c r="I106" i="10" s="1"/>
  <c r="G106" i="10"/>
  <c r="E106" i="10"/>
  <c r="D106" i="10"/>
  <c r="O105" i="10"/>
  <c r="L105" i="10"/>
  <c r="I105" i="10"/>
  <c r="F105" i="10"/>
  <c r="O104" i="10"/>
  <c r="L104" i="10"/>
  <c r="I104" i="10"/>
  <c r="F104" i="10"/>
  <c r="O103" i="10"/>
  <c r="L103" i="10"/>
  <c r="I103" i="10"/>
  <c r="F103" i="10"/>
  <c r="O102" i="10"/>
  <c r="L102" i="10"/>
  <c r="I102" i="10"/>
  <c r="F102" i="10"/>
  <c r="O101" i="10"/>
  <c r="L101" i="10"/>
  <c r="I101" i="10"/>
  <c r="F101" i="10"/>
  <c r="O100" i="10"/>
  <c r="L100" i="10"/>
  <c r="I100" i="10"/>
  <c r="F100" i="10"/>
  <c r="O99" i="10"/>
  <c r="L99" i="10"/>
  <c r="I99" i="10"/>
  <c r="F99" i="10"/>
  <c r="N98" i="10"/>
  <c r="M98" i="10"/>
  <c r="K98" i="10"/>
  <c r="J98" i="10"/>
  <c r="H98" i="10"/>
  <c r="G98" i="10"/>
  <c r="E98" i="10"/>
  <c r="D98" i="10"/>
  <c r="F98" i="10" s="1"/>
  <c r="O97" i="10"/>
  <c r="L97" i="10"/>
  <c r="I97" i="10"/>
  <c r="F97" i="10"/>
  <c r="O96" i="10"/>
  <c r="L96" i="10"/>
  <c r="I96" i="10"/>
  <c r="F96" i="10"/>
  <c r="O95" i="10"/>
  <c r="L95" i="10"/>
  <c r="I95" i="10"/>
  <c r="F95" i="10"/>
  <c r="O94" i="10"/>
  <c r="L94" i="10"/>
  <c r="I94" i="10"/>
  <c r="F94" i="10"/>
  <c r="O93" i="10"/>
  <c r="L93" i="10"/>
  <c r="I93" i="10"/>
  <c r="F93" i="10"/>
  <c r="N92" i="10"/>
  <c r="N86" i="10" s="1"/>
  <c r="M92" i="10"/>
  <c r="K92" i="10"/>
  <c r="J92" i="10"/>
  <c r="H92" i="10"/>
  <c r="G92" i="10"/>
  <c r="E92" i="10"/>
  <c r="D92" i="10"/>
  <c r="F92" i="10" s="1"/>
  <c r="O91" i="10"/>
  <c r="L91" i="10"/>
  <c r="I91" i="10"/>
  <c r="F91" i="10"/>
  <c r="O90" i="10"/>
  <c r="C90" i="10" s="1"/>
  <c r="L90" i="10"/>
  <c r="I90" i="10"/>
  <c r="F90" i="10"/>
  <c r="O89" i="10"/>
  <c r="L89" i="10"/>
  <c r="I89" i="10"/>
  <c r="F89" i="10"/>
  <c r="C89" i="10" s="1"/>
  <c r="O88" i="10"/>
  <c r="L88" i="10"/>
  <c r="I88" i="10"/>
  <c r="F88" i="10"/>
  <c r="N87" i="10"/>
  <c r="M87" i="10"/>
  <c r="K87" i="10"/>
  <c r="J87" i="10"/>
  <c r="L87" i="10" s="1"/>
  <c r="H87" i="10"/>
  <c r="G87" i="10"/>
  <c r="I87" i="10" s="1"/>
  <c r="E87" i="10"/>
  <c r="D87" i="10"/>
  <c r="O85" i="10"/>
  <c r="L85" i="10"/>
  <c r="I85" i="10"/>
  <c r="F85" i="10"/>
  <c r="O84" i="10"/>
  <c r="L84" i="10"/>
  <c r="I84" i="10"/>
  <c r="F84" i="10"/>
  <c r="N83" i="10"/>
  <c r="M83" i="10"/>
  <c r="O83" i="10" s="1"/>
  <c r="K83" i="10"/>
  <c r="J83" i="10"/>
  <c r="H83" i="10"/>
  <c r="G83" i="10"/>
  <c r="I83" i="10" s="1"/>
  <c r="E83" i="10"/>
  <c r="F83" i="10" s="1"/>
  <c r="D83" i="10"/>
  <c r="O82" i="10"/>
  <c r="L82" i="10"/>
  <c r="I82" i="10"/>
  <c r="F82" i="10"/>
  <c r="O81" i="10"/>
  <c r="L81" i="10"/>
  <c r="I81" i="10"/>
  <c r="C81" i="10" s="1"/>
  <c r="F81" i="10"/>
  <c r="N80" i="10"/>
  <c r="M80" i="10"/>
  <c r="O80" i="10" s="1"/>
  <c r="K80" i="10"/>
  <c r="K79" i="10" s="1"/>
  <c r="J80" i="10"/>
  <c r="H80" i="10"/>
  <c r="G80" i="10"/>
  <c r="E80" i="10"/>
  <c r="E79" i="10" s="1"/>
  <c r="D80" i="10"/>
  <c r="N79" i="10"/>
  <c r="J79" i="10"/>
  <c r="G79" i="10"/>
  <c r="O77" i="10"/>
  <c r="L77" i="10"/>
  <c r="I77" i="10"/>
  <c r="F77" i="10"/>
  <c r="O76" i="10"/>
  <c r="L76" i="10"/>
  <c r="I76" i="10"/>
  <c r="F76" i="10"/>
  <c r="O75" i="10"/>
  <c r="L75" i="10"/>
  <c r="I75" i="10"/>
  <c r="C75" i="10" s="1"/>
  <c r="F75" i="10"/>
  <c r="O74" i="10"/>
  <c r="L74" i="10"/>
  <c r="I74" i="10"/>
  <c r="F74" i="10"/>
  <c r="O73" i="10"/>
  <c r="L73" i="10"/>
  <c r="I73" i="10"/>
  <c r="C73" i="10" s="1"/>
  <c r="F73" i="10"/>
  <c r="N72" i="10"/>
  <c r="N70" i="10" s="1"/>
  <c r="M72" i="10"/>
  <c r="O72" i="10" s="1"/>
  <c r="K72" i="10"/>
  <c r="K70" i="10" s="1"/>
  <c r="J72" i="10"/>
  <c r="J70" i="10" s="1"/>
  <c r="H72" i="10"/>
  <c r="G72" i="10"/>
  <c r="E72" i="10"/>
  <c r="E70" i="10" s="1"/>
  <c r="D72" i="10"/>
  <c r="O71" i="10"/>
  <c r="L71" i="10"/>
  <c r="I71" i="10"/>
  <c r="D71" i="10"/>
  <c r="F71" i="10" s="1"/>
  <c r="G70" i="10"/>
  <c r="O69" i="10"/>
  <c r="L69" i="10"/>
  <c r="I69" i="10"/>
  <c r="D69" i="10"/>
  <c r="F69" i="10" s="1"/>
  <c r="O68" i="10"/>
  <c r="L68" i="10"/>
  <c r="I68" i="10"/>
  <c r="F68" i="10"/>
  <c r="O67" i="10"/>
  <c r="L67" i="10"/>
  <c r="I67" i="10"/>
  <c r="F67" i="10"/>
  <c r="O66" i="10"/>
  <c r="L66" i="10"/>
  <c r="I66" i="10"/>
  <c r="F66" i="10"/>
  <c r="O65" i="10"/>
  <c r="L65" i="10"/>
  <c r="I65" i="10"/>
  <c r="F65" i="10"/>
  <c r="O64" i="10"/>
  <c r="L64" i="10"/>
  <c r="I64" i="10"/>
  <c r="F64" i="10"/>
  <c r="O63" i="10"/>
  <c r="L63" i="10"/>
  <c r="I63" i="10"/>
  <c r="F63" i="10"/>
  <c r="C63" i="10"/>
  <c r="O62" i="10"/>
  <c r="L62" i="10"/>
  <c r="I62" i="10"/>
  <c r="F62" i="10"/>
  <c r="C62" i="10" s="1"/>
  <c r="N61" i="10"/>
  <c r="M61" i="10"/>
  <c r="O61" i="10" s="1"/>
  <c r="K61" i="10"/>
  <c r="J61" i="10"/>
  <c r="L61" i="10" s="1"/>
  <c r="H61" i="10"/>
  <c r="G61" i="10"/>
  <c r="I61" i="10" s="1"/>
  <c r="E61" i="10"/>
  <c r="D61" i="10"/>
  <c r="O60" i="10"/>
  <c r="L60" i="10"/>
  <c r="I60" i="10"/>
  <c r="F60" i="10"/>
  <c r="O59" i="10"/>
  <c r="L59" i="10"/>
  <c r="I59" i="10"/>
  <c r="F59" i="10"/>
  <c r="N58" i="10"/>
  <c r="M58" i="10"/>
  <c r="O58" i="10" s="1"/>
  <c r="K58" i="10"/>
  <c r="J58" i="10"/>
  <c r="L58" i="10" s="1"/>
  <c r="H58" i="10"/>
  <c r="G58" i="10"/>
  <c r="E58" i="10"/>
  <c r="D58" i="10"/>
  <c r="N57" i="10"/>
  <c r="N56" i="10" s="1"/>
  <c r="K57" i="10"/>
  <c r="G57" i="10"/>
  <c r="O50" i="10"/>
  <c r="C50" i="10"/>
  <c r="O49" i="10"/>
  <c r="C49" i="10" s="1"/>
  <c r="N48" i="10"/>
  <c r="M48" i="10"/>
  <c r="L47" i="10"/>
  <c r="I47" i="10"/>
  <c r="F47" i="10"/>
  <c r="K46" i="10"/>
  <c r="J46" i="10"/>
  <c r="H46" i="10"/>
  <c r="G46" i="10"/>
  <c r="E46" i="10"/>
  <c r="D46" i="10"/>
  <c r="F45" i="10"/>
  <c r="C45" i="10" s="1"/>
  <c r="L44" i="10"/>
  <c r="C44" i="10" s="1"/>
  <c r="L43" i="10"/>
  <c r="C43" i="10" s="1"/>
  <c r="L42" i="10"/>
  <c r="C42" i="10"/>
  <c r="L41" i="10"/>
  <c r="C41" i="10" s="1"/>
  <c r="K40" i="10"/>
  <c r="J40" i="10"/>
  <c r="L39" i="10"/>
  <c r="C39" i="10" s="1"/>
  <c r="L38" i="10"/>
  <c r="C38" i="10"/>
  <c r="K37" i="10"/>
  <c r="J37" i="10"/>
  <c r="L37" i="10" s="1"/>
  <c r="C37" i="10" s="1"/>
  <c r="L36" i="10"/>
  <c r="C36" i="10" s="1"/>
  <c r="K35" i="10"/>
  <c r="J35" i="10"/>
  <c r="L34" i="10"/>
  <c r="C34" i="10" s="1"/>
  <c r="L33" i="10"/>
  <c r="C33" i="10" s="1"/>
  <c r="L32" i="10"/>
  <c r="C32" i="10"/>
  <c r="K31" i="10"/>
  <c r="K30" i="10" s="1"/>
  <c r="J31" i="10"/>
  <c r="L31" i="10" s="1"/>
  <c r="C31" i="10" s="1"/>
  <c r="F29" i="10"/>
  <c r="C29" i="10" s="1"/>
  <c r="I28" i="10"/>
  <c r="F28" i="10"/>
  <c r="O27" i="10"/>
  <c r="L27" i="10"/>
  <c r="I27" i="10"/>
  <c r="F27" i="10"/>
  <c r="O26" i="10"/>
  <c r="L26" i="10"/>
  <c r="I26" i="10"/>
  <c r="F26" i="10"/>
  <c r="N25" i="10"/>
  <c r="N290" i="10" s="1"/>
  <c r="M25" i="10"/>
  <c r="M290" i="10" s="1"/>
  <c r="K25" i="10"/>
  <c r="K290" i="10" s="1"/>
  <c r="K289" i="10" s="1"/>
  <c r="J25" i="10"/>
  <c r="H25" i="10"/>
  <c r="H290" i="10" s="1"/>
  <c r="G25" i="10"/>
  <c r="G290" i="10" s="1"/>
  <c r="E25" i="10"/>
  <c r="D25" i="10"/>
  <c r="D290" i="10" s="1"/>
  <c r="I288" i="12" l="1"/>
  <c r="G24" i="10"/>
  <c r="J57" i="10"/>
  <c r="L57" i="10" s="1"/>
  <c r="C59" i="10"/>
  <c r="F61" i="10"/>
  <c r="C61" i="10" s="1"/>
  <c r="C69" i="10"/>
  <c r="C97" i="10"/>
  <c r="C99" i="10"/>
  <c r="C104" i="10"/>
  <c r="O106" i="10"/>
  <c r="C118" i="10"/>
  <c r="C121" i="10"/>
  <c r="C135" i="10"/>
  <c r="C137" i="10"/>
  <c r="C138" i="10"/>
  <c r="C141" i="10"/>
  <c r="C142" i="10"/>
  <c r="C143" i="10"/>
  <c r="C149" i="10"/>
  <c r="C150" i="10"/>
  <c r="C151" i="10"/>
  <c r="C155" i="10"/>
  <c r="C159" i="10"/>
  <c r="C200" i="10"/>
  <c r="C212" i="10"/>
  <c r="C213" i="10"/>
  <c r="F230" i="10"/>
  <c r="C232" i="10"/>
  <c r="C250" i="10"/>
  <c r="C285" i="10"/>
  <c r="C286" i="10"/>
  <c r="L291" i="10"/>
  <c r="C292" i="10"/>
  <c r="C296" i="10"/>
  <c r="C297" i="10"/>
  <c r="C299" i="10"/>
  <c r="N289" i="10"/>
  <c r="C94" i="10"/>
  <c r="C102" i="10"/>
  <c r="C109" i="10"/>
  <c r="C111" i="10"/>
  <c r="L134" i="10"/>
  <c r="L139" i="10"/>
  <c r="L147" i="10"/>
  <c r="L163" i="10"/>
  <c r="C165" i="10"/>
  <c r="C166" i="10"/>
  <c r="I169" i="10"/>
  <c r="H190" i="10"/>
  <c r="C202" i="10"/>
  <c r="C203" i="10"/>
  <c r="C237" i="10"/>
  <c r="C253" i="10"/>
  <c r="C260" i="10"/>
  <c r="G261" i="10"/>
  <c r="C264" i="10"/>
  <c r="C267" i="10"/>
  <c r="I274" i="10"/>
  <c r="C280" i="10"/>
  <c r="C294" i="10"/>
  <c r="I25" i="10"/>
  <c r="F25" i="10"/>
  <c r="C28" i="10"/>
  <c r="C67" i="10"/>
  <c r="C68" i="10"/>
  <c r="C71" i="10"/>
  <c r="C77" i="10"/>
  <c r="L80" i="10"/>
  <c r="L83" i="10"/>
  <c r="C83" i="10" s="1"/>
  <c r="C84" i="10"/>
  <c r="C85" i="10"/>
  <c r="O92" i="10"/>
  <c r="O98" i="10"/>
  <c r="C98" i="10" s="1"/>
  <c r="C113" i="10"/>
  <c r="F115" i="10"/>
  <c r="C117" i="10"/>
  <c r="C129" i="10"/>
  <c r="C130" i="10"/>
  <c r="O147" i="10"/>
  <c r="C156" i="10"/>
  <c r="L169" i="10"/>
  <c r="C170" i="10"/>
  <c r="C171" i="10"/>
  <c r="C175" i="10"/>
  <c r="L178" i="10"/>
  <c r="I182" i="10"/>
  <c r="C196" i="10"/>
  <c r="F201" i="10"/>
  <c r="K198" i="10"/>
  <c r="L208" i="10"/>
  <c r="C209" i="10"/>
  <c r="C210" i="10"/>
  <c r="C211" i="10"/>
  <c r="C217" i="10"/>
  <c r="L219" i="10"/>
  <c r="C220" i="10"/>
  <c r="O230" i="10"/>
  <c r="L238" i="10"/>
  <c r="C240" i="10"/>
  <c r="F241" i="10"/>
  <c r="C245" i="10"/>
  <c r="C247" i="10"/>
  <c r="I278" i="10"/>
  <c r="L282" i="10"/>
  <c r="C28" i="12"/>
  <c r="F24" i="12"/>
  <c r="C24" i="12" s="1"/>
  <c r="F54" i="12"/>
  <c r="C55" i="12"/>
  <c r="C27" i="10"/>
  <c r="H24" i="10"/>
  <c r="M57" i="10"/>
  <c r="C64" i="10"/>
  <c r="L72" i="10"/>
  <c r="C76" i="10"/>
  <c r="C101" i="10"/>
  <c r="F106" i="10"/>
  <c r="C108" i="10"/>
  <c r="C114" i="10"/>
  <c r="L115" i="10"/>
  <c r="C116" i="10"/>
  <c r="C124" i="10"/>
  <c r="D125" i="10"/>
  <c r="F131" i="10"/>
  <c r="C140" i="10"/>
  <c r="C145" i="10"/>
  <c r="C146" i="10"/>
  <c r="F147" i="10"/>
  <c r="C152" i="10"/>
  <c r="C158" i="10"/>
  <c r="C164" i="10"/>
  <c r="L168" i="10"/>
  <c r="C173" i="10"/>
  <c r="C174" i="10"/>
  <c r="C184" i="10"/>
  <c r="C218" i="10"/>
  <c r="F219" i="10"/>
  <c r="C228" i="10"/>
  <c r="L241" i="10"/>
  <c r="C244" i="10"/>
  <c r="C251" i="10"/>
  <c r="I261" i="10"/>
  <c r="C265" i="10"/>
  <c r="L271" i="10"/>
  <c r="C279" i="10"/>
  <c r="O291" i="10"/>
  <c r="C26" i="10"/>
  <c r="K56" i="10"/>
  <c r="H86" i="10"/>
  <c r="C93" i="10"/>
  <c r="L98" i="10"/>
  <c r="C100" i="10"/>
  <c r="C105" i="10"/>
  <c r="C112" i="10"/>
  <c r="F139" i="10"/>
  <c r="I154" i="10"/>
  <c r="O154" i="10"/>
  <c r="C161" i="10"/>
  <c r="C162" i="10"/>
  <c r="F163" i="10"/>
  <c r="O178" i="10"/>
  <c r="C188" i="10"/>
  <c r="C193" i="10"/>
  <c r="F194" i="10"/>
  <c r="F195" i="10"/>
  <c r="C205" i="10"/>
  <c r="E207" i="10"/>
  <c r="E198" i="10" s="1"/>
  <c r="N207" i="10"/>
  <c r="N198" i="10" s="1"/>
  <c r="O255" i="10"/>
  <c r="C263" i="10"/>
  <c r="C298" i="10"/>
  <c r="K24" i="10"/>
  <c r="L40" i="10"/>
  <c r="C40" i="10" s="1"/>
  <c r="L46" i="10"/>
  <c r="C60" i="10"/>
  <c r="C66" i="10"/>
  <c r="C74" i="10"/>
  <c r="C82" i="10"/>
  <c r="C88" i="10"/>
  <c r="C91" i="10"/>
  <c r="C103" i="10"/>
  <c r="O115" i="10"/>
  <c r="C122" i="10"/>
  <c r="I125" i="10"/>
  <c r="C128" i="10"/>
  <c r="I131" i="10"/>
  <c r="C131" i="10" s="1"/>
  <c r="I144" i="10"/>
  <c r="C172" i="10"/>
  <c r="C180" i="10"/>
  <c r="E190" i="10"/>
  <c r="N234" i="10"/>
  <c r="I241" i="10"/>
  <c r="C246" i="10"/>
  <c r="L254" i="10"/>
  <c r="C257" i="10"/>
  <c r="C269" i="10"/>
  <c r="C270" i="10"/>
  <c r="L274" i="10"/>
  <c r="C277" i="10"/>
  <c r="F278" i="10"/>
  <c r="C278" i="10" s="1"/>
  <c r="O48" i="10"/>
  <c r="C48" i="10" s="1"/>
  <c r="C65" i="10"/>
  <c r="L79" i="10"/>
  <c r="C96" i="10"/>
  <c r="I98" i="10"/>
  <c r="C110" i="10"/>
  <c r="C119" i="10"/>
  <c r="C126" i="10"/>
  <c r="C132" i="10"/>
  <c r="C136" i="10"/>
  <c r="C148" i="10"/>
  <c r="C160" i="10"/>
  <c r="L187" i="10"/>
  <c r="C192" i="10"/>
  <c r="C216" i="10"/>
  <c r="C235" i="10"/>
  <c r="C283" i="10"/>
  <c r="C295" i="10"/>
  <c r="M289" i="10"/>
  <c r="O290" i="10"/>
  <c r="M168" i="10"/>
  <c r="O168" i="10" s="1"/>
  <c r="O169" i="10"/>
  <c r="O238" i="10"/>
  <c r="M234" i="10"/>
  <c r="E290" i="10"/>
  <c r="E289" i="10" s="1"/>
  <c r="E24" i="10"/>
  <c r="F46" i="10"/>
  <c r="D24" i="10"/>
  <c r="C47" i="10"/>
  <c r="E57" i="10"/>
  <c r="E56" i="10" s="1"/>
  <c r="H70" i="10"/>
  <c r="I72" i="10"/>
  <c r="M79" i="10"/>
  <c r="J86" i="10"/>
  <c r="N233" i="10"/>
  <c r="N197" i="10" s="1"/>
  <c r="H254" i="10"/>
  <c r="I254" i="10" s="1"/>
  <c r="I255" i="10"/>
  <c r="L35" i="10"/>
  <c r="C35" i="10" s="1"/>
  <c r="J30" i="10"/>
  <c r="E86" i="10"/>
  <c r="F87" i="10"/>
  <c r="J290" i="10"/>
  <c r="L25" i="10"/>
  <c r="L70" i="10"/>
  <c r="H79" i="10"/>
  <c r="I80" i="10"/>
  <c r="O87" i="10"/>
  <c r="M86" i="10"/>
  <c r="O86" i="10" s="1"/>
  <c r="L92" i="10"/>
  <c r="K86" i="10"/>
  <c r="D133" i="10"/>
  <c r="F133" i="10" s="1"/>
  <c r="F134" i="10"/>
  <c r="C134" i="10" s="1"/>
  <c r="O134" i="10"/>
  <c r="M133" i="10"/>
  <c r="O219" i="10"/>
  <c r="C219" i="10" s="1"/>
  <c r="M207" i="10"/>
  <c r="M24" i="10"/>
  <c r="O25" i="10"/>
  <c r="D57" i="10"/>
  <c r="F58" i="10"/>
  <c r="N24" i="10"/>
  <c r="O57" i="10"/>
  <c r="F72" i="10"/>
  <c r="D70" i="10"/>
  <c r="F70" i="10" s="1"/>
  <c r="I24" i="10"/>
  <c r="I46" i="10"/>
  <c r="J56" i="10"/>
  <c r="H57" i="10"/>
  <c r="I58" i="10"/>
  <c r="I70" i="10"/>
  <c r="G56" i="10"/>
  <c r="D79" i="10"/>
  <c r="F80" i="10"/>
  <c r="I92" i="10"/>
  <c r="C92" i="10" s="1"/>
  <c r="G86" i="10"/>
  <c r="C106" i="10"/>
  <c r="M176" i="10"/>
  <c r="O176" i="10" s="1"/>
  <c r="O177" i="10"/>
  <c r="G176" i="10"/>
  <c r="I176" i="10" s="1"/>
  <c r="I177" i="10"/>
  <c r="C187" i="10"/>
  <c r="K194" i="10"/>
  <c r="L194" i="10" s="1"/>
  <c r="L195" i="10"/>
  <c r="G194" i="10"/>
  <c r="I194" i="10" s="1"/>
  <c r="I195" i="10"/>
  <c r="C123" i="10"/>
  <c r="G133" i="10"/>
  <c r="C153" i="10"/>
  <c r="C154" i="10"/>
  <c r="C157" i="10"/>
  <c r="F169" i="10"/>
  <c r="D177" i="10"/>
  <c r="F178" i="10"/>
  <c r="I178" i="10"/>
  <c r="C181" i="10"/>
  <c r="C182" i="10"/>
  <c r="C185" i="10"/>
  <c r="C189" i="10"/>
  <c r="D190" i="10"/>
  <c r="H198" i="10"/>
  <c r="I201" i="10"/>
  <c r="G199" i="10"/>
  <c r="F208" i="10"/>
  <c r="D207" i="10"/>
  <c r="F207" i="10" s="1"/>
  <c r="F236" i="10"/>
  <c r="D234" i="10"/>
  <c r="F238" i="10"/>
  <c r="E234" i="10"/>
  <c r="E233" i="10" s="1"/>
  <c r="D266" i="10"/>
  <c r="F268" i="10"/>
  <c r="C268" i="10" s="1"/>
  <c r="I272" i="10"/>
  <c r="G271" i="10"/>
  <c r="I271" i="10" s="1"/>
  <c r="G289" i="10"/>
  <c r="I290" i="10"/>
  <c r="M70" i="10"/>
  <c r="O70" i="10" s="1"/>
  <c r="C107" i="10"/>
  <c r="K133" i="10"/>
  <c r="L133" i="10" s="1"/>
  <c r="D289" i="10"/>
  <c r="F290" i="10"/>
  <c r="H289" i="10"/>
  <c r="C95" i="10"/>
  <c r="C127" i="10"/>
  <c r="N133" i="10"/>
  <c r="N78" i="10" s="1"/>
  <c r="N55" i="10" s="1"/>
  <c r="H133" i="10"/>
  <c r="I139" i="10"/>
  <c r="C139" i="10" s="1"/>
  <c r="L144" i="10"/>
  <c r="C144" i="10" s="1"/>
  <c r="I147" i="10"/>
  <c r="C147" i="10" s="1"/>
  <c r="I163" i="10"/>
  <c r="I168" i="10"/>
  <c r="C168" i="10" s="1"/>
  <c r="L177" i="10"/>
  <c r="M190" i="10"/>
  <c r="O190" i="10" s="1"/>
  <c r="I191" i="10"/>
  <c r="L191" i="10"/>
  <c r="C222" i="10"/>
  <c r="C223" i="10"/>
  <c r="C241" i="10"/>
  <c r="O254" i="10"/>
  <c r="F262" i="10"/>
  <c r="L262" i="10"/>
  <c r="J261" i="10"/>
  <c r="L261" i="10" s="1"/>
  <c r="O274" i="10"/>
  <c r="M272" i="10"/>
  <c r="I284" i="10"/>
  <c r="O195" i="10"/>
  <c r="F199" i="10"/>
  <c r="C214" i="10"/>
  <c r="C215" i="10"/>
  <c r="C227" i="10"/>
  <c r="L230" i="10"/>
  <c r="J207" i="10"/>
  <c r="L207" i="10" s="1"/>
  <c r="C231" i="10"/>
  <c r="K234" i="10"/>
  <c r="K233" i="10" s="1"/>
  <c r="C239" i="10"/>
  <c r="C242" i="10"/>
  <c r="C243" i="10"/>
  <c r="D254" i="10"/>
  <c r="F254" i="10" s="1"/>
  <c r="F255" i="10"/>
  <c r="C255" i="10" s="1"/>
  <c r="C259" i="10"/>
  <c r="O266" i="10"/>
  <c r="C273" i="10"/>
  <c r="F274" i="10"/>
  <c r="L201" i="10"/>
  <c r="J199" i="10"/>
  <c r="C206" i="10"/>
  <c r="G207" i="10"/>
  <c r="I207" i="10" s="1"/>
  <c r="I208" i="10"/>
  <c r="C226" i="10"/>
  <c r="I236" i="10"/>
  <c r="G234" i="10"/>
  <c r="L249" i="10"/>
  <c r="C249" i="10" s="1"/>
  <c r="C258" i="10"/>
  <c r="M261" i="10"/>
  <c r="O261" i="10" s="1"/>
  <c r="O262" i="10"/>
  <c r="E272" i="10"/>
  <c r="C281" i="10"/>
  <c r="F282" i="10"/>
  <c r="C282" i="10" s="1"/>
  <c r="I291" i="10"/>
  <c r="C293" i="10"/>
  <c r="C291" i="10" s="1"/>
  <c r="L272" i="10"/>
  <c r="L284" i="10"/>
  <c r="C274" i="10" l="1"/>
  <c r="C230" i="10"/>
  <c r="C72" i="10"/>
  <c r="C163" i="10"/>
  <c r="C194" i="10"/>
  <c r="C115" i="10"/>
  <c r="K197" i="10"/>
  <c r="F190" i="10"/>
  <c r="C169" i="10"/>
  <c r="O289" i="10"/>
  <c r="F288" i="12"/>
  <c r="C288" i="12" s="1"/>
  <c r="F53" i="12"/>
  <c r="C53" i="12" s="1"/>
  <c r="C54" i="12"/>
  <c r="C262" i="10"/>
  <c r="C25" i="10"/>
  <c r="C236" i="10"/>
  <c r="C201" i="10"/>
  <c r="F125" i="10"/>
  <c r="C125" i="10" s="1"/>
  <c r="D86" i="10"/>
  <c r="D78" i="10" s="1"/>
  <c r="F78" i="10" s="1"/>
  <c r="C58" i="10"/>
  <c r="C87" i="10"/>
  <c r="C80" i="10"/>
  <c r="E78" i="10"/>
  <c r="E55" i="10" s="1"/>
  <c r="N54" i="10"/>
  <c r="D261" i="10"/>
  <c r="F261" i="10" s="1"/>
  <c r="C261" i="10" s="1"/>
  <c r="F266" i="10"/>
  <c r="C266" i="10" s="1"/>
  <c r="L56" i="10"/>
  <c r="L86" i="10"/>
  <c r="J78" i="10"/>
  <c r="E271" i="10"/>
  <c r="E197" i="10" s="1"/>
  <c r="F272" i="10"/>
  <c r="C284" i="10"/>
  <c r="O24" i="10"/>
  <c r="J233" i="10"/>
  <c r="I234" i="10"/>
  <c r="G233" i="10"/>
  <c r="C254" i="10"/>
  <c r="D198" i="10"/>
  <c r="C191" i="10"/>
  <c r="F289" i="10"/>
  <c r="C238" i="10"/>
  <c r="C208" i="10"/>
  <c r="K190" i="10"/>
  <c r="D176" i="10"/>
  <c r="F176" i="10" s="1"/>
  <c r="C176" i="10" s="1"/>
  <c r="F177" i="10"/>
  <c r="C177" i="10" s="1"/>
  <c r="H233" i="10"/>
  <c r="F79" i="10"/>
  <c r="F57" i="10"/>
  <c r="D56" i="10"/>
  <c r="O207" i="10"/>
  <c r="C207" i="10" s="1"/>
  <c r="M198" i="10"/>
  <c r="O133" i="10"/>
  <c r="K78" i="10"/>
  <c r="L290" i="10"/>
  <c r="J289" i="10"/>
  <c r="L289" i="10" s="1"/>
  <c r="L234" i="10"/>
  <c r="F24" i="10"/>
  <c r="J198" i="10"/>
  <c r="L199" i="10"/>
  <c r="C70" i="10"/>
  <c r="C178" i="10"/>
  <c r="M78" i="10"/>
  <c r="O78" i="10" s="1"/>
  <c r="O79" i="10"/>
  <c r="N287" i="10"/>
  <c r="M271" i="10"/>
  <c r="O272" i="10"/>
  <c r="G190" i="10"/>
  <c r="I190" i="10" s="1"/>
  <c r="I289" i="10"/>
  <c r="D233" i="10"/>
  <c r="F234" i="10"/>
  <c r="G198" i="10"/>
  <c r="I199" i="10"/>
  <c r="C199" i="10" s="1"/>
  <c r="I133" i="10"/>
  <c r="C133" i="10" s="1"/>
  <c r="C195" i="10"/>
  <c r="I86" i="10"/>
  <c r="G78" i="10"/>
  <c r="H56" i="10"/>
  <c r="I57" i="10"/>
  <c r="M56" i="10"/>
  <c r="H78" i="10"/>
  <c r="I79" i="10"/>
  <c r="J24" i="10"/>
  <c r="L24" i="10" s="1"/>
  <c r="L30" i="10"/>
  <c r="C30" i="10" s="1"/>
  <c r="C46" i="10"/>
  <c r="M233" i="10"/>
  <c r="O233" i="10" s="1"/>
  <c r="O234" i="10"/>
  <c r="F86" i="10" l="1"/>
  <c r="E54" i="10"/>
  <c r="H55" i="10"/>
  <c r="I78" i="10"/>
  <c r="C78" i="10" s="1"/>
  <c r="C86" i="10"/>
  <c r="C24" i="10"/>
  <c r="K55" i="10"/>
  <c r="K54" i="10" s="1"/>
  <c r="K288" i="10" s="1"/>
  <c r="H287" i="10"/>
  <c r="F233" i="10"/>
  <c r="D287" i="10"/>
  <c r="D55" i="10"/>
  <c r="F56" i="10"/>
  <c r="G287" i="10"/>
  <c r="L78" i="10"/>
  <c r="C57" i="10"/>
  <c r="D197" i="10"/>
  <c r="F197" i="10" s="1"/>
  <c r="F198" i="10"/>
  <c r="L233" i="10"/>
  <c r="J287" i="10"/>
  <c r="G55" i="10"/>
  <c r="G197" i="10"/>
  <c r="I198" i="10"/>
  <c r="H197" i="10"/>
  <c r="H54" i="10" s="1"/>
  <c r="M197" i="10"/>
  <c r="O197" i="10" s="1"/>
  <c r="O198" i="10"/>
  <c r="C272" i="10"/>
  <c r="C290" i="10"/>
  <c r="C289" i="10" s="1"/>
  <c r="O271" i="10"/>
  <c r="M287" i="10"/>
  <c r="O287" i="10" s="1"/>
  <c r="E288" i="10"/>
  <c r="E53" i="10"/>
  <c r="M55" i="10"/>
  <c r="O56" i="10"/>
  <c r="I56" i="10"/>
  <c r="C234" i="10"/>
  <c r="L198" i="10"/>
  <c r="J197" i="10"/>
  <c r="L197" i="10" s="1"/>
  <c r="C79" i="10"/>
  <c r="K287" i="10"/>
  <c r="L190" i="10"/>
  <c r="C190" i="10" s="1"/>
  <c r="I233" i="10"/>
  <c r="F271" i="10"/>
  <c r="C271" i="10" s="1"/>
  <c r="E287" i="10"/>
  <c r="J55" i="10"/>
  <c r="N53" i="10"/>
  <c r="N288" i="10"/>
  <c r="K53" i="10"/>
  <c r="L287" i="10" l="1"/>
  <c r="I287" i="10"/>
  <c r="H288" i="10"/>
  <c r="H53" i="10"/>
  <c r="C56" i="10"/>
  <c r="J54" i="10"/>
  <c r="L55" i="10"/>
  <c r="M54" i="10"/>
  <c r="O55" i="10"/>
  <c r="I197" i="10"/>
  <c r="F55" i="10"/>
  <c r="D54" i="10"/>
  <c r="G54" i="10"/>
  <c r="I55" i="10"/>
  <c r="C198" i="10"/>
  <c r="F287" i="10"/>
  <c r="C197" i="10"/>
  <c r="C233" i="10"/>
  <c r="C287" i="10" l="1"/>
  <c r="I54" i="10"/>
  <c r="G53" i="10"/>
  <c r="I53" i="10" s="1"/>
  <c r="G288" i="10"/>
  <c r="I288" i="10" s="1"/>
  <c r="D288" i="10"/>
  <c r="F288" i="10" s="1"/>
  <c r="D53" i="10"/>
  <c r="F53" i="10" s="1"/>
  <c r="F54" i="10"/>
  <c r="O54" i="10"/>
  <c r="M53" i="10"/>
  <c r="O53" i="10" s="1"/>
  <c r="M288" i="10"/>
  <c r="O288" i="10" s="1"/>
  <c r="C55" i="10"/>
  <c r="L54" i="10"/>
  <c r="J53" i="10"/>
  <c r="L53" i="10" s="1"/>
  <c r="J288" i="10"/>
  <c r="L288" i="10" s="1"/>
  <c r="C288" i="10" l="1"/>
  <c r="C54" i="10"/>
  <c r="C53" i="10"/>
  <c r="G266" i="9" l="1"/>
  <c r="G265" i="9" s="1"/>
  <c r="F265" i="9"/>
  <c r="E265" i="9"/>
  <c r="G258" i="9"/>
  <c r="G257" i="9" s="1"/>
  <c r="F257" i="9"/>
  <c r="E257" i="9"/>
  <c r="G256" i="9"/>
  <c r="G255" i="9"/>
  <c r="G254" i="9"/>
  <c r="G253" i="9"/>
  <c r="G252" i="9"/>
  <c r="G251" i="9"/>
  <c r="G250" i="9"/>
  <c r="G249" i="9"/>
  <c r="G248" i="9"/>
  <c r="G247" i="9"/>
  <c r="G246" i="9"/>
  <c r="G245" i="9"/>
  <c r="G244" i="9"/>
  <c r="G243" i="9"/>
  <c r="G242" i="9"/>
  <c r="G241" i="9"/>
  <c r="G240" i="9"/>
  <c r="G239" i="9"/>
  <c r="G238" i="9"/>
  <c r="G237" i="9"/>
  <c r="G236" i="9"/>
  <c r="G235" i="9"/>
  <c r="G234" i="9"/>
  <c r="G233" i="9"/>
  <c r="G232" i="9"/>
  <c r="G231" i="9"/>
  <c r="G230" i="9"/>
  <c r="G229" i="9"/>
  <c r="G228" i="9"/>
  <c r="G227" i="9"/>
  <c r="G226" i="9"/>
  <c r="G225" i="9"/>
  <c r="G224" i="9"/>
  <c r="G223" i="9"/>
  <c r="G222" i="9"/>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E191" i="9"/>
  <c r="E179" i="9" s="1"/>
  <c r="G190" i="9"/>
  <c r="G189" i="9"/>
  <c r="G188" i="9"/>
  <c r="G187" i="9"/>
  <c r="G186" i="9"/>
  <c r="G185" i="9"/>
  <c r="G184" i="9"/>
  <c r="G183" i="9"/>
  <c r="G182" i="9"/>
  <c r="G181" i="9"/>
  <c r="G180" i="9"/>
  <c r="F179" i="9"/>
  <c r="G178" i="9"/>
  <c r="G177" i="9" s="1"/>
  <c r="F177" i="9"/>
  <c r="E177" i="9"/>
  <c r="G176" i="9"/>
  <c r="G175" i="9"/>
  <c r="G174" i="9"/>
  <c r="G173" i="9" s="1"/>
  <c r="F173" i="9"/>
  <c r="E173" i="9"/>
  <c r="G172" i="9"/>
  <c r="G171" i="9"/>
  <c r="G170" i="9" s="1"/>
  <c r="F170" i="9"/>
  <c r="E170" i="9"/>
  <c r="G169" i="9"/>
  <c r="G168" i="9" s="1"/>
  <c r="F168" i="9"/>
  <c r="E168" i="9"/>
  <c r="G167" i="9"/>
  <c r="G166" i="9"/>
  <c r="G165" i="9" s="1"/>
  <c r="F165" i="9"/>
  <c r="E165" i="9"/>
  <c r="G164" i="9"/>
  <c r="G163" i="9"/>
  <c r="G162" i="9"/>
  <c r="G161" i="9" s="1"/>
  <c r="F161" i="9"/>
  <c r="E161" i="9"/>
  <c r="G160" i="9"/>
  <c r="G159" i="9"/>
  <c r="G158" i="9"/>
  <c r="G157" i="9"/>
  <c r="G156" i="9"/>
  <c r="G155" i="9"/>
  <c r="G154" i="9"/>
  <c r="G153" i="9"/>
  <c r="G152" i="9"/>
  <c r="G151" i="9"/>
  <c r="G150" i="9"/>
  <c r="G149" i="9"/>
  <c r="G148" i="9"/>
  <c r="G147" i="9"/>
  <c r="G146" i="9"/>
  <c r="G145" i="9"/>
  <c r="G144" i="9"/>
  <c r="G143" i="9"/>
  <c r="F142" i="9"/>
  <c r="E142" i="9"/>
  <c r="G141" i="9"/>
  <c r="G140" i="9"/>
  <c r="G139" i="9"/>
  <c r="G138" i="9"/>
  <c r="F137" i="9"/>
  <c r="E137" i="9"/>
  <c r="G136" i="9"/>
  <c r="G135" i="9"/>
  <c r="G134" i="9"/>
  <c r="G133" i="9"/>
  <c r="G132" i="9"/>
  <c r="G131" i="9"/>
  <c r="F130" i="9"/>
  <c r="E130" i="9"/>
  <c r="G129" i="9"/>
  <c r="G128" i="9"/>
  <c r="F127" i="9"/>
  <c r="E127" i="9"/>
  <c r="G126" i="9"/>
  <c r="G125" i="9"/>
  <c r="G124" i="9"/>
  <c r="G123" i="9"/>
  <c r="F122" i="9"/>
  <c r="E122" i="9"/>
  <c r="G121" i="9"/>
  <c r="G120" i="9"/>
  <c r="G119" i="9"/>
  <c r="G118" i="9"/>
  <c r="F117" i="9"/>
  <c r="E117" i="9"/>
  <c r="G116" i="9"/>
  <c r="G115" i="9"/>
  <c r="G114" i="9"/>
  <c r="G113" i="9"/>
  <c r="G112" i="9"/>
  <c r="F112" i="9"/>
  <c r="E112" i="9"/>
  <c r="G111" i="9"/>
  <c r="G110" i="9"/>
  <c r="F110" i="9"/>
  <c r="E110" i="9"/>
  <c r="G109" i="9"/>
  <c r="G108" i="9"/>
  <c r="G107" i="9"/>
  <c r="E107" i="9"/>
  <c r="E104" i="9" s="1"/>
  <c r="G106" i="9"/>
  <c r="G105" i="9"/>
  <c r="G104" i="9" s="1"/>
  <c r="F104" i="9"/>
  <c r="G103" i="9"/>
  <c r="G102" i="9"/>
  <c r="G101" i="9"/>
  <c r="G100" i="9"/>
  <c r="G99" i="9"/>
  <c r="G98" i="9"/>
  <c r="G97" i="9"/>
  <c r="G96" i="9"/>
  <c r="G95" i="9"/>
  <c r="G94" i="9"/>
  <c r="G93" i="9"/>
  <c r="G92" i="9"/>
  <c r="G91" i="9"/>
  <c r="G90" i="9"/>
  <c r="F89" i="9"/>
  <c r="E89" i="9"/>
  <c r="G88" i="9"/>
  <c r="G87" i="9"/>
  <c r="G86" i="9"/>
  <c r="G85" i="9"/>
  <c r="G84" i="9"/>
  <c r="G83" i="9"/>
  <c r="G82" i="9"/>
  <c r="G81" i="9"/>
  <c r="G80" i="9"/>
  <c r="F79" i="9"/>
  <c r="E79" i="9"/>
  <c r="G78" i="9"/>
  <c r="G77" i="9"/>
  <c r="G76" i="9"/>
  <c r="G75" i="9"/>
  <c r="G74" i="9"/>
  <c r="G73" i="9"/>
  <c r="G72" i="9"/>
  <c r="G71" i="9"/>
  <c r="G70" i="9"/>
  <c r="G69" i="9"/>
  <c r="G68" i="9"/>
  <c r="G67" i="9"/>
  <c r="G66" i="9"/>
  <c r="G65" i="9"/>
  <c r="G64" i="9"/>
  <c r="G63" i="9"/>
  <c r="F63" i="9"/>
  <c r="E63" i="9"/>
  <c r="G62" i="9"/>
  <c r="G61" i="9"/>
  <c r="G60" i="9"/>
  <c r="G59" i="9"/>
  <c r="G58" i="9"/>
  <c r="G57" i="9"/>
  <c r="G56" i="9"/>
  <c r="G55" i="9"/>
  <c r="G54" i="9"/>
  <c r="G53" i="9"/>
  <c r="G52" i="9"/>
  <c r="F51" i="9"/>
  <c r="E51" i="9"/>
  <c r="G50" i="9"/>
  <c r="G49" i="9"/>
  <c r="G48" i="9"/>
  <c r="G47" i="9"/>
  <c r="G46" i="9"/>
  <c r="G43" i="9" s="1"/>
  <c r="G45" i="9"/>
  <c r="G44" i="9"/>
  <c r="F43" i="9"/>
  <c r="E43" i="9"/>
  <c r="G42" i="9"/>
  <c r="G41" i="9"/>
  <c r="G40" i="9"/>
  <c r="G39" i="9"/>
  <c r="G38" i="9"/>
  <c r="G37" i="9"/>
  <c r="F36" i="9"/>
  <c r="E36" i="9"/>
  <c r="G35" i="9"/>
  <c r="G34" i="9"/>
  <c r="G33" i="9" s="1"/>
  <c r="F33" i="9"/>
  <c r="E33" i="9"/>
  <c r="G32" i="9"/>
  <c r="G31" i="9"/>
  <c r="G30" i="9"/>
  <c r="G29" i="9"/>
  <c r="G28" i="9"/>
  <c r="G27" i="9"/>
  <c r="G26" i="9"/>
  <c r="F25" i="9"/>
  <c r="E25" i="9"/>
  <c r="G21" i="9"/>
  <c r="G20" i="9"/>
  <c r="G19" i="9"/>
  <c r="G18" i="9"/>
  <c r="G17" i="9"/>
  <c r="G16" i="9"/>
  <c r="G15" i="9" s="1"/>
  <c r="F15" i="9"/>
  <c r="F14" i="9" s="1"/>
  <c r="F13" i="9" s="1"/>
  <c r="E15" i="9"/>
  <c r="G36" i="9" l="1"/>
  <c r="G89" i="9"/>
  <c r="G122" i="9"/>
  <c r="G142" i="9"/>
  <c r="G179" i="9"/>
  <c r="G191" i="9"/>
  <c r="G79" i="9"/>
  <c r="G25" i="9"/>
  <c r="G14" i="9" s="1"/>
  <c r="G13" i="9" s="1"/>
  <c r="G51" i="9"/>
  <c r="G117" i="9"/>
  <c r="G127" i="9"/>
  <c r="G130" i="9"/>
  <c r="G137" i="9"/>
  <c r="E14" i="9"/>
  <c r="E13" i="9" s="1"/>
  <c r="O299" i="8" l="1"/>
  <c r="L299" i="8"/>
  <c r="I299" i="8"/>
  <c r="F299" i="8"/>
  <c r="C299" i="8" s="1"/>
  <c r="O298" i="8"/>
  <c r="L298" i="8"/>
  <c r="I298" i="8"/>
  <c r="F298" i="8"/>
  <c r="O297" i="8"/>
  <c r="L297" i="8"/>
  <c r="I297" i="8"/>
  <c r="F297" i="8"/>
  <c r="O296" i="8"/>
  <c r="L296" i="8"/>
  <c r="I296" i="8"/>
  <c r="F296" i="8"/>
  <c r="O295" i="8"/>
  <c r="L295" i="8"/>
  <c r="I295" i="8"/>
  <c r="F295" i="8"/>
  <c r="O294" i="8"/>
  <c r="L294" i="8"/>
  <c r="I294" i="8"/>
  <c r="F294" i="8"/>
  <c r="O293" i="8"/>
  <c r="L293" i="8"/>
  <c r="I293" i="8"/>
  <c r="F293" i="8"/>
  <c r="O292" i="8"/>
  <c r="L292" i="8"/>
  <c r="I292" i="8"/>
  <c r="F292" i="8"/>
  <c r="N291" i="8"/>
  <c r="M291" i="8"/>
  <c r="O291" i="8" s="1"/>
  <c r="K291" i="8"/>
  <c r="J291" i="8"/>
  <c r="H291" i="8"/>
  <c r="G291" i="8"/>
  <c r="E291" i="8"/>
  <c r="D291" i="8"/>
  <c r="O286" i="8"/>
  <c r="L286" i="8"/>
  <c r="I286" i="8"/>
  <c r="F286" i="8"/>
  <c r="O285" i="8"/>
  <c r="L285" i="8"/>
  <c r="I285" i="8"/>
  <c r="F285" i="8"/>
  <c r="N284" i="8"/>
  <c r="M284" i="8"/>
  <c r="K284" i="8"/>
  <c r="J284" i="8"/>
  <c r="H284" i="8"/>
  <c r="G284" i="8"/>
  <c r="E284" i="8"/>
  <c r="D284" i="8"/>
  <c r="F284" i="8" s="1"/>
  <c r="O283" i="8"/>
  <c r="L283" i="8"/>
  <c r="I283" i="8"/>
  <c r="F283" i="8"/>
  <c r="C283" i="8" s="1"/>
  <c r="N282" i="8"/>
  <c r="M282" i="8"/>
  <c r="K282" i="8"/>
  <c r="J282" i="8"/>
  <c r="L282" i="8" s="1"/>
  <c r="H282" i="8"/>
  <c r="G282" i="8"/>
  <c r="E282" i="8"/>
  <c r="D282" i="8"/>
  <c r="O281" i="8"/>
  <c r="L281" i="8"/>
  <c r="I281" i="8"/>
  <c r="F281" i="8"/>
  <c r="O280" i="8"/>
  <c r="L280" i="8"/>
  <c r="I280" i="8"/>
  <c r="F280" i="8"/>
  <c r="O279" i="8"/>
  <c r="O278" i="8" s="1"/>
  <c r="L279" i="8"/>
  <c r="I279" i="8"/>
  <c r="F279" i="8"/>
  <c r="N278" i="8"/>
  <c r="M278" i="8"/>
  <c r="K278" i="8"/>
  <c r="J278" i="8"/>
  <c r="H278" i="8"/>
  <c r="G278" i="8"/>
  <c r="E278" i="8"/>
  <c r="D278" i="8"/>
  <c r="O277" i="8"/>
  <c r="L277" i="8"/>
  <c r="I277" i="8"/>
  <c r="F277" i="8"/>
  <c r="O276" i="8"/>
  <c r="L276" i="8"/>
  <c r="I276" i="8"/>
  <c r="F276" i="8"/>
  <c r="O275" i="8"/>
  <c r="L275" i="8"/>
  <c r="I275" i="8"/>
  <c r="F275" i="8"/>
  <c r="N274" i="8"/>
  <c r="N272" i="8" s="1"/>
  <c r="N271" i="8" s="1"/>
  <c r="M274" i="8"/>
  <c r="L274" i="8"/>
  <c r="K274" i="8"/>
  <c r="K272" i="8" s="1"/>
  <c r="K271" i="8" s="1"/>
  <c r="J274" i="8"/>
  <c r="J272" i="8" s="1"/>
  <c r="H274" i="8"/>
  <c r="G274" i="8"/>
  <c r="G272" i="8" s="1"/>
  <c r="G271" i="8" s="1"/>
  <c r="E274" i="8"/>
  <c r="D274" i="8"/>
  <c r="O273" i="8"/>
  <c r="L273" i="8"/>
  <c r="I273" i="8"/>
  <c r="F273" i="8"/>
  <c r="O270" i="8"/>
  <c r="L270" i="8"/>
  <c r="I270" i="8"/>
  <c r="F270" i="8"/>
  <c r="C270" i="8" s="1"/>
  <c r="O269" i="8"/>
  <c r="L269" i="8"/>
  <c r="I269" i="8"/>
  <c r="F269" i="8"/>
  <c r="O268" i="8"/>
  <c r="L268" i="8"/>
  <c r="I268" i="8"/>
  <c r="F268" i="8"/>
  <c r="O267" i="8"/>
  <c r="L267" i="8"/>
  <c r="I267" i="8"/>
  <c r="F267" i="8"/>
  <c r="C267" i="8" s="1"/>
  <c r="N266" i="8"/>
  <c r="M266" i="8"/>
  <c r="K266" i="8"/>
  <c r="J266" i="8"/>
  <c r="L266" i="8" s="1"/>
  <c r="H266" i="8"/>
  <c r="G266" i="8"/>
  <c r="E266" i="8"/>
  <c r="D266" i="8"/>
  <c r="O265" i="8"/>
  <c r="L265" i="8"/>
  <c r="I265" i="8"/>
  <c r="F265" i="8"/>
  <c r="O264" i="8"/>
  <c r="L264" i="8"/>
  <c r="I264" i="8"/>
  <c r="F264" i="8"/>
  <c r="O263" i="8"/>
  <c r="L263" i="8"/>
  <c r="I263" i="8"/>
  <c r="F263" i="8"/>
  <c r="N262" i="8"/>
  <c r="N261" i="8" s="1"/>
  <c r="M262" i="8"/>
  <c r="K262" i="8"/>
  <c r="K261" i="8" s="1"/>
  <c r="J262" i="8"/>
  <c r="H262" i="8"/>
  <c r="G262" i="8"/>
  <c r="G261" i="8" s="1"/>
  <c r="E262" i="8"/>
  <c r="E261" i="8" s="1"/>
  <c r="D262" i="8"/>
  <c r="M261" i="8"/>
  <c r="J261" i="8"/>
  <c r="O260" i="8"/>
  <c r="L260" i="8"/>
  <c r="I260" i="8"/>
  <c r="F260" i="8"/>
  <c r="O259" i="8"/>
  <c r="L259" i="8"/>
  <c r="I259" i="8"/>
  <c r="F259" i="8"/>
  <c r="O258" i="8"/>
  <c r="L258" i="8"/>
  <c r="I258" i="8"/>
  <c r="F258" i="8"/>
  <c r="O257" i="8"/>
  <c r="L257" i="8"/>
  <c r="I257" i="8"/>
  <c r="F257" i="8"/>
  <c r="O256" i="8"/>
  <c r="L256" i="8"/>
  <c r="I256" i="8"/>
  <c r="F256" i="8"/>
  <c r="N255" i="8"/>
  <c r="M255" i="8"/>
  <c r="O255" i="8" s="1"/>
  <c r="K255" i="8"/>
  <c r="J255" i="8"/>
  <c r="J254" i="8" s="1"/>
  <c r="H255" i="8"/>
  <c r="G255" i="8"/>
  <c r="E255" i="8"/>
  <c r="D255" i="8"/>
  <c r="N254" i="8"/>
  <c r="M254" i="8"/>
  <c r="O254" i="8" s="1"/>
  <c r="H254" i="8"/>
  <c r="E254" i="8"/>
  <c r="O253" i="8"/>
  <c r="L253" i="8"/>
  <c r="I253" i="8"/>
  <c r="F253" i="8"/>
  <c r="O252" i="8"/>
  <c r="L252" i="8"/>
  <c r="C252" i="8" s="1"/>
  <c r="I252" i="8"/>
  <c r="F252" i="8"/>
  <c r="O251" i="8"/>
  <c r="L251" i="8"/>
  <c r="I251" i="8"/>
  <c r="F251" i="8"/>
  <c r="O250" i="8"/>
  <c r="L250" i="8"/>
  <c r="I250" i="8"/>
  <c r="F250" i="8"/>
  <c r="N249" i="8"/>
  <c r="M249" i="8"/>
  <c r="K249" i="8"/>
  <c r="J249" i="8"/>
  <c r="H249" i="8"/>
  <c r="I249" i="8" s="1"/>
  <c r="G249" i="8"/>
  <c r="E249" i="8"/>
  <c r="D249" i="8"/>
  <c r="O248" i="8"/>
  <c r="L248" i="8"/>
  <c r="I248" i="8"/>
  <c r="F248" i="8"/>
  <c r="O247" i="8"/>
  <c r="L247" i="8"/>
  <c r="I247" i="8"/>
  <c r="F247" i="8"/>
  <c r="O246" i="8"/>
  <c r="L246" i="8"/>
  <c r="I246" i="8"/>
  <c r="F246" i="8"/>
  <c r="O245" i="8"/>
  <c r="L245" i="8"/>
  <c r="I245" i="8"/>
  <c r="F245" i="8"/>
  <c r="O244" i="8"/>
  <c r="L244" i="8"/>
  <c r="I244" i="8"/>
  <c r="F244" i="8"/>
  <c r="O243" i="8"/>
  <c r="L243" i="8"/>
  <c r="I243" i="8"/>
  <c r="F243" i="8"/>
  <c r="O242" i="8"/>
  <c r="L242" i="8"/>
  <c r="I242" i="8"/>
  <c r="F242" i="8"/>
  <c r="N241" i="8"/>
  <c r="M241" i="8"/>
  <c r="K241" i="8"/>
  <c r="J241" i="8"/>
  <c r="H241" i="8"/>
  <c r="G241" i="8"/>
  <c r="E241" i="8"/>
  <c r="D241" i="8"/>
  <c r="O240" i="8"/>
  <c r="L240" i="8"/>
  <c r="I240" i="8"/>
  <c r="F240" i="8"/>
  <c r="O239" i="8"/>
  <c r="C239" i="8" s="1"/>
  <c r="L239" i="8"/>
  <c r="I239" i="8"/>
  <c r="F239" i="8"/>
  <c r="N238" i="8"/>
  <c r="M238" i="8"/>
  <c r="K238" i="8"/>
  <c r="J238" i="8"/>
  <c r="H238" i="8"/>
  <c r="G238" i="8"/>
  <c r="E238" i="8"/>
  <c r="D238" i="8"/>
  <c r="O237" i="8"/>
  <c r="L237" i="8"/>
  <c r="I237" i="8"/>
  <c r="F237" i="8"/>
  <c r="N236" i="8"/>
  <c r="M236" i="8"/>
  <c r="K236" i="8"/>
  <c r="K234" i="8" s="1"/>
  <c r="J236" i="8"/>
  <c r="H236" i="8"/>
  <c r="G236" i="8"/>
  <c r="E236" i="8"/>
  <c r="F236" i="8" s="1"/>
  <c r="D236" i="8"/>
  <c r="O235" i="8"/>
  <c r="L235" i="8"/>
  <c r="I235" i="8"/>
  <c r="F235" i="8"/>
  <c r="O232" i="8"/>
  <c r="L232" i="8"/>
  <c r="I232" i="8"/>
  <c r="F232" i="8"/>
  <c r="O231" i="8"/>
  <c r="L231" i="8"/>
  <c r="I231" i="8"/>
  <c r="F231" i="8"/>
  <c r="C231" i="8"/>
  <c r="N230" i="8"/>
  <c r="M230" i="8"/>
  <c r="O230" i="8" s="1"/>
  <c r="K230" i="8"/>
  <c r="J230" i="8"/>
  <c r="H230" i="8"/>
  <c r="G230" i="8"/>
  <c r="E230" i="8"/>
  <c r="D230" i="8"/>
  <c r="O229" i="8"/>
  <c r="L229" i="8"/>
  <c r="I229" i="8"/>
  <c r="F229" i="8"/>
  <c r="O228" i="8"/>
  <c r="L228" i="8"/>
  <c r="I228" i="8"/>
  <c r="F228" i="8"/>
  <c r="O227" i="8"/>
  <c r="L227" i="8"/>
  <c r="I227" i="8"/>
  <c r="F227" i="8"/>
  <c r="O226" i="8"/>
  <c r="L226" i="8"/>
  <c r="I226" i="8"/>
  <c r="F226" i="8"/>
  <c r="O225" i="8"/>
  <c r="L225" i="8"/>
  <c r="I225" i="8"/>
  <c r="F225" i="8"/>
  <c r="O224" i="8"/>
  <c r="L224" i="8"/>
  <c r="I224" i="8"/>
  <c r="F224" i="8"/>
  <c r="O223" i="8"/>
  <c r="L223" i="8"/>
  <c r="I223" i="8"/>
  <c r="F223" i="8"/>
  <c r="O222" i="8"/>
  <c r="L222" i="8"/>
  <c r="I222" i="8"/>
  <c r="F222" i="8"/>
  <c r="O221" i="8"/>
  <c r="L221" i="8"/>
  <c r="I221" i="8"/>
  <c r="F221" i="8"/>
  <c r="O220" i="8"/>
  <c r="L220" i="8"/>
  <c r="I220" i="8"/>
  <c r="F220" i="8"/>
  <c r="N219" i="8"/>
  <c r="M219" i="8"/>
  <c r="O219" i="8" s="1"/>
  <c r="K219" i="8"/>
  <c r="J219" i="8"/>
  <c r="H219" i="8"/>
  <c r="G219" i="8"/>
  <c r="E219" i="8"/>
  <c r="D219" i="8"/>
  <c r="O218" i="8"/>
  <c r="L218" i="8"/>
  <c r="I218" i="8"/>
  <c r="F218" i="8"/>
  <c r="O217" i="8"/>
  <c r="L217" i="8"/>
  <c r="I217" i="8"/>
  <c r="F217" i="8"/>
  <c r="O216" i="8"/>
  <c r="L216" i="8"/>
  <c r="I216" i="8"/>
  <c r="F216" i="8"/>
  <c r="O215" i="8"/>
  <c r="L215" i="8"/>
  <c r="I215" i="8"/>
  <c r="F215" i="8"/>
  <c r="O214" i="8"/>
  <c r="L214" i="8"/>
  <c r="I214" i="8"/>
  <c r="F214" i="8"/>
  <c r="O213" i="8"/>
  <c r="L213" i="8"/>
  <c r="I213" i="8"/>
  <c r="C213" i="8" s="1"/>
  <c r="F213" i="8"/>
  <c r="O212" i="8"/>
  <c r="L212" i="8"/>
  <c r="I212" i="8"/>
  <c r="F212" i="8"/>
  <c r="O211" i="8"/>
  <c r="L211" i="8"/>
  <c r="I211" i="8"/>
  <c r="F211" i="8"/>
  <c r="O210" i="8"/>
  <c r="L210" i="8"/>
  <c r="I210" i="8"/>
  <c r="F210" i="8"/>
  <c r="O209" i="8"/>
  <c r="L209" i="8"/>
  <c r="I209" i="8"/>
  <c r="F209" i="8"/>
  <c r="N208" i="8"/>
  <c r="M208" i="8"/>
  <c r="K208" i="8"/>
  <c r="J208" i="8"/>
  <c r="H208" i="8"/>
  <c r="G208" i="8"/>
  <c r="E208" i="8"/>
  <c r="D208" i="8"/>
  <c r="M207" i="8"/>
  <c r="O206" i="8"/>
  <c r="L206" i="8"/>
  <c r="I206" i="8"/>
  <c r="F206" i="8"/>
  <c r="O205" i="8"/>
  <c r="L205" i="8"/>
  <c r="I205" i="8"/>
  <c r="F205" i="8"/>
  <c r="O204" i="8"/>
  <c r="L204" i="8"/>
  <c r="I204" i="8"/>
  <c r="F204" i="8"/>
  <c r="O203" i="8"/>
  <c r="L203" i="8"/>
  <c r="I203" i="8"/>
  <c r="F203" i="8"/>
  <c r="O202" i="8"/>
  <c r="L202" i="8"/>
  <c r="I202" i="8"/>
  <c r="F202" i="8"/>
  <c r="N201" i="8"/>
  <c r="N199" i="8" s="1"/>
  <c r="M201" i="8"/>
  <c r="K201" i="8"/>
  <c r="J201" i="8"/>
  <c r="L201" i="8" s="1"/>
  <c r="H201" i="8"/>
  <c r="H199" i="8" s="1"/>
  <c r="G201" i="8"/>
  <c r="E201" i="8"/>
  <c r="D201" i="8"/>
  <c r="O200" i="8"/>
  <c r="L200" i="8"/>
  <c r="I200" i="8"/>
  <c r="F200" i="8"/>
  <c r="K199" i="8"/>
  <c r="G199" i="8"/>
  <c r="D199" i="8"/>
  <c r="O196" i="8"/>
  <c r="L196" i="8"/>
  <c r="I196" i="8"/>
  <c r="F196" i="8"/>
  <c r="O195" i="8"/>
  <c r="N195" i="8"/>
  <c r="M195" i="8"/>
  <c r="K195" i="8"/>
  <c r="J195" i="8"/>
  <c r="J194" i="8" s="1"/>
  <c r="J190" i="8" s="1"/>
  <c r="H195" i="8"/>
  <c r="G195" i="8"/>
  <c r="G194" i="8" s="1"/>
  <c r="E195" i="8"/>
  <c r="D195" i="8"/>
  <c r="D194" i="8" s="1"/>
  <c r="N194" i="8"/>
  <c r="M194" i="8"/>
  <c r="H194" i="8"/>
  <c r="E194" i="8"/>
  <c r="O193" i="8"/>
  <c r="L193" i="8"/>
  <c r="I193" i="8"/>
  <c r="F193" i="8"/>
  <c r="O192" i="8"/>
  <c r="L192" i="8"/>
  <c r="I192" i="8"/>
  <c r="F192" i="8"/>
  <c r="N191" i="8"/>
  <c r="M191" i="8"/>
  <c r="K191" i="8"/>
  <c r="L191" i="8" s="1"/>
  <c r="J191" i="8"/>
  <c r="H191" i="8"/>
  <c r="G191" i="8"/>
  <c r="E191" i="8"/>
  <c r="D191" i="8"/>
  <c r="D190" i="8" s="1"/>
  <c r="H190" i="8"/>
  <c r="O189" i="8"/>
  <c r="L189" i="8"/>
  <c r="I189" i="8"/>
  <c r="F189" i="8"/>
  <c r="O188" i="8"/>
  <c r="L188" i="8"/>
  <c r="I188" i="8"/>
  <c r="F188" i="8"/>
  <c r="N187" i="8"/>
  <c r="M187" i="8"/>
  <c r="K187" i="8"/>
  <c r="L187" i="8" s="1"/>
  <c r="J187" i="8"/>
  <c r="H187" i="8"/>
  <c r="G187" i="8"/>
  <c r="E187" i="8"/>
  <c r="D187" i="8"/>
  <c r="O186" i="8"/>
  <c r="L186" i="8"/>
  <c r="I186" i="8"/>
  <c r="F186" i="8"/>
  <c r="O185" i="8"/>
  <c r="L185" i="8"/>
  <c r="I185" i="8"/>
  <c r="C185" i="8" s="1"/>
  <c r="F185" i="8"/>
  <c r="O184" i="8"/>
  <c r="L184" i="8"/>
  <c r="I184" i="8"/>
  <c r="F184" i="8"/>
  <c r="O183" i="8"/>
  <c r="L183" i="8"/>
  <c r="I183" i="8"/>
  <c r="F183" i="8"/>
  <c r="N182" i="8"/>
  <c r="M182" i="8"/>
  <c r="K182" i="8"/>
  <c r="J182" i="8"/>
  <c r="H182" i="8"/>
  <c r="I182" i="8" s="1"/>
  <c r="G182" i="8"/>
  <c r="E182" i="8"/>
  <c r="E177" i="8" s="1"/>
  <c r="E176" i="8" s="1"/>
  <c r="D182" i="8"/>
  <c r="O181" i="8"/>
  <c r="L181" i="8"/>
  <c r="I181" i="8"/>
  <c r="F181" i="8"/>
  <c r="O180" i="8"/>
  <c r="L180" i="8"/>
  <c r="I180" i="8"/>
  <c r="F180" i="8"/>
  <c r="O179" i="8"/>
  <c r="L179" i="8"/>
  <c r="I179" i="8"/>
  <c r="C179" i="8" s="1"/>
  <c r="F179" i="8"/>
  <c r="N178" i="8"/>
  <c r="M178" i="8"/>
  <c r="K178" i="8"/>
  <c r="J178" i="8"/>
  <c r="H178" i="8"/>
  <c r="G178" i="8"/>
  <c r="G177" i="8" s="1"/>
  <c r="F178" i="8"/>
  <c r="E178" i="8"/>
  <c r="D178" i="8"/>
  <c r="M177" i="8"/>
  <c r="K177" i="8"/>
  <c r="K176" i="8" s="1"/>
  <c r="O175" i="8"/>
  <c r="L175" i="8"/>
  <c r="I175" i="8"/>
  <c r="F175" i="8"/>
  <c r="O174" i="8"/>
  <c r="L174" i="8"/>
  <c r="I174" i="8"/>
  <c r="F174" i="8"/>
  <c r="O173" i="8"/>
  <c r="L173" i="8"/>
  <c r="I173" i="8"/>
  <c r="F173" i="8"/>
  <c r="O172" i="8"/>
  <c r="L172" i="8"/>
  <c r="I172" i="8"/>
  <c r="F172" i="8"/>
  <c r="O171" i="8"/>
  <c r="L171" i="8"/>
  <c r="I171" i="8"/>
  <c r="F171" i="8"/>
  <c r="O170" i="8"/>
  <c r="L170" i="8"/>
  <c r="I170" i="8"/>
  <c r="F170" i="8"/>
  <c r="N169" i="8"/>
  <c r="N168" i="8" s="1"/>
  <c r="M169" i="8"/>
  <c r="M168" i="8" s="1"/>
  <c r="K169" i="8"/>
  <c r="K168" i="8" s="1"/>
  <c r="J169" i="8"/>
  <c r="J168" i="8" s="1"/>
  <c r="L168" i="8" s="1"/>
  <c r="H169" i="8"/>
  <c r="H168" i="8" s="1"/>
  <c r="G169" i="8"/>
  <c r="E169" i="8"/>
  <c r="D169" i="8"/>
  <c r="D168" i="8" s="1"/>
  <c r="O167" i="8"/>
  <c r="L167" i="8"/>
  <c r="I167" i="8"/>
  <c r="C167" i="8" s="1"/>
  <c r="F167" i="8"/>
  <c r="O166" i="8"/>
  <c r="L166" i="8"/>
  <c r="I166" i="8"/>
  <c r="F166" i="8"/>
  <c r="O165" i="8"/>
  <c r="L165" i="8"/>
  <c r="I165" i="8"/>
  <c r="C165" i="8" s="1"/>
  <c r="F165" i="8"/>
  <c r="O164" i="8"/>
  <c r="L164" i="8"/>
  <c r="I164" i="8"/>
  <c r="F164" i="8"/>
  <c r="N163" i="8"/>
  <c r="M163" i="8"/>
  <c r="O163" i="8" s="1"/>
  <c r="K163" i="8"/>
  <c r="L163" i="8" s="1"/>
  <c r="J163" i="8"/>
  <c r="H163" i="8"/>
  <c r="G163" i="8"/>
  <c r="E163" i="8"/>
  <c r="D163" i="8"/>
  <c r="O162" i="8"/>
  <c r="L162" i="8"/>
  <c r="I162" i="8"/>
  <c r="F162" i="8"/>
  <c r="O161" i="8"/>
  <c r="L161" i="8"/>
  <c r="I161" i="8"/>
  <c r="C161" i="8" s="1"/>
  <c r="F161" i="8"/>
  <c r="O160" i="8"/>
  <c r="L160" i="8"/>
  <c r="I160" i="8"/>
  <c r="F160" i="8"/>
  <c r="O159" i="8"/>
  <c r="L159" i="8"/>
  <c r="I159" i="8"/>
  <c r="F159" i="8"/>
  <c r="O158" i="8"/>
  <c r="L158" i="8"/>
  <c r="I158" i="8"/>
  <c r="F158" i="8"/>
  <c r="O157" i="8"/>
  <c r="L157" i="8"/>
  <c r="I157" i="8"/>
  <c r="F157" i="8"/>
  <c r="O156" i="8"/>
  <c r="L156" i="8"/>
  <c r="I156" i="8"/>
  <c r="F156" i="8"/>
  <c r="O155" i="8"/>
  <c r="L155" i="8"/>
  <c r="I155" i="8"/>
  <c r="D155" i="8"/>
  <c r="F155" i="8" s="1"/>
  <c r="N154" i="8"/>
  <c r="M154" i="8"/>
  <c r="O154" i="8" s="1"/>
  <c r="K154" i="8"/>
  <c r="J154" i="8"/>
  <c r="H154" i="8"/>
  <c r="G154" i="8"/>
  <c r="I154" i="8" s="1"/>
  <c r="E154" i="8"/>
  <c r="O153" i="8"/>
  <c r="L153" i="8"/>
  <c r="I153" i="8"/>
  <c r="F153" i="8"/>
  <c r="O152" i="8"/>
  <c r="L152" i="8"/>
  <c r="I152" i="8"/>
  <c r="F152" i="8"/>
  <c r="O151" i="8"/>
  <c r="L151" i="8"/>
  <c r="I151" i="8"/>
  <c r="F151" i="8"/>
  <c r="O150" i="8"/>
  <c r="L150" i="8"/>
  <c r="I150" i="8"/>
  <c r="F150" i="8"/>
  <c r="O149" i="8"/>
  <c r="L149" i="8"/>
  <c r="I149" i="8"/>
  <c r="F149" i="8"/>
  <c r="O148" i="8"/>
  <c r="L148" i="8"/>
  <c r="I148" i="8"/>
  <c r="F148" i="8"/>
  <c r="N147" i="8"/>
  <c r="M147" i="8"/>
  <c r="K147" i="8"/>
  <c r="J147" i="8"/>
  <c r="H147" i="8"/>
  <c r="G147" i="8"/>
  <c r="E147" i="8"/>
  <c r="D147" i="8"/>
  <c r="O146" i="8"/>
  <c r="L146" i="8"/>
  <c r="I146" i="8"/>
  <c r="F146" i="8"/>
  <c r="O145" i="8"/>
  <c r="L145" i="8"/>
  <c r="I145" i="8"/>
  <c r="F145" i="8"/>
  <c r="N144" i="8"/>
  <c r="M144" i="8"/>
  <c r="O144" i="8" s="1"/>
  <c r="L144" i="8"/>
  <c r="K144" i="8"/>
  <c r="J144" i="8"/>
  <c r="H144" i="8"/>
  <c r="G144" i="8"/>
  <c r="I144" i="8" s="1"/>
  <c r="E144" i="8"/>
  <c r="D144" i="8"/>
  <c r="F144" i="8" s="1"/>
  <c r="O143" i="8"/>
  <c r="L143" i="8"/>
  <c r="I143" i="8"/>
  <c r="F143" i="8"/>
  <c r="O142" i="8"/>
  <c r="L142" i="8"/>
  <c r="C142" i="8" s="1"/>
  <c r="I142" i="8"/>
  <c r="F142" i="8"/>
  <c r="O141" i="8"/>
  <c r="L141" i="8"/>
  <c r="I141" i="8"/>
  <c r="F141" i="8"/>
  <c r="O140" i="8"/>
  <c r="L140" i="8"/>
  <c r="I140" i="8"/>
  <c r="F140" i="8"/>
  <c r="N139" i="8"/>
  <c r="M139" i="8"/>
  <c r="K139" i="8"/>
  <c r="J139" i="8"/>
  <c r="H139" i="8"/>
  <c r="G139" i="8"/>
  <c r="E139" i="8"/>
  <c r="D139" i="8"/>
  <c r="F139" i="8" s="1"/>
  <c r="O138" i="8"/>
  <c r="L138" i="8"/>
  <c r="I138" i="8"/>
  <c r="F138" i="8"/>
  <c r="O137" i="8"/>
  <c r="L137" i="8"/>
  <c r="I137" i="8"/>
  <c r="F137" i="8"/>
  <c r="O136" i="8"/>
  <c r="L136" i="8"/>
  <c r="I136" i="8"/>
  <c r="F136" i="8"/>
  <c r="O135" i="8"/>
  <c r="L135" i="8"/>
  <c r="I135" i="8"/>
  <c r="F135" i="8"/>
  <c r="N134" i="8"/>
  <c r="M134" i="8"/>
  <c r="O134" i="8" s="1"/>
  <c r="K134" i="8"/>
  <c r="K133" i="8" s="1"/>
  <c r="J134" i="8"/>
  <c r="H134" i="8"/>
  <c r="G134" i="8"/>
  <c r="E134" i="8"/>
  <c r="D134" i="8"/>
  <c r="O132" i="8"/>
  <c r="L132" i="8"/>
  <c r="I132" i="8"/>
  <c r="F132" i="8"/>
  <c r="N131" i="8"/>
  <c r="M131" i="8"/>
  <c r="K131" i="8"/>
  <c r="J131" i="8"/>
  <c r="H131" i="8"/>
  <c r="G131" i="8"/>
  <c r="E131" i="8"/>
  <c r="D131" i="8"/>
  <c r="O130" i="8"/>
  <c r="L130" i="8"/>
  <c r="I130" i="8"/>
  <c r="C130" i="8" s="1"/>
  <c r="F130" i="8"/>
  <c r="O129" i="8"/>
  <c r="L129" i="8"/>
  <c r="I129" i="8"/>
  <c r="F129" i="8"/>
  <c r="O128" i="8"/>
  <c r="L128" i="8"/>
  <c r="I128" i="8"/>
  <c r="F128" i="8"/>
  <c r="O127" i="8"/>
  <c r="L127" i="8"/>
  <c r="I127" i="8"/>
  <c r="F127" i="8"/>
  <c r="O126" i="8"/>
  <c r="L126" i="8"/>
  <c r="I126" i="8"/>
  <c r="F126" i="8"/>
  <c r="N125" i="8"/>
  <c r="M125" i="8"/>
  <c r="O125" i="8" s="1"/>
  <c r="K125" i="8"/>
  <c r="J125" i="8"/>
  <c r="L125" i="8" s="1"/>
  <c r="H125" i="8"/>
  <c r="G125" i="8"/>
  <c r="E125" i="8"/>
  <c r="D125" i="8"/>
  <c r="F125" i="8" s="1"/>
  <c r="O124" i="8"/>
  <c r="L124" i="8"/>
  <c r="I124" i="8"/>
  <c r="F124" i="8"/>
  <c r="O123" i="8"/>
  <c r="L123" i="8"/>
  <c r="I123" i="8"/>
  <c r="F123" i="8"/>
  <c r="O122" i="8"/>
  <c r="L122" i="8"/>
  <c r="I122" i="8"/>
  <c r="F122" i="8"/>
  <c r="O121" i="8"/>
  <c r="L121" i="8"/>
  <c r="I121" i="8"/>
  <c r="F121" i="8"/>
  <c r="O120" i="8"/>
  <c r="L120" i="8"/>
  <c r="I120" i="8"/>
  <c r="F120" i="8"/>
  <c r="N119" i="8"/>
  <c r="M119" i="8"/>
  <c r="K119" i="8"/>
  <c r="J119" i="8"/>
  <c r="H119" i="8"/>
  <c r="G119" i="8"/>
  <c r="I119" i="8" s="1"/>
  <c r="E119" i="8"/>
  <c r="D119" i="8"/>
  <c r="F119" i="8" s="1"/>
  <c r="O118" i="8"/>
  <c r="L118" i="8"/>
  <c r="I118" i="8"/>
  <c r="F118" i="8"/>
  <c r="O117" i="8"/>
  <c r="L117" i="8"/>
  <c r="I117" i="8"/>
  <c r="F117" i="8"/>
  <c r="O116" i="8"/>
  <c r="L116" i="8"/>
  <c r="I116" i="8"/>
  <c r="F116" i="8"/>
  <c r="N115" i="8"/>
  <c r="M115" i="8"/>
  <c r="K115" i="8"/>
  <c r="J115" i="8"/>
  <c r="L115" i="8" s="1"/>
  <c r="H115" i="8"/>
  <c r="G115" i="8"/>
  <c r="I115" i="8" s="1"/>
  <c r="E115" i="8"/>
  <c r="D115" i="8"/>
  <c r="O114" i="8"/>
  <c r="L114" i="8"/>
  <c r="I114" i="8"/>
  <c r="F114" i="8"/>
  <c r="O113" i="8"/>
  <c r="L113" i="8"/>
  <c r="I113" i="8"/>
  <c r="F113" i="8"/>
  <c r="O112" i="8"/>
  <c r="L112" i="8"/>
  <c r="I112" i="8"/>
  <c r="F112" i="8"/>
  <c r="O111" i="8"/>
  <c r="L111" i="8"/>
  <c r="I111" i="8"/>
  <c r="F111" i="8"/>
  <c r="O110" i="8"/>
  <c r="L110" i="8"/>
  <c r="C110" i="8" s="1"/>
  <c r="I110" i="8"/>
  <c r="F110" i="8"/>
  <c r="O109" i="8"/>
  <c r="L109" i="8"/>
  <c r="I109" i="8"/>
  <c r="F109" i="8"/>
  <c r="O108" i="8"/>
  <c r="L108" i="8"/>
  <c r="I108" i="8"/>
  <c r="F108" i="8"/>
  <c r="O107" i="8"/>
  <c r="L107" i="8"/>
  <c r="I107" i="8"/>
  <c r="F107" i="8"/>
  <c r="N106" i="8"/>
  <c r="N86" i="8" s="1"/>
  <c r="M106" i="8"/>
  <c r="O106" i="8" s="1"/>
  <c r="K106" i="8"/>
  <c r="J106" i="8"/>
  <c r="H106" i="8"/>
  <c r="G106" i="8"/>
  <c r="E106" i="8"/>
  <c r="D106" i="8"/>
  <c r="F106" i="8" s="1"/>
  <c r="O105" i="8"/>
  <c r="L105" i="8"/>
  <c r="I105" i="8"/>
  <c r="F105" i="8"/>
  <c r="O104" i="8"/>
  <c r="L104" i="8"/>
  <c r="I104" i="8"/>
  <c r="F104" i="8"/>
  <c r="O103" i="8"/>
  <c r="L103" i="8"/>
  <c r="I103" i="8"/>
  <c r="F103" i="8"/>
  <c r="O102" i="8"/>
  <c r="L102" i="8"/>
  <c r="I102" i="8"/>
  <c r="F102" i="8"/>
  <c r="O101" i="8"/>
  <c r="L101" i="8"/>
  <c r="I101" i="8"/>
  <c r="F101" i="8"/>
  <c r="O100" i="8"/>
  <c r="L100" i="8"/>
  <c r="I100" i="8"/>
  <c r="F100" i="8"/>
  <c r="C100" i="8" s="1"/>
  <c r="O99" i="8"/>
  <c r="L99" i="8"/>
  <c r="I99" i="8"/>
  <c r="F99" i="8"/>
  <c r="N98" i="8"/>
  <c r="M98" i="8"/>
  <c r="K98" i="8"/>
  <c r="J98" i="8"/>
  <c r="H98" i="8"/>
  <c r="G98" i="8"/>
  <c r="F98" i="8"/>
  <c r="E98" i="8"/>
  <c r="D98" i="8"/>
  <c r="O97" i="8"/>
  <c r="L97" i="8"/>
  <c r="I97" i="8"/>
  <c r="F97" i="8"/>
  <c r="O96" i="8"/>
  <c r="L96" i="8"/>
  <c r="I96" i="8"/>
  <c r="F96" i="8"/>
  <c r="O95" i="8"/>
  <c r="L95" i="8"/>
  <c r="I95" i="8"/>
  <c r="F95" i="8"/>
  <c r="O94" i="8"/>
  <c r="L94" i="8"/>
  <c r="I94" i="8"/>
  <c r="F94" i="8"/>
  <c r="O93" i="8"/>
  <c r="L93" i="8"/>
  <c r="I93" i="8"/>
  <c r="F93" i="8"/>
  <c r="N92" i="8"/>
  <c r="M92" i="8"/>
  <c r="K92" i="8"/>
  <c r="J92" i="8"/>
  <c r="L92" i="8" s="1"/>
  <c r="H92" i="8"/>
  <c r="G92" i="8"/>
  <c r="E92" i="8"/>
  <c r="D92" i="8"/>
  <c r="O91" i="8"/>
  <c r="L91" i="8"/>
  <c r="I91" i="8"/>
  <c r="F91" i="8"/>
  <c r="O90" i="8"/>
  <c r="L90" i="8"/>
  <c r="I90" i="8"/>
  <c r="F90" i="8"/>
  <c r="O89" i="8"/>
  <c r="L89" i="8"/>
  <c r="I89" i="8"/>
  <c r="F89" i="8"/>
  <c r="O88" i="8"/>
  <c r="L88" i="8"/>
  <c r="I88" i="8"/>
  <c r="F88" i="8"/>
  <c r="N87" i="8"/>
  <c r="M87" i="8"/>
  <c r="K87" i="8"/>
  <c r="J87" i="8"/>
  <c r="H87" i="8"/>
  <c r="G87" i="8"/>
  <c r="I87" i="8" s="1"/>
  <c r="E87" i="8"/>
  <c r="D87" i="8"/>
  <c r="F87" i="8" s="1"/>
  <c r="O85" i="8"/>
  <c r="L85" i="8"/>
  <c r="I85" i="8"/>
  <c r="F85" i="8"/>
  <c r="O84" i="8"/>
  <c r="L84" i="8"/>
  <c r="I84" i="8"/>
  <c r="F84" i="8"/>
  <c r="N83" i="8"/>
  <c r="M83" i="8"/>
  <c r="K83" i="8"/>
  <c r="J83" i="8"/>
  <c r="H83" i="8"/>
  <c r="G83" i="8"/>
  <c r="E83" i="8"/>
  <c r="D83" i="8"/>
  <c r="F83" i="8" s="1"/>
  <c r="O82" i="8"/>
  <c r="L82" i="8"/>
  <c r="I82" i="8"/>
  <c r="F82" i="8"/>
  <c r="O81" i="8"/>
  <c r="L81" i="8"/>
  <c r="I81" i="8"/>
  <c r="F81" i="8"/>
  <c r="N80" i="8"/>
  <c r="M80" i="8"/>
  <c r="M79" i="8" s="1"/>
  <c r="K80" i="8"/>
  <c r="J80" i="8"/>
  <c r="L80" i="8" s="1"/>
  <c r="H80" i="8"/>
  <c r="G80" i="8"/>
  <c r="I80" i="8" s="1"/>
  <c r="E80" i="8"/>
  <c r="E79" i="8" s="1"/>
  <c r="D80" i="8"/>
  <c r="O77" i="8"/>
  <c r="L77" i="8"/>
  <c r="I77" i="8"/>
  <c r="F77" i="8"/>
  <c r="O76" i="8"/>
  <c r="L76" i="8"/>
  <c r="I76" i="8"/>
  <c r="F76" i="8"/>
  <c r="O75" i="8"/>
  <c r="L75" i="8"/>
  <c r="I75" i="8"/>
  <c r="F75" i="8"/>
  <c r="O74" i="8"/>
  <c r="L74" i="8"/>
  <c r="I74" i="8"/>
  <c r="F74" i="8"/>
  <c r="O73" i="8"/>
  <c r="L73" i="8"/>
  <c r="I73" i="8"/>
  <c r="F73" i="8"/>
  <c r="N72" i="8"/>
  <c r="N70" i="8" s="1"/>
  <c r="M72" i="8"/>
  <c r="K72" i="8"/>
  <c r="K70" i="8" s="1"/>
  <c r="J72" i="8"/>
  <c r="H72" i="8"/>
  <c r="H70" i="8" s="1"/>
  <c r="G72" i="8"/>
  <c r="E72" i="8"/>
  <c r="E70" i="8" s="1"/>
  <c r="D72" i="8"/>
  <c r="O71" i="8"/>
  <c r="L71" i="8"/>
  <c r="I71" i="8"/>
  <c r="F71" i="8"/>
  <c r="O69" i="8"/>
  <c r="L69" i="8"/>
  <c r="I69" i="8"/>
  <c r="F69" i="8"/>
  <c r="O68" i="8"/>
  <c r="L68" i="8"/>
  <c r="I68" i="8"/>
  <c r="F68" i="8"/>
  <c r="O67" i="8"/>
  <c r="L67" i="8"/>
  <c r="I67" i="8"/>
  <c r="F67" i="8"/>
  <c r="O66" i="8"/>
  <c r="L66" i="8"/>
  <c r="I66" i="8"/>
  <c r="F66" i="8"/>
  <c r="O65" i="8"/>
  <c r="L65" i="8"/>
  <c r="I65" i="8"/>
  <c r="F65" i="8"/>
  <c r="O64" i="8"/>
  <c r="L64" i="8"/>
  <c r="I64" i="8"/>
  <c r="F64" i="8"/>
  <c r="O63" i="8"/>
  <c r="L63" i="8"/>
  <c r="I63" i="8"/>
  <c r="F63" i="8"/>
  <c r="O62" i="8"/>
  <c r="L62" i="8"/>
  <c r="I62" i="8"/>
  <c r="F62" i="8"/>
  <c r="C62" i="8" s="1"/>
  <c r="N61" i="8"/>
  <c r="O61" i="8" s="1"/>
  <c r="M61" i="8"/>
  <c r="K61" i="8"/>
  <c r="J61" i="8"/>
  <c r="L61" i="8" s="1"/>
  <c r="H61" i="8"/>
  <c r="G61" i="8"/>
  <c r="I61" i="8" s="1"/>
  <c r="E61" i="8"/>
  <c r="D61" i="8"/>
  <c r="F61" i="8" s="1"/>
  <c r="O60" i="8"/>
  <c r="L60" i="8"/>
  <c r="I60" i="8"/>
  <c r="F60" i="8"/>
  <c r="O59" i="8"/>
  <c r="L59" i="8"/>
  <c r="I59" i="8"/>
  <c r="F59" i="8"/>
  <c r="N58" i="8"/>
  <c r="M58" i="8"/>
  <c r="K58" i="8"/>
  <c r="K57" i="8" s="1"/>
  <c r="J58" i="8"/>
  <c r="H58" i="8"/>
  <c r="G58" i="8"/>
  <c r="E58" i="8"/>
  <c r="E57" i="8" s="1"/>
  <c r="D58" i="8"/>
  <c r="H57" i="8"/>
  <c r="O50" i="8"/>
  <c r="C50" i="8" s="1"/>
  <c r="O49" i="8"/>
  <c r="C49" i="8" s="1"/>
  <c r="N48" i="8"/>
  <c r="M48" i="8"/>
  <c r="L47" i="8"/>
  <c r="I47" i="8"/>
  <c r="F47" i="8"/>
  <c r="K46" i="8"/>
  <c r="J46" i="8"/>
  <c r="H46" i="8"/>
  <c r="I46" i="8" s="1"/>
  <c r="G46" i="8"/>
  <c r="E46" i="8"/>
  <c r="D46" i="8"/>
  <c r="F45" i="8"/>
  <c r="C45" i="8" s="1"/>
  <c r="L44" i="8"/>
  <c r="C44" i="8"/>
  <c r="L43" i="8"/>
  <c r="C43" i="8" s="1"/>
  <c r="L42" i="8"/>
  <c r="C42" i="8" s="1"/>
  <c r="L41" i="8"/>
  <c r="C41" i="8" s="1"/>
  <c r="K40" i="8"/>
  <c r="J40" i="8"/>
  <c r="L40" i="8" s="1"/>
  <c r="C40" i="8" s="1"/>
  <c r="L39" i="8"/>
  <c r="C39" i="8" s="1"/>
  <c r="L38" i="8"/>
  <c r="C38" i="8" s="1"/>
  <c r="K37" i="8"/>
  <c r="J37" i="8"/>
  <c r="L36" i="8"/>
  <c r="C36" i="8" s="1"/>
  <c r="K35" i="8"/>
  <c r="J35" i="8"/>
  <c r="L35" i="8" s="1"/>
  <c r="C35" i="8" s="1"/>
  <c r="L34" i="8"/>
  <c r="C34" i="8" s="1"/>
  <c r="L33" i="8"/>
  <c r="C33" i="8" s="1"/>
  <c r="L32" i="8"/>
  <c r="C32" i="8" s="1"/>
  <c r="K31" i="8"/>
  <c r="J31" i="8"/>
  <c r="L31" i="8" s="1"/>
  <c r="C31" i="8" s="1"/>
  <c r="F29" i="8"/>
  <c r="C29" i="8" s="1"/>
  <c r="I28" i="8"/>
  <c r="F28" i="8"/>
  <c r="O27" i="8"/>
  <c r="L27" i="8"/>
  <c r="I27" i="8"/>
  <c r="F27" i="8"/>
  <c r="O26" i="8"/>
  <c r="C26" i="8" s="1"/>
  <c r="L26" i="8"/>
  <c r="I26" i="8"/>
  <c r="F26" i="8"/>
  <c r="N25" i="8"/>
  <c r="N290" i="8" s="1"/>
  <c r="N289" i="8" s="1"/>
  <c r="M25" i="8"/>
  <c r="M290" i="8" s="1"/>
  <c r="K25" i="8"/>
  <c r="K290" i="8" s="1"/>
  <c r="K289" i="8" s="1"/>
  <c r="J25" i="8"/>
  <c r="H25" i="8"/>
  <c r="G25" i="8"/>
  <c r="G290" i="8" s="1"/>
  <c r="E25" i="8"/>
  <c r="E290" i="8" s="1"/>
  <c r="E289" i="8" s="1"/>
  <c r="D25" i="8"/>
  <c r="L261" i="8" l="1"/>
  <c r="L25" i="8"/>
  <c r="F46" i="8"/>
  <c r="E56" i="8"/>
  <c r="K56" i="8"/>
  <c r="I72" i="8"/>
  <c r="C74" i="8"/>
  <c r="L83" i="8"/>
  <c r="C84" i="8"/>
  <c r="C85" i="8"/>
  <c r="O92" i="8"/>
  <c r="O98" i="8"/>
  <c r="L106" i="8"/>
  <c r="C118" i="8"/>
  <c r="C141" i="8"/>
  <c r="O169" i="8"/>
  <c r="I187" i="8"/>
  <c r="O187" i="8"/>
  <c r="I201" i="8"/>
  <c r="I208" i="8"/>
  <c r="C227" i="8"/>
  <c r="C229" i="8"/>
  <c r="E207" i="8"/>
  <c r="L238" i="8"/>
  <c r="L241" i="8"/>
  <c r="C247" i="8"/>
  <c r="C260" i="8"/>
  <c r="C264" i="8"/>
  <c r="C280" i="8"/>
  <c r="L291" i="8"/>
  <c r="C295" i="8"/>
  <c r="I194" i="8"/>
  <c r="H79" i="8"/>
  <c r="C90" i="8"/>
  <c r="C91" i="8"/>
  <c r="C105" i="8"/>
  <c r="C112" i="8"/>
  <c r="C126" i="8"/>
  <c r="C128" i="8"/>
  <c r="C129" i="8"/>
  <c r="I131" i="8"/>
  <c r="C138" i="8"/>
  <c r="C157" i="8"/>
  <c r="C158" i="8"/>
  <c r="C160" i="8"/>
  <c r="C223" i="8"/>
  <c r="C224" i="8"/>
  <c r="C235" i="8"/>
  <c r="C243" i="8"/>
  <c r="C292" i="8"/>
  <c r="E24" i="8"/>
  <c r="J290" i="8"/>
  <c r="M24" i="8"/>
  <c r="L72" i="8"/>
  <c r="D79" i="8"/>
  <c r="N79" i="8"/>
  <c r="I83" i="8"/>
  <c r="C99" i="8"/>
  <c r="I106" i="8"/>
  <c r="C106" i="8" s="1"/>
  <c r="C114" i="8"/>
  <c r="C122" i="8"/>
  <c r="F131" i="8"/>
  <c r="L131" i="8"/>
  <c r="I139" i="8"/>
  <c r="C146" i="8"/>
  <c r="F147" i="8"/>
  <c r="C181" i="8"/>
  <c r="F182" i="8"/>
  <c r="L182" i="8"/>
  <c r="C189" i="8"/>
  <c r="F208" i="8"/>
  <c r="C215" i="8"/>
  <c r="C218" i="8"/>
  <c r="F219" i="8"/>
  <c r="I236" i="8"/>
  <c r="C259" i="8"/>
  <c r="L262" i="8"/>
  <c r="C263" i="8"/>
  <c r="F266" i="8"/>
  <c r="E272" i="8"/>
  <c r="E271" i="8" s="1"/>
  <c r="C275" i="8"/>
  <c r="F278" i="8"/>
  <c r="L278" i="8"/>
  <c r="C279" i="8"/>
  <c r="F282" i="8"/>
  <c r="E133" i="8"/>
  <c r="F134" i="8"/>
  <c r="N24" i="8"/>
  <c r="O290" i="8"/>
  <c r="C28" i="8"/>
  <c r="J30" i="8"/>
  <c r="K30" i="8"/>
  <c r="L37" i="8"/>
  <c r="C37" i="8" s="1"/>
  <c r="L46" i="8"/>
  <c r="C46" i="8" s="1"/>
  <c r="N57" i="8"/>
  <c r="N56" i="8" s="1"/>
  <c r="C66" i="8"/>
  <c r="J70" i="8"/>
  <c r="L70" i="8" s="1"/>
  <c r="H133" i="8"/>
  <c r="I147" i="8"/>
  <c r="I163" i="8"/>
  <c r="F194" i="8"/>
  <c r="K207" i="8"/>
  <c r="L230" i="8"/>
  <c r="F238" i="8"/>
  <c r="D234" i="8"/>
  <c r="M57" i="8"/>
  <c r="O57" i="8" s="1"/>
  <c r="O58" i="8"/>
  <c r="C27" i="8"/>
  <c r="C59" i="8"/>
  <c r="C61" i="8"/>
  <c r="C173" i="8"/>
  <c r="C203" i="8"/>
  <c r="C251" i="8"/>
  <c r="F255" i="8"/>
  <c r="D254" i="8"/>
  <c r="F254" i="8" s="1"/>
  <c r="C60" i="8"/>
  <c r="O25" i="8"/>
  <c r="C47" i="8"/>
  <c r="F58" i="8"/>
  <c r="C150" i="8"/>
  <c r="G190" i="8"/>
  <c r="I190" i="8" s="1"/>
  <c r="I191" i="8"/>
  <c r="C211" i="8"/>
  <c r="I241" i="8"/>
  <c r="C73" i="8"/>
  <c r="C82" i="8"/>
  <c r="K86" i="8"/>
  <c r="C93" i="8"/>
  <c r="G86" i="8"/>
  <c r="C101" i="8"/>
  <c r="C104" i="8"/>
  <c r="C108" i="8"/>
  <c r="C109" i="8"/>
  <c r="C116" i="8"/>
  <c r="C117" i="8"/>
  <c r="C135" i="8"/>
  <c r="C136" i="8"/>
  <c r="C137" i="8"/>
  <c r="C143" i="8"/>
  <c r="C144" i="8"/>
  <c r="C159" i="8"/>
  <c r="F169" i="8"/>
  <c r="C172" i="8"/>
  <c r="C184" i="8"/>
  <c r="C202" i="8"/>
  <c r="C212" i="8"/>
  <c r="C217" i="8"/>
  <c r="L219" i="8"/>
  <c r="C222" i="8"/>
  <c r="C228" i="8"/>
  <c r="C237" i="8"/>
  <c r="C244" i="8"/>
  <c r="F249" i="8"/>
  <c r="L249" i="8"/>
  <c r="C250" i="8"/>
  <c r="C258" i="8"/>
  <c r="I266" i="8"/>
  <c r="O266" i="8"/>
  <c r="C269" i="8"/>
  <c r="O274" i="8"/>
  <c r="C277" i="8"/>
  <c r="I282" i="8"/>
  <c r="O282" i="8"/>
  <c r="C286" i="8"/>
  <c r="F291" i="8"/>
  <c r="C296" i="8"/>
  <c r="J57" i="8"/>
  <c r="C65" i="8"/>
  <c r="C75" i="8"/>
  <c r="C76" i="8"/>
  <c r="C77" i="8"/>
  <c r="J79" i="8"/>
  <c r="G79" i="8"/>
  <c r="I79" i="8" s="1"/>
  <c r="K79" i="8"/>
  <c r="K78" i="8" s="1"/>
  <c r="C81" i="8"/>
  <c r="O83" i="8"/>
  <c r="E86" i="8"/>
  <c r="I92" i="8"/>
  <c r="C96" i="8"/>
  <c r="C97" i="8"/>
  <c r="C102" i="8"/>
  <c r="C111" i="8"/>
  <c r="C120" i="8"/>
  <c r="C132" i="8"/>
  <c r="I134" i="8"/>
  <c r="L147" i="8"/>
  <c r="C149" i="8"/>
  <c r="C164" i="8"/>
  <c r="O168" i="8"/>
  <c r="C171" i="8"/>
  <c r="C174" i="8"/>
  <c r="D177" i="8"/>
  <c r="F177" i="8" s="1"/>
  <c r="I178" i="8"/>
  <c r="N177" i="8"/>
  <c r="N176" i="8" s="1"/>
  <c r="C183" i="8"/>
  <c r="C186" i="8"/>
  <c r="F187" i="8"/>
  <c r="C187" i="8" s="1"/>
  <c r="C193" i="8"/>
  <c r="N190" i="8"/>
  <c r="C196" i="8"/>
  <c r="C200" i="8"/>
  <c r="C204" i="8"/>
  <c r="C206" i="8"/>
  <c r="C210" i="8"/>
  <c r="C216" i="8"/>
  <c r="C221" i="8"/>
  <c r="C226" i="8"/>
  <c r="C242" i="8"/>
  <c r="C248" i="8"/>
  <c r="C257" i="8"/>
  <c r="O261" i="8"/>
  <c r="C268" i="8"/>
  <c r="C273" i="8"/>
  <c r="C276" i="8"/>
  <c r="C281" i="8"/>
  <c r="C285" i="8"/>
  <c r="C293" i="8"/>
  <c r="C294" i="8"/>
  <c r="C67" i="8"/>
  <c r="C68" i="8"/>
  <c r="C69" i="8"/>
  <c r="G70" i="8"/>
  <c r="I70" i="8" s="1"/>
  <c r="F72" i="8"/>
  <c r="L87" i="8"/>
  <c r="C88" i="8"/>
  <c r="C89" i="8"/>
  <c r="C94" i="8"/>
  <c r="C113" i="8"/>
  <c r="F115" i="8"/>
  <c r="C115" i="8" s="1"/>
  <c r="O115" i="8"/>
  <c r="L119" i="8"/>
  <c r="C121" i="8"/>
  <c r="C124" i="8"/>
  <c r="I125" i="8"/>
  <c r="C125" i="8" s="1"/>
  <c r="C145" i="8"/>
  <c r="C153" i="8"/>
  <c r="C156" i="8"/>
  <c r="C166" i="8"/>
  <c r="C175" i="8"/>
  <c r="C180" i="8"/>
  <c r="C188" i="8"/>
  <c r="E190" i="8"/>
  <c r="F190" i="8" s="1"/>
  <c r="C192" i="8"/>
  <c r="F195" i="8"/>
  <c r="K198" i="8"/>
  <c r="C205" i="8"/>
  <c r="C209" i="8"/>
  <c r="C214" i="8"/>
  <c r="C220" i="8"/>
  <c r="C225" i="8"/>
  <c r="C232" i="8"/>
  <c r="I238" i="8"/>
  <c r="O238" i="8"/>
  <c r="C240" i="8"/>
  <c r="C246" i="8"/>
  <c r="O249" i="8"/>
  <c r="C249" i="8" s="1"/>
  <c r="C253" i="8"/>
  <c r="C256" i="8"/>
  <c r="O262" i="8"/>
  <c r="C265" i="8"/>
  <c r="I278" i="8"/>
  <c r="C278" i="8" s="1"/>
  <c r="I284" i="8"/>
  <c r="I291" i="8"/>
  <c r="C298" i="8"/>
  <c r="H290" i="8"/>
  <c r="H289" i="8" s="1"/>
  <c r="H24" i="8"/>
  <c r="D290" i="8"/>
  <c r="D24" i="8"/>
  <c r="F24" i="8" s="1"/>
  <c r="F25" i="8"/>
  <c r="D57" i="8"/>
  <c r="C71" i="8"/>
  <c r="O72" i="8"/>
  <c r="M70" i="8"/>
  <c r="F79" i="8"/>
  <c r="O79" i="8"/>
  <c r="C83" i="8"/>
  <c r="H56" i="8"/>
  <c r="C63" i="8"/>
  <c r="C64" i="8"/>
  <c r="J24" i="8"/>
  <c r="O48" i="8"/>
  <c r="C48" i="8" s="1"/>
  <c r="G57" i="8"/>
  <c r="I58" i="8"/>
  <c r="C182" i="8"/>
  <c r="I25" i="8"/>
  <c r="L58" i="8"/>
  <c r="D70" i="8"/>
  <c r="F70" i="8" s="1"/>
  <c r="F80" i="8"/>
  <c r="J86" i="8"/>
  <c r="L86" i="8" s="1"/>
  <c r="F92" i="8"/>
  <c r="C107" i="8"/>
  <c r="C127" i="8"/>
  <c r="O131" i="8"/>
  <c r="C131" i="8" s="1"/>
  <c r="M133" i="8"/>
  <c r="O139" i="8"/>
  <c r="C148" i="8"/>
  <c r="C162" i="8"/>
  <c r="F163" i="8"/>
  <c r="L169" i="8"/>
  <c r="J177" i="8"/>
  <c r="L178" i="8"/>
  <c r="O182" i="8"/>
  <c r="G176" i="8"/>
  <c r="O241" i="8"/>
  <c r="M234" i="8"/>
  <c r="G24" i="8"/>
  <c r="I24" i="8" s="1"/>
  <c r="J289" i="8"/>
  <c r="L289" i="8" s="1"/>
  <c r="L290" i="8"/>
  <c r="O80" i="8"/>
  <c r="D86" i="8"/>
  <c r="F86" i="8" s="1"/>
  <c r="H86" i="8"/>
  <c r="H78" i="8" s="1"/>
  <c r="C95" i="8"/>
  <c r="I98" i="8"/>
  <c r="O119" i="8"/>
  <c r="C119" i="8" s="1"/>
  <c r="G133" i="8"/>
  <c r="I133" i="8" s="1"/>
  <c r="N133" i="8"/>
  <c r="N78" i="8" s="1"/>
  <c r="N55" i="8" s="1"/>
  <c r="C151" i="8"/>
  <c r="C152" i="8"/>
  <c r="L154" i="8"/>
  <c r="C170" i="8"/>
  <c r="M176" i="8"/>
  <c r="M190" i="8"/>
  <c r="O190" i="8" s="1"/>
  <c r="O191" i="8"/>
  <c r="L195" i="8"/>
  <c r="K194" i="8"/>
  <c r="L194" i="8" s="1"/>
  <c r="G254" i="8"/>
  <c r="I254" i="8" s="1"/>
  <c r="I255" i="8"/>
  <c r="F274" i="8"/>
  <c r="D272" i="8"/>
  <c r="G289" i="8"/>
  <c r="M86" i="8"/>
  <c r="O86" i="8" s="1"/>
  <c r="O87" i="8"/>
  <c r="C87" i="8" s="1"/>
  <c r="L98" i="8"/>
  <c r="C103" i="8"/>
  <c r="C123" i="8"/>
  <c r="L134" i="8"/>
  <c r="C134" i="8" s="1"/>
  <c r="C139" i="8"/>
  <c r="L139" i="8"/>
  <c r="J133" i="8"/>
  <c r="L133" i="8" s="1"/>
  <c r="C140" i="8"/>
  <c r="O147" i="8"/>
  <c r="C155" i="8"/>
  <c r="G168" i="8"/>
  <c r="I168" i="8" s="1"/>
  <c r="I169" i="8"/>
  <c r="C169" i="8" s="1"/>
  <c r="D176" i="8"/>
  <c r="F176" i="8" s="1"/>
  <c r="O178" i="8"/>
  <c r="F191" i="8"/>
  <c r="C191" i="8" s="1"/>
  <c r="O194" i="8"/>
  <c r="I219" i="8"/>
  <c r="C219" i="8" s="1"/>
  <c r="G207" i="8"/>
  <c r="I230" i="8"/>
  <c r="H207" i="8"/>
  <c r="H198" i="8" s="1"/>
  <c r="M289" i="8"/>
  <c r="O289" i="8" s="1"/>
  <c r="D154" i="8"/>
  <c r="E168" i="8"/>
  <c r="E78" i="8" s="1"/>
  <c r="H177" i="8"/>
  <c r="H176" i="8" s="1"/>
  <c r="K190" i="8"/>
  <c r="L190" i="8" s="1"/>
  <c r="I195" i="8"/>
  <c r="O201" i="8"/>
  <c r="M199" i="8"/>
  <c r="F230" i="8"/>
  <c r="D207" i="8"/>
  <c r="J271" i="8"/>
  <c r="L271" i="8" s="1"/>
  <c r="L272" i="8"/>
  <c r="G198" i="8"/>
  <c r="I199" i="8"/>
  <c r="N207" i="8"/>
  <c r="O207" i="8" s="1"/>
  <c r="O208" i="8"/>
  <c r="N234" i="8"/>
  <c r="N233" i="8" s="1"/>
  <c r="O236" i="8"/>
  <c r="F241" i="8"/>
  <c r="E234" i="8"/>
  <c r="E233" i="8" s="1"/>
  <c r="C254" i="8"/>
  <c r="H261" i="8"/>
  <c r="I261" i="8" s="1"/>
  <c r="I262" i="8"/>
  <c r="O284" i="8"/>
  <c r="E199" i="8"/>
  <c r="E198" i="8" s="1"/>
  <c r="F201" i="8"/>
  <c r="J207" i="8"/>
  <c r="L208" i="8"/>
  <c r="C208" i="8" s="1"/>
  <c r="H234" i="8"/>
  <c r="L236" i="8"/>
  <c r="J234" i="8"/>
  <c r="C238" i="8"/>
  <c r="C245" i="8"/>
  <c r="K254" i="8"/>
  <c r="L254" i="8" s="1"/>
  <c r="L255" i="8"/>
  <c r="D261" i="8"/>
  <c r="F261" i="8" s="1"/>
  <c r="C261" i="8" s="1"/>
  <c r="F262" i="8"/>
  <c r="H272" i="8"/>
  <c r="H271" i="8" s="1"/>
  <c r="I274" i="8"/>
  <c r="L284" i="8"/>
  <c r="C284" i="8" s="1"/>
  <c r="C297" i="8"/>
  <c r="J199" i="8"/>
  <c r="G234" i="8"/>
  <c r="M272" i="8"/>
  <c r="C262" i="8" l="1"/>
  <c r="C282" i="8"/>
  <c r="C266" i="8"/>
  <c r="C25" i="8"/>
  <c r="C236" i="8"/>
  <c r="C72" i="8"/>
  <c r="L30" i="8"/>
  <c r="C30" i="8" s="1"/>
  <c r="O24" i="8"/>
  <c r="C255" i="8"/>
  <c r="L207" i="8"/>
  <c r="C178" i="8"/>
  <c r="C194" i="8"/>
  <c r="O176" i="8"/>
  <c r="K24" i="8"/>
  <c r="L24" i="8"/>
  <c r="C24" i="8" s="1"/>
  <c r="C241" i="8"/>
  <c r="C190" i="8"/>
  <c r="O177" i="8"/>
  <c r="I290" i="8"/>
  <c r="I272" i="8"/>
  <c r="L79" i="8"/>
  <c r="C79" i="8" s="1"/>
  <c r="C163" i="8"/>
  <c r="O133" i="8"/>
  <c r="C92" i="8"/>
  <c r="C58" i="8"/>
  <c r="C291" i="8"/>
  <c r="C147" i="8"/>
  <c r="I289" i="8"/>
  <c r="I86" i="8"/>
  <c r="C86" i="8" s="1"/>
  <c r="J56" i="8"/>
  <c r="L56" i="8" s="1"/>
  <c r="L57" i="8"/>
  <c r="E287" i="8"/>
  <c r="E55" i="8"/>
  <c r="O234" i="8"/>
  <c r="M233" i="8"/>
  <c r="O233" i="8" s="1"/>
  <c r="J78" i="8"/>
  <c r="G233" i="8"/>
  <c r="I234" i="8"/>
  <c r="C201" i="8"/>
  <c r="F234" i="8"/>
  <c r="N198" i="8"/>
  <c r="N197" i="8" s="1"/>
  <c r="N54" i="8" s="1"/>
  <c r="F207" i="8"/>
  <c r="D198" i="8"/>
  <c r="F199" i="8"/>
  <c r="F168" i="8"/>
  <c r="C168" i="8" s="1"/>
  <c r="C98" i="8"/>
  <c r="I176" i="8"/>
  <c r="C80" i="8"/>
  <c r="G56" i="8"/>
  <c r="I57" i="8"/>
  <c r="K55" i="8"/>
  <c r="H55" i="8"/>
  <c r="G78" i="8"/>
  <c r="I78" i="8" s="1"/>
  <c r="D289" i="8"/>
  <c r="F289" i="8" s="1"/>
  <c r="F290" i="8"/>
  <c r="M271" i="8"/>
  <c r="O272" i="8"/>
  <c r="J233" i="8"/>
  <c r="L234" i="8"/>
  <c r="I177" i="8"/>
  <c r="J176" i="8"/>
  <c r="L176" i="8" s="1"/>
  <c r="L177" i="8"/>
  <c r="J198" i="8"/>
  <c r="L199" i="8"/>
  <c r="H233" i="8"/>
  <c r="H287" i="8" s="1"/>
  <c r="E197" i="8"/>
  <c r="D233" i="8"/>
  <c r="F233" i="8" s="1"/>
  <c r="C230" i="8"/>
  <c r="C195" i="8"/>
  <c r="F154" i="8"/>
  <c r="C154" i="8" s="1"/>
  <c r="D133" i="8"/>
  <c r="F133" i="8" s="1"/>
  <c r="I207" i="8"/>
  <c r="D271" i="8"/>
  <c r="F272" i="8"/>
  <c r="K233" i="8"/>
  <c r="I271" i="8"/>
  <c r="M78" i="8"/>
  <c r="O78" i="8" s="1"/>
  <c r="O70" i="8"/>
  <c r="C70" i="8" s="1"/>
  <c r="M56" i="8"/>
  <c r="D56" i="8"/>
  <c r="F57" i="8"/>
  <c r="G197" i="8"/>
  <c r="I198" i="8"/>
  <c r="M198" i="8"/>
  <c r="O199" i="8"/>
  <c r="C274" i="8"/>
  <c r="C290" i="8"/>
  <c r="C289" i="8" s="1"/>
  <c r="C57" i="8" l="1"/>
  <c r="C133" i="8"/>
  <c r="C176" i="8"/>
  <c r="H197" i="8"/>
  <c r="H54" i="8" s="1"/>
  <c r="C272" i="8"/>
  <c r="C207" i="8"/>
  <c r="J197" i="8"/>
  <c r="L198" i="8"/>
  <c r="O198" i="8"/>
  <c r="M197" i="8"/>
  <c r="O197" i="8" s="1"/>
  <c r="L233" i="8"/>
  <c r="J287" i="8"/>
  <c r="L78" i="8"/>
  <c r="J55" i="8"/>
  <c r="N53" i="8"/>
  <c r="N288" i="8"/>
  <c r="M55" i="8"/>
  <c r="O56" i="8"/>
  <c r="G55" i="8"/>
  <c r="I56" i="8"/>
  <c r="D197" i="8"/>
  <c r="F197" i="8" s="1"/>
  <c r="F198" i="8"/>
  <c r="D78" i="8"/>
  <c r="F78" i="8" s="1"/>
  <c r="F56" i="8"/>
  <c r="F271" i="8"/>
  <c r="E54" i="8"/>
  <c r="I197" i="8"/>
  <c r="K197" i="8"/>
  <c r="K54" i="8" s="1"/>
  <c r="K287" i="8"/>
  <c r="C177" i="8"/>
  <c r="O271" i="8"/>
  <c r="M287" i="8"/>
  <c r="C199" i="8"/>
  <c r="C234" i="8"/>
  <c r="I233" i="8"/>
  <c r="G287" i="8"/>
  <c r="I287" i="8" s="1"/>
  <c r="N287" i="8"/>
  <c r="D287" i="8" l="1"/>
  <c r="F287" i="8" s="1"/>
  <c r="D55" i="8"/>
  <c r="F55" i="8" s="1"/>
  <c r="L287" i="8"/>
  <c r="C56" i="8"/>
  <c r="C78" i="8"/>
  <c r="C233" i="8"/>
  <c r="C198" i="8"/>
  <c r="K53" i="8"/>
  <c r="K288" i="8"/>
  <c r="E288" i="8"/>
  <c r="E53" i="8"/>
  <c r="J54" i="8"/>
  <c r="L55" i="8"/>
  <c r="H288" i="8"/>
  <c r="H53" i="8"/>
  <c r="M54" i="8"/>
  <c r="O55" i="8"/>
  <c r="O287" i="8"/>
  <c r="C271" i="8"/>
  <c r="I55" i="8"/>
  <c r="G54" i="8"/>
  <c r="L197" i="8"/>
  <c r="C197" i="8" s="1"/>
  <c r="D54" i="8" l="1"/>
  <c r="C287" i="8"/>
  <c r="C55" i="8"/>
  <c r="G288" i="8"/>
  <c r="I288" i="8" s="1"/>
  <c r="G53" i="8"/>
  <c r="I53" i="8" s="1"/>
  <c r="I54" i="8"/>
  <c r="D288" i="8"/>
  <c r="F288" i="8" s="1"/>
  <c r="F54" i="8"/>
  <c r="D53" i="8"/>
  <c r="F53" i="8" s="1"/>
  <c r="M53" i="8"/>
  <c r="O53" i="8" s="1"/>
  <c r="O54" i="8"/>
  <c r="M288" i="8"/>
  <c r="O288" i="8" s="1"/>
  <c r="J53" i="8"/>
  <c r="L53" i="8" s="1"/>
  <c r="L54" i="8"/>
  <c r="J288" i="8"/>
  <c r="L288" i="8" s="1"/>
  <c r="C53" i="8" l="1"/>
  <c r="C54" i="8"/>
  <c r="C288" i="8"/>
  <c r="O299" i="7" l="1"/>
  <c r="L299" i="7"/>
  <c r="I299" i="7"/>
  <c r="F299" i="7"/>
  <c r="O298" i="7"/>
  <c r="L298" i="7"/>
  <c r="I298" i="7"/>
  <c r="F298" i="7"/>
  <c r="O297" i="7"/>
  <c r="L297" i="7"/>
  <c r="I297" i="7"/>
  <c r="F297" i="7"/>
  <c r="O296" i="7"/>
  <c r="L296" i="7"/>
  <c r="I296" i="7"/>
  <c r="F296" i="7"/>
  <c r="O295" i="7"/>
  <c r="L295" i="7"/>
  <c r="I295" i="7"/>
  <c r="F295" i="7"/>
  <c r="O294" i="7"/>
  <c r="L294" i="7"/>
  <c r="I294" i="7"/>
  <c r="F294" i="7"/>
  <c r="O293" i="7"/>
  <c r="L293" i="7"/>
  <c r="I293" i="7"/>
  <c r="F293" i="7"/>
  <c r="O292" i="7"/>
  <c r="L292" i="7"/>
  <c r="I292" i="7"/>
  <c r="F292" i="7"/>
  <c r="N291" i="7"/>
  <c r="M291" i="7"/>
  <c r="O291" i="7" s="1"/>
  <c r="K291" i="7"/>
  <c r="J291" i="7"/>
  <c r="H291" i="7"/>
  <c r="G291" i="7"/>
  <c r="E291" i="7"/>
  <c r="D291" i="7"/>
  <c r="O286" i="7"/>
  <c r="L286" i="7"/>
  <c r="I286" i="7"/>
  <c r="F286" i="7"/>
  <c r="O285" i="7"/>
  <c r="J285" i="7"/>
  <c r="L285" i="7" s="1"/>
  <c r="I285" i="7"/>
  <c r="F285" i="7"/>
  <c r="N284" i="7"/>
  <c r="M284" i="7"/>
  <c r="K284" i="7"/>
  <c r="J284" i="7"/>
  <c r="L284" i="7" s="1"/>
  <c r="H284" i="7"/>
  <c r="G284" i="7"/>
  <c r="E284" i="7"/>
  <c r="D284" i="7"/>
  <c r="O283" i="7"/>
  <c r="L283" i="7"/>
  <c r="I283" i="7"/>
  <c r="F283" i="7"/>
  <c r="N282" i="7"/>
  <c r="M282" i="7"/>
  <c r="K282" i="7"/>
  <c r="J282" i="7"/>
  <c r="H282" i="7"/>
  <c r="G282" i="7"/>
  <c r="E282" i="7"/>
  <c r="D282" i="7"/>
  <c r="O281" i="7"/>
  <c r="L281" i="7"/>
  <c r="I281" i="7"/>
  <c r="F281" i="7"/>
  <c r="O280" i="7"/>
  <c r="L280" i="7"/>
  <c r="I280" i="7"/>
  <c r="F280" i="7"/>
  <c r="O279" i="7"/>
  <c r="O278" i="7" s="1"/>
  <c r="L279" i="7"/>
  <c r="I279" i="7"/>
  <c r="F279" i="7"/>
  <c r="N278" i="7"/>
  <c r="M278" i="7"/>
  <c r="K278" i="7"/>
  <c r="J278" i="7"/>
  <c r="H278" i="7"/>
  <c r="G278" i="7"/>
  <c r="E278" i="7"/>
  <c r="D278" i="7"/>
  <c r="O277" i="7"/>
  <c r="L277" i="7"/>
  <c r="I277" i="7"/>
  <c r="F277" i="7"/>
  <c r="O276" i="7"/>
  <c r="L276" i="7"/>
  <c r="I276" i="7"/>
  <c r="F276" i="7"/>
  <c r="O275" i="7"/>
  <c r="L275" i="7"/>
  <c r="I275" i="7"/>
  <c r="F275" i="7"/>
  <c r="N274" i="7"/>
  <c r="O274" i="7" s="1"/>
  <c r="M274" i="7"/>
  <c r="K274" i="7"/>
  <c r="K272" i="7" s="1"/>
  <c r="K271" i="7" s="1"/>
  <c r="J274" i="7"/>
  <c r="J272" i="7" s="1"/>
  <c r="H274" i="7"/>
  <c r="H272" i="7" s="1"/>
  <c r="H271" i="7" s="1"/>
  <c r="G274" i="7"/>
  <c r="E274" i="7"/>
  <c r="E272" i="7" s="1"/>
  <c r="E271" i="7" s="1"/>
  <c r="D274" i="7"/>
  <c r="D272" i="7" s="1"/>
  <c r="O273" i="7"/>
  <c r="L273" i="7"/>
  <c r="I273" i="7"/>
  <c r="F273" i="7"/>
  <c r="M272" i="7"/>
  <c r="M271" i="7" s="1"/>
  <c r="G272" i="7"/>
  <c r="G271" i="7" s="1"/>
  <c r="O270" i="7"/>
  <c r="L270" i="7"/>
  <c r="I270" i="7"/>
  <c r="F270" i="7"/>
  <c r="O269" i="7"/>
  <c r="L269" i="7"/>
  <c r="I269" i="7"/>
  <c r="F269" i="7"/>
  <c r="O268" i="7"/>
  <c r="L268" i="7"/>
  <c r="I268" i="7"/>
  <c r="F268" i="7"/>
  <c r="O267" i="7"/>
  <c r="L267" i="7"/>
  <c r="I267" i="7"/>
  <c r="F267" i="7"/>
  <c r="N266" i="7"/>
  <c r="M266" i="7"/>
  <c r="K266" i="7"/>
  <c r="J266" i="7"/>
  <c r="H266" i="7"/>
  <c r="G266" i="7"/>
  <c r="E266" i="7"/>
  <c r="D266" i="7"/>
  <c r="O265" i="7"/>
  <c r="L265" i="7"/>
  <c r="I265" i="7"/>
  <c r="F265" i="7"/>
  <c r="O264" i="7"/>
  <c r="L264" i="7"/>
  <c r="I264" i="7"/>
  <c r="F264" i="7"/>
  <c r="O263" i="7"/>
  <c r="L263" i="7"/>
  <c r="I263" i="7"/>
  <c r="F263" i="7"/>
  <c r="N262" i="7"/>
  <c r="M262" i="7"/>
  <c r="K262" i="7"/>
  <c r="J262" i="7"/>
  <c r="H262" i="7"/>
  <c r="H261" i="7" s="1"/>
  <c r="G262" i="7"/>
  <c r="E262" i="7"/>
  <c r="D262" i="7"/>
  <c r="M261" i="7"/>
  <c r="O260" i="7"/>
  <c r="L260" i="7"/>
  <c r="I260" i="7"/>
  <c r="F260" i="7"/>
  <c r="O259" i="7"/>
  <c r="L259" i="7"/>
  <c r="I259" i="7"/>
  <c r="F259" i="7"/>
  <c r="O258" i="7"/>
  <c r="L258" i="7"/>
  <c r="I258" i="7"/>
  <c r="F258" i="7"/>
  <c r="O257" i="7"/>
  <c r="L257" i="7"/>
  <c r="I257" i="7"/>
  <c r="F257" i="7"/>
  <c r="O256" i="7"/>
  <c r="L256" i="7"/>
  <c r="I256" i="7"/>
  <c r="F256" i="7"/>
  <c r="N255" i="7"/>
  <c r="M255" i="7"/>
  <c r="K255" i="7"/>
  <c r="K254" i="7" s="1"/>
  <c r="J255" i="7"/>
  <c r="H255" i="7"/>
  <c r="H254" i="7" s="1"/>
  <c r="G255" i="7"/>
  <c r="G254" i="7" s="1"/>
  <c r="E255" i="7"/>
  <c r="E254" i="7" s="1"/>
  <c r="D255" i="7"/>
  <c r="D254" i="7" s="1"/>
  <c r="N254" i="7"/>
  <c r="O253" i="7"/>
  <c r="L253" i="7"/>
  <c r="I253" i="7"/>
  <c r="F253" i="7"/>
  <c r="O252" i="7"/>
  <c r="L252" i="7"/>
  <c r="I252" i="7"/>
  <c r="F252" i="7"/>
  <c r="O251" i="7"/>
  <c r="L251" i="7"/>
  <c r="I251" i="7"/>
  <c r="F251" i="7"/>
  <c r="O250" i="7"/>
  <c r="L250" i="7"/>
  <c r="I250" i="7"/>
  <c r="F250" i="7"/>
  <c r="N249" i="7"/>
  <c r="M249" i="7"/>
  <c r="K249" i="7"/>
  <c r="J249" i="7"/>
  <c r="H249" i="7"/>
  <c r="G249" i="7"/>
  <c r="E249" i="7"/>
  <c r="D249" i="7"/>
  <c r="O248" i="7"/>
  <c r="L248" i="7"/>
  <c r="I248" i="7"/>
  <c r="F248" i="7"/>
  <c r="O247" i="7"/>
  <c r="L247" i="7"/>
  <c r="I247" i="7"/>
  <c r="C247" i="7" s="1"/>
  <c r="F247" i="7"/>
  <c r="O246" i="7"/>
  <c r="L246" i="7"/>
  <c r="I246" i="7"/>
  <c r="F246" i="7"/>
  <c r="O245" i="7"/>
  <c r="L245" i="7"/>
  <c r="I245" i="7"/>
  <c r="F245" i="7"/>
  <c r="O244" i="7"/>
  <c r="L244" i="7"/>
  <c r="I244" i="7"/>
  <c r="F244" i="7"/>
  <c r="O243" i="7"/>
  <c r="L243" i="7"/>
  <c r="I243" i="7"/>
  <c r="F243" i="7"/>
  <c r="O242" i="7"/>
  <c r="L242" i="7"/>
  <c r="I242" i="7"/>
  <c r="F242" i="7"/>
  <c r="N241" i="7"/>
  <c r="M241" i="7"/>
  <c r="K241" i="7"/>
  <c r="J241" i="7"/>
  <c r="H241" i="7"/>
  <c r="G241" i="7"/>
  <c r="I241" i="7" s="1"/>
  <c r="E241" i="7"/>
  <c r="D241" i="7"/>
  <c r="F241" i="7" s="1"/>
  <c r="O240" i="7"/>
  <c r="L240" i="7"/>
  <c r="I240" i="7"/>
  <c r="F240" i="7"/>
  <c r="O239" i="7"/>
  <c r="L239" i="7"/>
  <c r="I239" i="7"/>
  <c r="F239" i="7"/>
  <c r="N238" i="7"/>
  <c r="M238" i="7"/>
  <c r="K238" i="7"/>
  <c r="J238" i="7"/>
  <c r="L238" i="7" s="1"/>
  <c r="H238" i="7"/>
  <c r="G238" i="7"/>
  <c r="E238" i="7"/>
  <c r="D238" i="7"/>
  <c r="O237" i="7"/>
  <c r="L237" i="7"/>
  <c r="I237" i="7"/>
  <c r="F237" i="7"/>
  <c r="N236" i="7"/>
  <c r="M236" i="7"/>
  <c r="K236" i="7"/>
  <c r="J236" i="7"/>
  <c r="H236" i="7"/>
  <c r="G236" i="7"/>
  <c r="E236" i="7"/>
  <c r="D236" i="7"/>
  <c r="F236" i="7" s="1"/>
  <c r="O235" i="7"/>
  <c r="L235" i="7"/>
  <c r="I235" i="7"/>
  <c r="F235" i="7"/>
  <c r="O232" i="7"/>
  <c r="L232" i="7"/>
  <c r="I232" i="7"/>
  <c r="F232" i="7"/>
  <c r="O231" i="7"/>
  <c r="L231" i="7"/>
  <c r="I231" i="7"/>
  <c r="F231" i="7"/>
  <c r="N230" i="7"/>
  <c r="M230" i="7"/>
  <c r="K230" i="7"/>
  <c r="J230" i="7"/>
  <c r="L230" i="7" s="1"/>
  <c r="H230" i="7"/>
  <c r="G230" i="7"/>
  <c r="E230" i="7"/>
  <c r="D230" i="7"/>
  <c r="O229" i="7"/>
  <c r="L229" i="7"/>
  <c r="I229" i="7"/>
  <c r="F229" i="7"/>
  <c r="O228" i="7"/>
  <c r="L228" i="7"/>
  <c r="I228" i="7"/>
  <c r="F228" i="7"/>
  <c r="O227" i="7"/>
  <c r="L227" i="7"/>
  <c r="I227" i="7"/>
  <c r="F227" i="7"/>
  <c r="O226" i="7"/>
  <c r="L226" i="7"/>
  <c r="I226" i="7"/>
  <c r="F226" i="7"/>
  <c r="O225" i="7"/>
  <c r="L225" i="7"/>
  <c r="I225" i="7"/>
  <c r="F225" i="7"/>
  <c r="O224" i="7"/>
  <c r="L224" i="7"/>
  <c r="I224" i="7"/>
  <c r="F224" i="7"/>
  <c r="O223" i="7"/>
  <c r="L223" i="7"/>
  <c r="I223" i="7"/>
  <c r="F223" i="7"/>
  <c r="O222" i="7"/>
  <c r="L222" i="7"/>
  <c r="I222" i="7"/>
  <c r="F222" i="7"/>
  <c r="O221" i="7"/>
  <c r="L221" i="7"/>
  <c r="I221" i="7"/>
  <c r="F221" i="7"/>
  <c r="O220" i="7"/>
  <c r="L220" i="7"/>
  <c r="I220" i="7"/>
  <c r="F220" i="7"/>
  <c r="N219" i="7"/>
  <c r="M219" i="7"/>
  <c r="K219" i="7"/>
  <c r="J219" i="7"/>
  <c r="L219" i="7" s="1"/>
  <c r="H219" i="7"/>
  <c r="G219" i="7"/>
  <c r="I219" i="7" s="1"/>
  <c r="E219" i="7"/>
  <c r="D219" i="7"/>
  <c r="O218" i="7"/>
  <c r="L218" i="7"/>
  <c r="I218" i="7"/>
  <c r="F218" i="7"/>
  <c r="O217" i="7"/>
  <c r="L217" i="7"/>
  <c r="I217" i="7"/>
  <c r="F217" i="7"/>
  <c r="O216" i="7"/>
  <c r="L216" i="7"/>
  <c r="I216" i="7"/>
  <c r="F216" i="7"/>
  <c r="O215" i="7"/>
  <c r="L215" i="7"/>
  <c r="I215" i="7"/>
  <c r="F215" i="7"/>
  <c r="O214" i="7"/>
  <c r="L214" i="7"/>
  <c r="I214" i="7"/>
  <c r="F214" i="7"/>
  <c r="O213" i="7"/>
  <c r="L213" i="7"/>
  <c r="I213" i="7"/>
  <c r="F213" i="7"/>
  <c r="O212" i="7"/>
  <c r="L212" i="7"/>
  <c r="I212" i="7"/>
  <c r="F212" i="7"/>
  <c r="O211" i="7"/>
  <c r="L211" i="7"/>
  <c r="I211" i="7"/>
  <c r="F211" i="7"/>
  <c r="O210" i="7"/>
  <c r="L210" i="7"/>
  <c r="I210" i="7"/>
  <c r="F210" i="7"/>
  <c r="O209" i="7"/>
  <c r="L209" i="7"/>
  <c r="I209" i="7"/>
  <c r="F209" i="7"/>
  <c r="N208" i="7"/>
  <c r="N207" i="7" s="1"/>
  <c r="M208" i="7"/>
  <c r="K208" i="7"/>
  <c r="J208" i="7"/>
  <c r="J207" i="7" s="1"/>
  <c r="H208" i="7"/>
  <c r="G208" i="7"/>
  <c r="I208" i="7" s="1"/>
  <c r="E208" i="7"/>
  <c r="D208" i="7"/>
  <c r="F208" i="7" s="1"/>
  <c r="O206" i="7"/>
  <c r="L206" i="7"/>
  <c r="I206" i="7"/>
  <c r="F206" i="7"/>
  <c r="O205" i="7"/>
  <c r="L205" i="7"/>
  <c r="I205" i="7"/>
  <c r="F205" i="7"/>
  <c r="O204" i="7"/>
  <c r="L204" i="7"/>
  <c r="I204" i="7"/>
  <c r="F204" i="7"/>
  <c r="O203" i="7"/>
  <c r="L203" i="7"/>
  <c r="I203" i="7"/>
  <c r="F203" i="7"/>
  <c r="O202" i="7"/>
  <c r="L202" i="7"/>
  <c r="I202" i="7"/>
  <c r="F202" i="7"/>
  <c r="N201" i="7"/>
  <c r="M201" i="7"/>
  <c r="O201" i="7" s="1"/>
  <c r="K201" i="7"/>
  <c r="K199" i="7" s="1"/>
  <c r="J201" i="7"/>
  <c r="J199" i="7" s="1"/>
  <c r="L199" i="7" s="1"/>
  <c r="H201" i="7"/>
  <c r="G201" i="7"/>
  <c r="G199" i="7" s="1"/>
  <c r="E201" i="7"/>
  <c r="E199" i="7" s="1"/>
  <c r="D201" i="7"/>
  <c r="D199" i="7" s="1"/>
  <c r="O200" i="7"/>
  <c r="L200" i="7"/>
  <c r="I200" i="7"/>
  <c r="F200" i="7"/>
  <c r="N199" i="7"/>
  <c r="H199" i="7"/>
  <c r="O196" i="7"/>
  <c r="L196" i="7"/>
  <c r="I196" i="7"/>
  <c r="F196" i="7"/>
  <c r="N195" i="7"/>
  <c r="M195" i="7"/>
  <c r="M194" i="7" s="1"/>
  <c r="K195" i="7"/>
  <c r="K194" i="7" s="1"/>
  <c r="J195" i="7"/>
  <c r="L195" i="7" s="1"/>
  <c r="H195" i="7"/>
  <c r="H194" i="7" s="1"/>
  <c r="G195" i="7"/>
  <c r="G194" i="7" s="1"/>
  <c r="E195" i="7"/>
  <c r="E194" i="7" s="1"/>
  <c r="D195" i="7"/>
  <c r="D194" i="7" s="1"/>
  <c r="N194" i="7"/>
  <c r="O193" i="7"/>
  <c r="L193" i="7"/>
  <c r="I193" i="7"/>
  <c r="F193" i="7"/>
  <c r="O192" i="7"/>
  <c r="L192" i="7"/>
  <c r="I192" i="7"/>
  <c r="F192" i="7"/>
  <c r="N191" i="7"/>
  <c r="M191" i="7"/>
  <c r="O191" i="7" s="1"/>
  <c r="K191" i="7"/>
  <c r="K190" i="7" s="1"/>
  <c r="J191" i="7"/>
  <c r="H191" i="7"/>
  <c r="H190" i="7" s="1"/>
  <c r="G191" i="7"/>
  <c r="E191" i="7"/>
  <c r="D191" i="7"/>
  <c r="N190" i="7"/>
  <c r="O189" i="7"/>
  <c r="L189" i="7"/>
  <c r="I189" i="7"/>
  <c r="F189" i="7"/>
  <c r="O188" i="7"/>
  <c r="L188" i="7"/>
  <c r="I188" i="7"/>
  <c r="F188" i="7"/>
  <c r="N187" i="7"/>
  <c r="M187" i="7"/>
  <c r="K187" i="7"/>
  <c r="J187" i="7"/>
  <c r="H187" i="7"/>
  <c r="G187" i="7"/>
  <c r="E187" i="7"/>
  <c r="D187" i="7"/>
  <c r="O186" i="7"/>
  <c r="L186" i="7"/>
  <c r="I186" i="7"/>
  <c r="F186" i="7"/>
  <c r="O185" i="7"/>
  <c r="L185" i="7"/>
  <c r="I185" i="7"/>
  <c r="F185" i="7"/>
  <c r="O184" i="7"/>
  <c r="L184" i="7"/>
  <c r="I184" i="7"/>
  <c r="F184" i="7"/>
  <c r="O183" i="7"/>
  <c r="L183" i="7"/>
  <c r="I183" i="7"/>
  <c r="F183" i="7"/>
  <c r="N182" i="7"/>
  <c r="M182" i="7"/>
  <c r="K182" i="7"/>
  <c r="J182" i="7"/>
  <c r="H182" i="7"/>
  <c r="G182" i="7"/>
  <c r="E182" i="7"/>
  <c r="D182" i="7"/>
  <c r="O181" i="7"/>
  <c r="L181" i="7"/>
  <c r="I181" i="7"/>
  <c r="F181" i="7"/>
  <c r="O180" i="7"/>
  <c r="L180" i="7"/>
  <c r="I180" i="7"/>
  <c r="F180" i="7"/>
  <c r="O179" i="7"/>
  <c r="L179" i="7"/>
  <c r="I179" i="7"/>
  <c r="F179" i="7"/>
  <c r="N178" i="7"/>
  <c r="N177" i="7" s="1"/>
  <c r="M178" i="7"/>
  <c r="M177" i="7" s="1"/>
  <c r="K178" i="7"/>
  <c r="J178" i="7"/>
  <c r="J177" i="7" s="1"/>
  <c r="H178" i="7"/>
  <c r="G178" i="7"/>
  <c r="G177" i="7" s="1"/>
  <c r="E178" i="7"/>
  <c r="D178" i="7"/>
  <c r="F178" i="7" s="1"/>
  <c r="E177" i="7"/>
  <c r="O175" i="7"/>
  <c r="L175" i="7"/>
  <c r="I175" i="7"/>
  <c r="F175" i="7"/>
  <c r="O174" i="7"/>
  <c r="L174" i="7"/>
  <c r="I174" i="7"/>
  <c r="F174" i="7"/>
  <c r="O173" i="7"/>
  <c r="L173" i="7"/>
  <c r="I173" i="7"/>
  <c r="F173" i="7"/>
  <c r="O172" i="7"/>
  <c r="L172" i="7"/>
  <c r="I172" i="7"/>
  <c r="F172" i="7"/>
  <c r="O171" i="7"/>
  <c r="L171" i="7"/>
  <c r="I171" i="7"/>
  <c r="F171" i="7"/>
  <c r="O170" i="7"/>
  <c r="L170" i="7"/>
  <c r="I170" i="7"/>
  <c r="F170" i="7"/>
  <c r="N169" i="7"/>
  <c r="M169" i="7"/>
  <c r="K169" i="7"/>
  <c r="J169" i="7"/>
  <c r="J168" i="7" s="1"/>
  <c r="H169" i="7"/>
  <c r="G169" i="7"/>
  <c r="E169" i="7"/>
  <c r="E168" i="7" s="1"/>
  <c r="D169" i="7"/>
  <c r="D168" i="7" s="1"/>
  <c r="N168" i="7"/>
  <c r="M168" i="7"/>
  <c r="H168" i="7"/>
  <c r="O167" i="7"/>
  <c r="L167" i="7"/>
  <c r="I167" i="7"/>
  <c r="F167" i="7"/>
  <c r="O166" i="7"/>
  <c r="L166" i="7"/>
  <c r="I166" i="7"/>
  <c r="F166" i="7"/>
  <c r="O165" i="7"/>
  <c r="L165" i="7"/>
  <c r="I165" i="7"/>
  <c r="F165" i="7"/>
  <c r="O164" i="7"/>
  <c r="L164" i="7"/>
  <c r="I164" i="7"/>
  <c r="F164" i="7"/>
  <c r="N163" i="7"/>
  <c r="M163" i="7"/>
  <c r="K163" i="7"/>
  <c r="J163" i="7"/>
  <c r="H163" i="7"/>
  <c r="G163" i="7"/>
  <c r="E163" i="7"/>
  <c r="D163" i="7"/>
  <c r="O162" i="7"/>
  <c r="L162" i="7"/>
  <c r="I162" i="7"/>
  <c r="F162" i="7"/>
  <c r="O161" i="7"/>
  <c r="L161" i="7"/>
  <c r="I161" i="7"/>
  <c r="F161" i="7"/>
  <c r="O160" i="7"/>
  <c r="L160" i="7"/>
  <c r="I160" i="7"/>
  <c r="F160" i="7"/>
  <c r="O159" i="7"/>
  <c r="L159" i="7"/>
  <c r="I159" i="7"/>
  <c r="F159" i="7"/>
  <c r="O158" i="7"/>
  <c r="L158" i="7"/>
  <c r="I158" i="7"/>
  <c r="F158" i="7"/>
  <c r="O157" i="7"/>
  <c r="L157" i="7"/>
  <c r="I157" i="7"/>
  <c r="F157" i="7"/>
  <c r="O156" i="7"/>
  <c r="L156" i="7"/>
  <c r="I156" i="7"/>
  <c r="F156" i="7"/>
  <c r="O155" i="7"/>
  <c r="L155" i="7"/>
  <c r="I155" i="7"/>
  <c r="F155" i="7"/>
  <c r="N154" i="7"/>
  <c r="M154" i="7"/>
  <c r="K154" i="7"/>
  <c r="J154" i="7"/>
  <c r="H154" i="7"/>
  <c r="G154" i="7"/>
  <c r="E154" i="7"/>
  <c r="D154" i="7"/>
  <c r="O153" i="7"/>
  <c r="L153" i="7"/>
  <c r="I153" i="7"/>
  <c r="F153" i="7"/>
  <c r="O152" i="7"/>
  <c r="L152" i="7"/>
  <c r="I152" i="7"/>
  <c r="F152" i="7"/>
  <c r="O151" i="7"/>
  <c r="L151" i="7"/>
  <c r="I151" i="7"/>
  <c r="F151" i="7"/>
  <c r="O150" i="7"/>
  <c r="L150" i="7"/>
  <c r="I150" i="7"/>
  <c r="F150" i="7"/>
  <c r="O149" i="7"/>
  <c r="L149" i="7"/>
  <c r="I149" i="7"/>
  <c r="F149" i="7"/>
  <c r="O148" i="7"/>
  <c r="L148" i="7"/>
  <c r="I148" i="7"/>
  <c r="F148" i="7"/>
  <c r="N147" i="7"/>
  <c r="M147" i="7"/>
  <c r="K147" i="7"/>
  <c r="J147" i="7"/>
  <c r="L147" i="7" s="1"/>
  <c r="H147" i="7"/>
  <c r="G147" i="7"/>
  <c r="E147" i="7"/>
  <c r="D147" i="7"/>
  <c r="O146" i="7"/>
  <c r="L146" i="7"/>
  <c r="I146" i="7"/>
  <c r="F146" i="7"/>
  <c r="O145" i="7"/>
  <c r="L145" i="7"/>
  <c r="I145" i="7"/>
  <c r="F145" i="7"/>
  <c r="N144" i="7"/>
  <c r="M144" i="7"/>
  <c r="K144" i="7"/>
  <c r="J144" i="7"/>
  <c r="L144" i="7" s="1"/>
  <c r="H144" i="7"/>
  <c r="G144" i="7"/>
  <c r="E144" i="7"/>
  <c r="D144" i="7"/>
  <c r="F144" i="7" s="1"/>
  <c r="O143" i="7"/>
  <c r="L143" i="7"/>
  <c r="I143" i="7"/>
  <c r="F143" i="7"/>
  <c r="O142" i="7"/>
  <c r="L142" i="7"/>
  <c r="I142" i="7"/>
  <c r="F142" i="7"/>
  <c r="O141" i="7"/>
  <c r="L141" i="7"/>
  <c r="I141" i="7"/>
  <c r="F141" i="7"/>
  <c r="O140" i="7"/>
  <c r="L140" i="7"/>
  <c r="I140" i="7"/>
  <c r="F140" i="7"/>
  <c r="N139" i="7"/>
  <c r="M139" i="7"/>
  <c r="K139" i="7"/>
  <c r="J139" i="7"/>
  <c r="L139" i="7" s="1"/>
  <c r="H139" i="7"/>
  <c r="G139" i="7"/>
  <c r="E139" i="7"/>
  <c r="D139" i="7"/>
  <c r="O138" i="7"/>
  <c r="L138" i="7"/>
  <c r="J138" i="7"/>
  <c r="J134" i="7" s="1"/>
  <c r="I138" i="7"/>
  <c r="D138" i="7"/>
  <c r="F138" i="7" s="1"/>
  <c r="C138" i="7" s="1"/>
  <c r="O137" i="7"/>
  <c r="L137" i="7"/>
  <c r="I137" i="7"/>
  <c r="F137" i="7"/>
  <c r="O136" i="7"/>
  <c r="L136" i="7"/>
  <c r="I136" i="7"/>
  <c r="F136" i="7"/>
  <c r="O135" i="7"/>
  <c r="L135" i="7"/>
  <c r="I135" i="7"/>
  <c r="F135" i="7"/>
  <c r="N134" i="7"/>
  <c r="M134" i="7"/>
  <c r="K134" i="7"/>
  <c r="H134" i="7"/>
  <c r="G134" i="7"/>
  <c r="G133" i="7" s="1"/>
  <c r="E134" i="7"/>
  <c r="O132" i="7"/>
  <c r="L132" i="7"/>
  <c r="I132" i="7"/>
  <c r="F132" i="7"/>
  <c r="N131" i="7"/>
  <c r="M131" i="7"/>
  <c r="O131" i="7" s="1"/>
  <c r="K131" i="7"/>
  <c r="J131" i="7"/>
  <c r="H131" i="7"/>
  <c r="G131" i="7"/>
  <c r="I131" i="7" s="1"/>
  <c r="E131" i="7"/>
  <c r="D131" i="7"/>
  <c r="O130" i="7"/>
  <c r="L130" i="7"/>
  <c r="I130" i="7"/>
  <c r="D130" i="7"/>
  <c r="D125" i="7" s="1"/>
  <c r="O129" i="7"/>
  <c r="L129" i="7"/>
  <c r="I129" i="7"/>
  <c r="F129" i="7"/>
  <c r="O128" i="7"/>
  <c r="L128" i="7"/>
  <c r="I128" i="7"/>
  <c r="F128" i="7"/>
  <c r="O127" i="7"/>
  <c r="L127" i="7"/>
  <c r="I127" i="7"/>
  <c r="F127" i="7"/>
  <c r="O126" i="7"/>
  <c r="L126" i="7"/>
  <c r="I126" i="7"/>
  <c r="F126" i="7"/>
  <c r="N125" i="7"/>
  <c r="M125" i="7"/>
  <c r="K125" i="7"/>
  <c r="J125" i="7"/>
  <c r="H125" i="7"/>
  <c r="G125" i="7"/>
  <c r="E125" i="7"/>
  <c r="O124" i="7"/>
  <c r="L124" i="7"/>
  <c r="I124" i="7"/>
  <c r="F124" i="7"/>
  <c r="O123" i="7"/>
  <c r="L123" i="7"/>
  <c r="I123" i="7"/>
  <c r="F123" i="7"/>
  <c r="O122" i="7"/>
  <c r="L122" i="7"/>
  <c r="I122" i="7"/>
  <c r="F122" i="7"/>
  <c r="O121" i="7"/>
  <c r="L121" i="7"/>
  <c r="I121" i="7"/>
  <c r="F121" i="7"/>
  <c r="O120" i="7"/>
  <c r="L120" i="7"/>
  <c r="I120" i="7"/>
  <c r="F120" i="7"/>
  <c r="N119" i="7"/>
  <c r="M119" i="7"/>
  <c r="O119" i="7" s="1"/>
  <c r="K119" i="7"/>
  <c r="J119" i="7"/>
  <c r="H119" i="7"/>
  <c r="G119" i="7"/>
  <c r="E119" i="7"/>
  <c r="D119" i="7"/>
  <c r="O118" i="7"/>
  <c r="L118" i="7"/>
  <c r="I118" i="7"/>
  <c r="F118" i="7"/>
  <c r="O117" i="7"/>
  <c r="L117" i="7"/>
  <c r="I117" i="7"/>
  <c r="F117" i="7"/>
  <c r="O116" i="7"/>
  <c r="L116" i="7"/>
  <c r="I116" i="7"/>
  <c r="F116" i="7"/>
  <c r="N115" i="7"/>
  <c r="M115" i="7"/>
  <c r="O115" i="7" s="1"/>
  <c r="K115" i="7"/>
  <c r="L115" i="7" s="1"/>
  <c r="J115" i="7"/>
  <c r="H115" i="7"/>
  <c r="G115" i="7"/>
  <c r="I115" i="7" s="1"/>
  <c r="E115" i="7"/>
  <c r="D115" i="7"/>
  <c r="O114" i="7"/>
  <c r="L114" i="7"/>
  <c r="I114" i="7"/>
  <c r="F114" i="7"/>
  <c r="O113" i="7"/>
  <c r="L113" i="7"/>
  <c r="I113" i="7"/>
  <c r="F113" i="7"/>
  <c r="O112" i="7"/>
  <c r="L112" i="7"/>
  <c r="I112" i="7"/>
  <c r="F112" i="7"/>
  <c r="O111" i="7"/>
  <c r="L111" i="7"/>
  <c r="I111" i="7"/>
  <c r="F111" i="7"/>
  <c r="O110" i="7"/>
  <c r="L110" i="7"/>
  <c r="I110" i="7"/>
  <c r="F110" i="7"/>
  <c r="O109" i="7"/>
  <c r="L109" i="7"/>
  <c r="I109" i="7"/>
  <c r="F109" i="7"/>
  <c r="O108" i="7"/>
  <c r="L108" i="7"/>
  <c r="I108" i="7"/>
  <c r="F108" i="7"/>
  <c r="O107" i="7"/>
  <c r="L107" i="7"/>
  <c r="I107" i="7"/>
  <c r="F107" i="7"/>
  <c r="N106" i="7"/>
  <c r="M106" i="7"/>
  <c r="K106" i="7"/>
  <c r="J106" i="7"/>
  <c r="H106" i="7"/>
  <c r="G106" i="7"/>
  <c r="I106" i="7" s="1"/>
  <c r="E106" i="7"/>
  <c r="D106" i="7"/>
  <c r="O105" i="7"/>
  <c r="L105" i="7"/>
  <c r="I105" i="7"/>
  <c r="D105" i="7"/>
  <c r="F105" i="7" s="1"/>
  <c r="O104" i="7"/>
  <c r="L104" i="7"/>
  <c r="I104" i="7"/>
  <c r="F104" i="7"/>
  <c r="O103" i="7"/>
  <c r="L103" i="7"/>
  <c r="I103" i="7"/>
  <c r="F103" i="7"/>
  <c r="O102" i="7"/>
  <c r="L102" i="7"/>
  <c r="I102" i="7"/>
  <c r="F102" i="7"/>
  <c r="O101" i="7"/>
  <c r="L101" i="7"/>
  <c r="I101" i="7"/>
  <c r="F101" i="7"/>
  <c r="O100" i="7"/>
  <c r="L100" i="7"/>
  <c r="I100" i="7"/>
  <c r="F100" i="7"/>
  <c r="O99" i="7"/>
  <c r="L99" i="7"/>
  <c r="I99" i="7"/>
  <c r="D99" i="7"/>
  <c r="F99" i="7" s="1"/>
  <c r="N98" i="7"/>
  <c r="M98" i="7"/>
  <c r="O98" i="7" s="1"/>
  <c r="K98" i="7"/>
  <c r="J98" i="7"/>
  <c r="H98" i="7"/>
  <c r="G98" i="7"/>
  <c r="E98" i="7"/>
  <c r="D98" i="7"/>
  <c r="O97" i="7"/>
  <c r="L97" i="7"/>
  <c r="I97" i="7"/>
  <c r="F97" i="7"/>
  <c r="O96" i="7"/>
  <c r="L96" i="7"/>
  <c r="I96" i="7"/>
  <c r="F96" i="7"/>
  <c r="O95" i="7"/>
  <c r="L95" i="7"/>
  <c r="I95" i="7"/>
  <c r="F95" i="7"/>
  <c r="O94" i="7"/>
  <c r="L94" i="7"/>
  <c r="I94" i="7"/>
  <c r="F94" i="7"/>
  <c r="O93" i="7"/>
  <c r="L93" i="7"/>
  <c r="I93" i="7"/>
  <c r="F93" i="7"/>
  <c r="N92" i="7"/>
  <c r="M92" i="7"/>
  <c r="L92" i="7"/>
  <c r="K92" i="7"/>
  <c r="J92" i="7"/>
  <c r="H92" i="7"/>
  <c r="G92" i="7"/>
  <c r="E92" i="7"/>
  <c r="D92" i="7"/>
  <c r="O91" i="7"/>
  <c r="L91" i="7"/>
  <c r="I91" i="7"/>
  <c r="F91" i="7"/>
  <c r="O90" i="7"/>
  <c r="L90" i="7"/>
  <c r="I90" i="7"/>
  <c r="F90" i="7"/>
  <c r="O89" i="7"/>
  <c r="L89" i="7"/>
  <c r="I89" i="7"/>
  <c r="F89" i="7"/>
  <c r="O88" i="7"/>
  <c r="L88" i="7"/>
  <c r="I88" i="7"/>
  <c r="F88" i="7"/>
  <c r="N87" i="7"/>
  <c r="M87" i="7"/>
  <c r="K87" i="7"/>
  <c r="J87" i="7"/>
  <c r="H87" i="7"/>
  <c r="G87" i="7"/>
  <c r="E87" i="7"/>
  <c r="D87" i="7"/>
  <c r="O85" i="7"/>
  <c r="L85" i="7"/>
  <c r="I85" i="7"/>
  <c r="F85" i="7"/>
  <c r="O84" i="7"/>
  <c r="L84" i="7"/>
  <c r="I84" i="7"/>
  <c r="F84" i="7"/>
  <c r="N83" i="7"/>
  <c r="M83" i="7"/>
  <c r="K83" i="7"/>
  <c r="J83" i="7"/>
  <c r="H83" i="7"/>
  <c r="G83" i="7"/>
  <c r="E83" i="7"/>
  <c r="D83" i="7"/>
  <c r="O82" i="7"/>
  <c r="L82" i="7"/>
  <c r="I82" i="7"/>
  <c r="F82" i="7"/>
  <c r="O81" i="7"/>
  <c r="L81" i="7"/>
  <c r="I81" i="7"/>
  <c r="F81" i="7"/>
  <c r="N80" i="7"/>
  <c r="N79" i="7" s="1"/>
  <c r="M80" i="7"/>
  <c r="K80" i="7"/>
  <c r="J80" i="7"/>
  <c r="H80" i="7"/>
  <c r="G80" i="7"/>
  <c r="G79" i="7" s="1"/>
  <c r="E80" i="7"/>
  <c r="E79" i="7" s="1"/>
  <c r="D80" i="7"/>
  <c r="K79" i="7"/>
  <c r="J79" i="7"/>
  <c r="O77" i="7"/>
  <c r="L77" i="7"/>
  <c r="I77" i="7"/>
  <c r="D77" i="7"/>
  <c r="F77" i="7" s="1"/>
  <c r="O76" i="7"/>
  <c r="L76" i="7"/>
  <c r="I76" i="7"/>
  <c r="D76" i="7"/>
  <c r="F76" i="7" s="1"/>
  <c r="O75" i="7"/>
  <c r="L75" i="7"/>
  <c r="I75" i="7"/>
  <c r="F75" i="7"/>
  <c r="O74" i="7"/>
  <c r="L74" i="7"/>
  <c r="I74" i="7"/>
  <c r="F74" i="7"/>
  <c r="O73" i="7"/>
  <c r="L73" i="7"/>
  <c r="I73" i="7"/>
  <c r="D73" i="7"/>
  <c r="D72" i="7" s="1"/>
  <c r="N72" i="7"/>
  <c r="M72" i="7"/>
  <c r="O72" i="7" s="1"/>
  <c r="K72" i="7"/>
  <c r="J72" i="7"/>
  <c r="J70" i="7" s="1"/>
  <c r="H72" i="7"/>
  <c r="H70" i="7" s="1"/>
  <c r="G72" i="7"/>
  <c r="G70" i="7" s="1"/>
  <c r="I70" i="7" s="1"/>
  <c r="E72" i="7"/>
  <c r="E70" i="7" s="1"/>
  <c r="O71" i="7"/>
  <c r="L71" i="7"/>
  <c r="I71" i="7"/>
  <c r="F71" i="7"/>
  <c r="N70" i="7"/>
  <c r="O69" i="7"/>
  <c r="L69" i="7"/>
  <c r="I69" i="7"/>
  <c r="F69" i="7"/>
  <c r="D69" i="7"/>
  <c r="O68" i="7"/>
  <c r="L68" i="7"/>
  <c r="I68" i="7"/>
  <c r="F68" i="7"/>
  <c r="O67" i="7"/>
  <c r="L67" i="7"/>
  <c r="I67" i="7"/>
  <c r="F67" i="7"/>
  <c r="O66" i="7"/>
  <c r="L66" i="7"/>
  <c r="I66" i="7"/>
  <c r="F66" i="7"/>
  <c r="O65" i="7"/>
  <c r="L65" i="7"/>
  <c r="I65" i="7"/>
  <c r="F65" i="7"/>
  <c r="O64" i="7"/>
  <c r="L64" i="7"/>
  <c r="I64" i="7"/>
  <c r="F64" i="7"/>
  <c r="O63" i="7"/>
  <c r="L63" i="7"/>
  <c r="I63" i="7"/>
  <c r="F63" i="7"/>
  <c r="O62" i="7"/>
  <c r="L62" i="7"/>
  <c r="I62" i="7"/>
  <c r="F62" i="7"/>
  <c r="N61" i="7"/>
  <c r="M61" i="7"/>
  <c r="K61" i="7"/>
  <c r="J61" i="7"/>
  <c r="H61" i="7"/>
  <c r="G61" i="7"/>
  <c r="G57" i="7" s="1"/>
  <c r="E61" i="7"/>
  <c r="D61" i="7"/>
  <c r="O60" i="7"/>
  <c r="L60" i="7"/>
  <c r="I60" i="7"/>
  <c r="D60" i="7"/>
  <c r="F60" i="7" s="1"/>
  <c r="O59" i="7"/>
  <c r="L59" i="7"/>
  <c r="I59" i="7"/>
  <c r="F59" i="7"/>
  <c r="D59" i="7"/>
  <c r="D58" i="7" s="1"/>
  <c r="N58" i="7"/>
  <c r="M58" i="7"/>
  <c r="K58" i="7"/>
  <c r="K57" i="7" s="1"/>
  <c r="J58" i="7"/>
  <c r="J57" i="7" s="1"/>
  <c r="H58" i="7"/>
  <c r="G58" i="7"/>
  <c r="E58" i="7"/>
  <c r="O50" i="7"/>
  <c r="C50" i="7" s="1"/>
  <c r="O49" i="7"/>
  <c r="C49" i="7"/>
  <c r="N48" i="7"/>
  <c r="M48" i="7"/>
  <c r="L47" i="7"/>
  <c r="I47" i="7"/>
  <c r="F47" i="7"/>
  <c r="K46" i="7"/>
  <c r="J46" i="7"/>
  <c r="H46" i="7"/>
  <c r="G46" i="7"/>
  <c r="I46" i="7" s="1"/>
  <c r="E46" i="7"/>
  <c r="D46" i="7"/>
  <c r="F45" i="7"/>
  <c r="C45" i="7"/>
  <c r="J44" i="7"/>
  <c r="L44" i="7" s="1"/>
  <c r="C44" i="7" s="1"/>
  <c r="L43" i="7"/>
  <c r="C43" i="7" s="1"/>
  <c r="L42" i="7"/>
  <c r="C42" i="7" s="1"/>
  <c r="L41" i="7"/>
  <c r="C41" i="7" s="1"/>
  <c r="K40" i="7"/>
  <c r="L39" i="7"/>
  <c r="C39" i="7" s="1"/>
  <c r="L38" i="7"/>
  <c r="C38" i="7" s="1"/>
  <c r="K37" i="7"/>
  <c r="J37" i="7"/>
  <c r="L36" i="7"/>
  <c r="C36" i="7" s="1"/>
  <c r="K35" i="7"/>
  <c r="J35" i="7"/>
  <c r="L35" i="7" s="1"/>
  <c r="C35" i="7" s="1"/>
  <c r="L34" i="7"/>
  <c r="C34" i="7" s="1"/>
  <c r="L33" i="7"/>
  <c r="C33" i="7" s="1"/>
  <c r="L32" i="7"/>
  <c r="C32" i="7" s="1"/>
  <c r="K31" i="7"/>
  <c r="J31" i="7"/>
  <c r="F29" i="7"/>
  <c r="C29" i="7" s="1"/>
  <c r="I28" i="7"/>
  <c r="O27" i="7"/>
  <c r="J27" i="7"/>
  <c r="L27" i="7" s="1"/>
  <c r="I27" i="7"/>
  <c r="F27" i="7"/>
  <c r="O26" i="7"/>
  <c r="L26" i="7"/>
  <c r="I26" i="7"/>
  <c r="F26" i="7"/>
  <c r="N25" i="7"/>
  <c r="N290" i="7" s="1"/>
  <c r="N289" i="7" s="1"/>
  <c r="M25" i="7"/>
  <c r="M24" i="7" s="1"/>
  <c r="K25" i="7"/>
  <c r="J25" i="7"/>
  <c r="H25" i="7"/>
  <c r="H290" i="7" s="1"/>
  <c r="G25" i="7"/>
  <c r="E25" i="7"/>
  <c r="D25" i="7"/>
  <c r="I87" i="7" l="1"/>
  <c r="D290" i="7"/>
  <c r="J290" i="7"/>
  <c r="O134" i="7"/>
  <c r="J194" i="7"/>
  <c r="L194" i="7" s="1"/>
  <c r="C237" i="7"/>
  <c r="C245" i="7"/>
  <c r="C246" i="7"/>
  <c r="H234" i="7"/>
  <c r="L262" i="7"/>
  <c r="F87" i="7"/>
  <c r="F61" i="7"/>
  <c r="I92" i="7"/>
  <c r="C108" i="7"/>
  <c r="C141" i="7"/>
  <c r="C142" i="7"/>
  <c r="C143" i="7"/>
  <c r="C145" i="7"/>
  <c r="C174" i="7"/>
  <c r="L291" i="7"/>
  <c r="C292" i="7"/>
  <c r="C294" i="7"/>
  <c r="E290" i="7"/>
  <c r="E289" i="7" s="1"/>
  <c r="K290" i="7"/>
  <c r="K289" i="7" s="1"/>
  <c r="C26" i="7"/>
  <c r="F131" i="7"/>
  <c r="F163" i="7"/>
  <c r="O169" i="7"/>
  <c r="D190" i="7"/>
  <c r="C209" i="7"/>
  <c r="C217" i="7"/>
  <c r="C218" i="7"/>
  <c r="C221" i="7"/>
  <c r="C223" i="7"/>
  <c r="C232" i="7"/>
  <c r="M199" i="7"/>
  <c r="G24" i="7"/>
  <c r="I61" i="7"/>
  <c r="M57" i="7"/>
  <c r="C99" i="7"/>
  <c r="C101" i="7"/>
  <c r="L106" i="7"/>
  <c r="L119" i="7"/>
  <c r="O139" i="7"/>
  <c r="O144" i="7"/>
  <c r="I147" i="7"/>
  <c r="I154" i="7"/>
  <c r="I163" i="7"/>
  <c r="O163" i="7"/>
  <c r="O182" i="7"/>
  <c r="I187" i="7"/>
  <c r="I236" i="7"/>
  <c r="K261" i="7"/>
  <c r="G261" i="7"/>
  <c r="I261" i="7" s="1"/>
  <c r="C263" i="7"/>
  <c r="E261" i="7"/>
  <c r="F278" i="7"/>
  <c r="F282" i="7"/>
  <c r="F284" i="7"/>
  <c r="K30" i="7"/>
  <c r="C47" i="7"/>
  <c r="L72" i="7"/>
  <c r="C75" i="7"/>
  <c r="I80" i="7"/>
  <c r="C88" i="7"/>
  <c r="C89" i="7"/>
  <c r="O92" i="7"/>
  <c r="C102" i="7"/>
  <c r="C120" i="7"/>
  <c r="C128" i="7"/>
  <c r="F125" i="7"/>
  <c r="K133" i="7"/>
  <c r="C157" i="7"/>
  <c r="C183" i="7"/>
  <c r="N198" i="7"/>
  <c r="J234" i="7"/>
  <c r="O249" i="7"/>
  <c r="F254" i="7"/>
  <c r="L255" i="7"/>
  <c r="C256" i="7"/>
  <c r="C259" i="7"/>
  <c r="C265" i="7"/>
  <c r="F266" i="7"/>
  <c r="L266" i="7"/>
  <c r="C269" i="7"/>
  <c r="C296" i="7"/>
  <c r="C297" i="7"/>
  <c r="C299" i="7"/>
  <c r="C59" i="7"/>
  <c r="C153" i="7"/>
  <c r="C220" i="7"/>
  <c r="F25" i="7"/>
  <c r="O25" i="7"/>
  <c r="E24" i="7"/>
  <c r="O58" i="7"/>
  <c r="L61" i="7"/>
  <c r="L80" i="7"/>
  <c r="C81" i="7"/>
  <c r="F83" i="7"/>
  <c r="L83" i="7"/>
  <c r="C94" i="7"/>
  <c r="F98" i="7"/>
  <c r="L98" i="7"/>
  <c r="C116" i="7"/>
  <c r="I125" i="7"/>
  <c r="O125" i="7"/>
  <c r="I139" i="7"/>
  <c r="F154" i="7"/>
  <c r="L154" i="7"/>
  <c r="C162" i="7"/>
  <c r="L182" i="7"/>
  <c r="C193" i="7"/>
  <c r="O195" i="7"/>
  <c r="C211" i="7"/>
  <c r="C213" i="7"/>
  <c r="C215" i="7"/>
  <c r="C243" i="7"/>
  <c r="C275" i="7"/>
  <c r="O282" i="7"/>
  <c r="C112" i="7"/>
  <c r="C124" i="7"/>
  <c r="C135" i="7"/>
  <c r="C136" i="7"/>
  <c r="C137" i="7"/>
  <c r="C149" i="7"/>
  <c r="C163" i="7"/>
  <c r="L163" i="7"/>
  <c r="C167" i="7"/>
  <c r="D177" i="7"/>
  <c r="C185" i="7"/>
  <c r="J176" i="7"/>
  <c r="C229" i="7"/>
  <c r="K207" i="7"/>
  <c r="C235" i="7"/>
  <c r="C251" i="7"/>
  <c r="C253" i="7"/>
  <c r="C257" i="7"/>
  <c r="C279" i="7"/>
  <c r="C283" i="7"/>
  <c r="D57" i="7"/>
  <c r="F58" i="7"/>
  <c r="G176" i="7"/>
  <c r="M176" i="7"/>
  <c r="O177" i="7"/>
  <c r="C285" i="7"/>
  <c r="L70" i="7"/>
  <c r="N133" i="7"/>
  <c r="G290" i="7"/>
  <c r="G289" i="7" s="1"/>
  <c r="L46" i="7"/>
  <c r="C63" i="7"/>
  <c r="C67" i="7"/>
  <c r="K70" i="7"/>
  <c r="K56" i="7" s="1"/>
  <c r="C84" i="7"/>
  <c r="C85" i="7"/>
  <c r="K86" i="7"/>
  <c r="C91" i="7"/>
  <c r="E86" i="7"/>
  <c r="C107" i="7"/>
  <c r="C122" i="7"/>
  <c r="C123" i="7"/>
  <c r="C129" i="7"/>
  <c r="F130" i="7"/>
  <c r="C130" i="7" s="1"/>
  <c r="C132" i="7"/>
  <c r="C148" i="7"/>
  <c r="C156" i="7"/>
  <c r="C173" i="7"/>
  <c r="C192" i="7"/>
  <c r="K198" i="7"/>
  <c r="G207" i="7"/>
  <c r="E207" i="7"/>
  <c r="C222" i="7"/>
  <c r="C231" i="7"/>
  <c r="L236" i="7"/>
  <c r="O238" i="7"/>
  <c r="M234" i="7"/>
  <c r="F249" i="7"/>
  <c r="J254" i="7"/>
  <c r="L254" i="7" s="1"/>
  <c r="C258" i="7"/>
  <c r="O262" i="7"/>
  <c r="C268" i="7"/>
  <c r="C273" i="7"/>
  <c r="L274" i="7"/>
  <c r="C281" i="7"/>
  <c r="L282" i="7"/>
  <c r="O284" i="7"/>
  <c r="F291" i="7"/>
  <c r="C298" i="7"/>
  <c r="G56" i="7"/>
  <c r="H289" i="7"/>
  <c r="L31" i="7"/>
  <c r="C31" i="7" s="1"/>
  <c r="I58" i="7"/>
  <c r="N57" i="7"/>
  <c r="N56" i="7" s="1"/>
  <c r="E57" i="7"/>
  <c r="E56" i="7" s="1"/>
  <c r="C62" i="7"/>
  <c r="C64" i="7"/>
  <c r="C66" i="7"/>
  <c r="C68" i="7"/>
  <c r="I72" i="7"/>
  <c r="H79" i="7"/>
  <c r="I79" i="7" s="1"/>
  <c r="M86" i="7"/>
  <c r="C93" i="7"/>
  <c r="I98" i="7"/>
  <c r="C100" i="7"/>
  <c r="C111" i="7"/>
  <c r="F119" i="7"/>
  <c r="J133" i="7"/>
  <c r="E133" i="7"/>
  <c r="I144" i="7"/>
  <c r="C144" i="7" s="1"/>
  <c r="C151" i="7"/>
  <c r="C152" i="7"/>
  <c r="C159" i="7"/>
  <c r="C161" i="7"/>
  <c r="C165" i="7"/>
  <c r="C166" i="7"/>
  <c r="C171" i="7"/>
  <c r="O178" i="7"/>
  <c r="H177" i="7"/>
  <c r="H176" i="7" s="1"/>
  <c r="C184" i="7"/>
  <c r="O194" i="7"/>
  <c r="C203" i="7"/>
  <c r="C205" i="7"/>
  <c r="L208" i="7"/>
  <c r="C210" i="7"/>
  <c r="C228" i="7"/>
  <c r="C240" i="7"/>
  <c r="C250" i="7"/>
  <c r="J261" i="7"/>
  <c r="J233" i="7" s="1"/>
  <c r="N261" i="7"/>
  <c r="O261" i="7" s="1"/>
  <c r="C267" i="7"/>
  <c r="C270" i="7"/>
  <c r="F274" i="7"/>
  <c r="C286" i="7"/>
  <c r="C27" i="7"/>
  <c r="L37" i="7"/>
  <c r="C37" i="7" s="1"/>
  <c r="J40" i="7"/>
  <c r="L40" i="7" s="1"/>
  <c r="C40" i="7" s="1"/>
  <c r="F46" i="7"/>
  <c r="C46" i="7" s="1"/>
  <c r="C60" i="7"/>
  <c r="C65" i="7"/>
  <c r="C69" i="7"/>
  <c r="C71" i="7"/>
  <c r="C74" i="7"/>
  <c r="C76" i="7"/>
  <c r="C77" i="7"/>
  <c r="D79" i="7"/>
  <c r="F79" i="7" s="1"/>
  <c r="C82" i="7"/>
  <c r="I83" i="7"/>
  <c r="O83" i="7"/>
  <c r="N86" i="7"/>
  <c r="N78" i="7" s="1"/>
  <c r="C90" i="7"/>
  <c r="C96" i="7"/>
  <c r="C97" i="7"/>
  <c r="C104" i="7"/>
  <c r="C105" i="7"/>
  <c r="F106" i="7"/>
  <c r="O106" i="7"/>
  <c r="C109" i="7"/>
  <c r="C114" i="7"/>
  <c r="C117" i="7"/>
  <c r="L125" i="7"/>
  <c r="C126" i="7"/>
  <c r="C127" i="7"/>
  <c r="L131" i="7"/>
  <c r="C131" i="7" s="1"/>
  <c r="C140" i="7"/>
  <c r="C146" i="7"/>
  <c r="O147" i="7"/>
  <c r="C175" i="7"/>
  <c r="K177" i="7"/>
  <c r="K176" i="7" s="1"/>
  <c r="L176" i="7" s="1"/>
  <c r="C181" i="7"/>
  <c r="F182" i="7"/>
  <c r="N176" i="7"/>
  <c r="I195" i="7"/>
  <c r="F201" i="7"/>
  <c r="I201" i="7"/>
  <c r="C216" i="7"/>
  <c r="C225" i="7"/>
  <c r="C227" i="7"/>
  <c r="F230" i="7"/>
  <c r="O230" i="7"/>
  <c r="N234" i="7"/>
  <c r="C239" i="7"/>
  <c r="C244" i="7"/>
  <c r="I249" i="7"/>
  <c r="C264" i="7"/>
  <c r="O266" i="7"/>
  <c r="N272" i="7"/>
  <c r="N271" i="7" s="1"/>
  <c r="O271" i="7" s="1"/>
  <c r="C277" i="7"/>
  <c r="L278" i="7"/>
  <c r="C293" i="7"/>
  <c r="C295" i="7"/>
  <c r="J56" i="7"/>
  <c r="L57" i="7"/>
  <c r="F72" i="7"/>
  <c r="D70" i="7"/>
  <c r="F70" i="7" s="1"/>
  <c r="K24" i="7"/>
  <c r="M290" i="7"/>
  <c r="H24" i="7"/>
  <c r="I24" i="7" s="1"/>
  <c r="H57" i="7"/>
  <c r="H56" i="7" s="1"/>
  <c r="F73" i="7"/>
  <c r="C73" i="7" s="1"/>
  <c r="F92" i="7"/>
  <c r="C92" i="7" s="1"/>
  <c r="C95" i="7"/>
  <c r="C103" i="7"/>
  <c r="C110" i="7"/>
  <c r="H86" i="7"/>
  <c r="C118" i="7"/>
  <c r="C121" i="7"/>
  <c r="M133" i="7"/>
  <c r="O133" i="7" s="1"/>
  <c r="H133" i="7"/>
  <c r="I133" i="7" s="1"/>
  <c r="F139" i="7"/>
  <c r="C139" i="7" s="1"/>
  <c r="C155" i="7"/>
  <c r="O187" i="7"/>
  <c r="M254" i="7"/>
  <c r="O255" i="7"/>
  <c r="L290" i="7"/>
  <c r="J289" i="7"/>
  <c r="L289" i="7" s="1"/>
  <c r="D289" i="7"/>
  <c r="L25" i="7"/>
  <c r="O61" i="7"/>
  <c r="M70" i="7"/>
  <c r="O70" i="7" s="1"/>
  <c r="M79" i="7"/>
  <c r="O80" i="7"/>
  <c r="F115" i="7"/>
  <c r="C115" i="7" s="1"/>
  <c r="D86" i="7"/>
  <c r="F86" i="7" s="1"/>
  <c r="C125" i="7"/>
  <c r="D134" i="7"/>
  <c r="C150" i="7"/>
  <c r="C158" i="7"/>
  <c r="K168" i="7"/>
  <c r="L169" i="7"/>
  <c r="C170" i="7"/>
  <c r="F177" i="7"/>
  <c r="D176" i="7"/>
  <c r="C186" i="7"/>
  <c r="I191" i="7"/>
  <c r="G190" i="7"/>
  <c r="I190" i="7" s="1"/>
  <c r="O199" i="7"/>
  <c r="L79" i="7"/>
  <c r="J86" i="7"/>
  <c r="L86" i="7" s="1"/>
  <c r="L87" i="7"/>
  <c r="L58" i="7"/>
  <c r="N24" i="7"/>
  <c r="O24" i="7" s="1"/>
  <c r="I25" i="7"/>
  <c r="O48" i="7"/>
  <c r="C48" i="7" s="1"/>
  <c r="G86" i="7"/>
  <c r="C113" i="7"/>
  <c r="I119" i="7"/>
  <c r="C119" i="7" s="1"/>
  <c r="L134" i="7"/>
  <c r="F147" i="7"/>
  <c r="O154" i="7"/>
  <c r="C154" i="7" s="1"/>
  <c r="F168" i="7"/>
  <c r="G168" i="7"/>
  <c r="I168" i="7" s="1"/>
  <c r="I169" i="7"/>
  <c r="C179" i="7"/>
  <c r="E176" i="7"/>
  <c r="F187" i="7"/>
  <c r="C189" i="7"/>
  <c r="J271" i="7"/>
  <c r="L271" i="7" s="1"/>
  <c r="L272" i="7"/>
  <c r="D271" i="7"/>
  <c r="F272" i="7"/>
  <c r="F80" i="7"/>
  <c r="O87" i="7"/>
  <c r="I134" i="7"/>
  <c r="C164" i="7"/>
  <c r="I178" i="7"/>
  <c r="L178" i="7"/>
  <c r="L187" i="7"/>
  <c r="M190" i="7"/>
  <c r="O190" i="7" s="1"/>
  <c r="F194" i="7"/>
  <c r="E198" i="7"/>
  <c r="G198" i="7"/>
  <c r="I199" i="7"/>
  <c r="C202" i="7"/>
  <c r="M207" i="7"/>
  <c r="O207" i="7" s="1"/>
  <c r="O219" i="7"/>
  <c r="H233" i="7"/>
  <c r="D261" i="7"/>
  <c r="F261" i="7" s="1"/>
  <c r="F262" i="7"/>
  <c r="F169" i="7"/>
  <c r="C180" i="7"/>
  <c r="C188" i="7"/>
  <c r="F238" i="7"/>
  <c r="D234" i="7"/>
  <c r="C160" i="7"/>
  <c r="O168" i="7"/>
  <c r="C172" i="7"/>
  <c r="I182" i="7"/>
  <c r="F191" i="7"/>
  <c r="E190" i="7"/>
  <c r="L191" i="7"/>
  <c r="I271" i="7"/>
  <c r="I194" i="7"/>
  <c r="C196" i="7"/>
  <c r="C200" i="7"/>
  <c r="C204" i="7"/>
  <c r="D207" i="7"/>
  <c r="H207" i="7"/>
  <c r="H198" i="7" s="1"/>
  <c r="O208" i="7"/>
  <c r="C212" i="7"/>
  <c r="F219" i="7"/>
  <c r="C219" i="7" s="1"/>
  <c r="C224" i="7"/>
  <c r="O236" i="7"/>
  <c r="C236" i="7" s="1"/>
  <c r="E234" i="7"/>
  <c r="E233" i="7" s="1"/>
  <c r="L241" i="7"/>
  <c r="C241" i="7" s="1"/>
  <c r="O241" i="7"/>
  <c r="C248" i="7"/>
  <c r="C252" i="7"/>
  <c r="F255" i="7"/>
  <c r="C255" i="7" s="1"/>
  <c r="I255" i="7"/>
  <c r="C260" i="7"/>
  <c r="I274" i="7"/>
  <c r="C274" i="7" s="1"/>
  <c r="C276" i="7"/>
  <c r="I278" i="7"/>
  <c r="C278" i="7" s="1"/>
  <c r="C280" i="7"/>
  <c r="I282" i="7"/>
  <c r="C206" i="7"/>
  <c r="L207" i="7"/>
  <c r="C214" i="7"/>
  <c r="C226" i="7"/>
  <c r="G234" i="7"/>
  <c r="K234" i="7"/>
  <c r="K233" i="7" s="1"/>
  <c r="K197" i="7" s="1"/>
  <c r="C242" i="7"/>
  <c r="I272" i="7"/>
  <c r="F195" i="7"/>
  <c r="C195" i="7" s="1"/>
  <c r="J198" i="7"/>
  <c r="F199" i="7"/>
  <c r="L201" i="7"/>
  <c r="I230" i="7"/>
  <c r="C230" i="7" s="1"/>
  <c r="I238" i="7"/>
  <c r="L249" i="7"/>
  <c r="I254" i="7"/>
  <c r="I262" i="7"/>
  <c r="I266" i="7"/>
  <c r="I291" i="7"/>
  <c r="I284" i="7"/>
  <c r="C284" i="7" s="1"/>
  <c r="I44" i="6"/>
  <c r="H44" i="6"/>
  <c r="D44" i="6"/>
  <c r="I43" i="6"/>
  <c r="D43" i="6"/>
  <c r="H43" i="6" s="1"/>
  <c r="I42" i="6"/>
  <c r="H42" i="6"/>
  <c r="I41" i="6"/>
  <c r="H41" i="6"/>
  <c r="D41" i="6"/>
  <c r="I40" i="6"/>
  <c r="D40" i="6"/>
  <c r="H40" i="6" s="1"/>
  <c r="I39" i="6"/>
  <c r="D39" i="6"/>
  <c r="H39" i="6" s="1"/>
  <c r="I38" i="6"/>
  <c r="D38" i="6"/>
  <c r="H38" i="6" s="1"/>
  <c r="I37" i="6"/>
  <c r="H37" i="6"/>
  <c r="I36" i="6"/>
  <c r="D36" i="6"/>
  <c r="H36" i="6" s="1"/>
  <c r="H35" i="6"/>
  <c r="H34" i="6"/>
  <c r="I33" i="6"/>
  <c r="D33" i="6"/>
  <c r="H33" i="6" s="1"/>
  <c r="I32" i="6"/>
  <c r="H32" i="6"/>
  <c r="I31" i="6"/>
  <c r="H31" i="6"/>
  <c r="I30" i="6"/>
  <c r="D30" i="6"/>
  <c r="H30" i="6" s="1"/>
  <c r="I29" i="6"/>
  <c r="D29" i="6"/>
  <c r="H29" i="6" s="1"/>
  <c r="I28" i="6"/>
  <c r="H28" i="6"/>
  <c r="I27" i="6"/>
  <c r="D27" i="6"/>
  <c r="H27" i="6" s="1"/>
  <c r="I26" i="6"/>
  <c r="D26" i="6"/>
  <c r="H26" i="6" s="1"/>
  <c r="I25" i="6"/>
  <c r="H25" i="6"/>
  <c r="I24" i="6"/>
  <c r="D24" i="6"/>
  <c r="D23" i="6" s="1"/>
  <c r="I23" i="6"/>
  <c r="G23" i="6"/>
  <c r="F23" i="6"/>
  <c r="E23" i="6"/>
  <c r="H16" i="6"/>
  <c r="H15" i="6"/>
  <c r="D14" i="6"/>
  <c r="H14" i="6" s="1"/>
  <c r="E78" i="7" l="1"/>
  <c r="E287" i="7" s="1"/>
  <c r="C291" i="7"/>
  <c r="J190" i="7"/>
  <c r="L190" i="7" s="1"/>
  <c r="C201" i="7"/>
  <c r="F290" i="7"/>
  <c r="L177" i="7"/>
  <c r="C72" i="7"/>
  <c r="C199" i="7"/>
  <c r="F289" i="7"/>
  <c r="I289" i="7"/>
  <c r="O272" i="7"/>
  <c r="C282" i="7"/>
  <c r="C147" i="7"/>
  <c r="F57" i="7"/>
  <c r="L261" i="7"/>
  <c r="C261" i="7" s="1"/>
  <c r="C58" i="7"/>
  <c r="C61" i="7"/>
  <c r="I290" i="7"/>
  <c r="C106" i="7"/>
  <c r="C83" i="7"/>
  <c r="L133" i="7"/>
  <c r="C98" i="7"/>
  <c r="O234" i="7"/>
  <c r="C178" i="7"/>
  <c r="C80" i="7"/>
  <c r="C25" i="7"/>
  <c r="C290" i="7" s="1"/>
  <c r="C289" i="7" s="1"/>
  <c r="J30" i="7"/>
  <c r="I177" i="7"/>
  <c r="C177" i="7" s="1"/>
  <c r="C249" i="7"/>
  <c r="C208" i="7"/>
  <c r="I176" i="7"/>
  <c r="N55" i="7"/>
  <c r="O86" i="7"/>
  <c r="C266" i="7"/>
  <c r="C182" i="7"/>
  <c r="C87" i="7"/>
  <c r="O57" i="7"/>
  <c r="N233" i="7"/>
  <c r="F190" i="7"/>
  <c r="C190" i="7" s="1"/>
  <c r="H78" i="7"/>
  <c r="H287" i="7" s="1"/>
  <c r="O176" i="7"/>
  <c r="C169" i="7"/>
  <c r="C194" i="7"/>
  <c r="C187" i="7"/>
  <c r="L234" i="7"/>
  <c r="I57" i="7"/>
  <c r="C57" i="7" s="1"/>
  <c r="M289" i="7"/>
  <c r="O289" i="7" s="1"/>
  <c r="O290" i="7"/>
  <c r="C70" i="7"/>
  <c r="J197" i="7"/>
  <c r="L197" i="7" s="1"/>
  <c r="L198" i="7"/>
  <c r="I234" i="7"/>
  <c r="G233" i="7"/>
  <c r="G197" i="7" s="1"/>
  <c r="H197" i="7"/>
  <c r="C191" i="7"/>
  <c r="D233" i="7"/>
  <c r="F233" i="7" s="1"/>
  <c r="F234" i="7"/>
  <c r="I207" i="7"/>
  <c r="J78" i="7"/>
  <c r="J55" i="7" s="1"/>
  <c r="L233" i="7"/>
  <c r="F176" i="7"/>
  <c r="L168" i="7"/>
  <c r="C168" i="7" s="1"/>
  <c r="K78" i="7"/>
  <c r="D133" i="7"/>
  <c r="F133" i="7" s="1"/>
  <c r="C133" i="7" s="1"/>
  <c r="F134" i="7"/>
  <c r="C134" i="7" s="1"/>
  <c r="O254" i="7"/>
  <c r="C254" i="7" s="1"/>
  <c r="M233" i="7"/>
  <c r="D56" i="7"/>
  <c r="F207" i="7"/>
  <c r="D198" i="7"/>
  <c r="C238" i="7"/>
  <c r="C262" i="7"/>
  <c r="I198" i="7"/>
  <c r="C272" i="7"/>
  <c r="M78" i="7"/>
  <c r="O78" i="7" s="1"/>
  <c r="O79" i="7"/>
  <c r="C79" i="7" s="1"/>
  <c r="H55" i="7"/>
  <c r="I56" i="7"/>
  <c r="E197" i="7"/>
  <c r="F271" i="7"/>
  <c r="C271" i="7" s="1"/>
  <c r="I86" i="7"/>
  <c r="G78" i="7"/>
  <c r="M198" i="7"/>
  <c r="M56" i="7"/>
  <c r="L56" i="7"/>
  <c r="H24" i="6"/>
  <c r="H23" i="6" s="1"/>
  <c r="E54" i="7" l="1"/>
  <c r="E288" i="7" s="1"/>
  <c r="E55" i="7"/>
  <c r="H54" i="7"/>
  <c r="H53" i="7" s="1"/>
  <c r="C207" i="7"/>
  <c r="C176" i="7"/>
  <c r="C234" i="7"/>
  <c r="I197" i="7"/>
  <c r="J24" i="7"/>
  <c r="L24" i="7" s="1"/>
  <c r="L30" i="7"/>
  <c r="C30" i="7" s="1"/>
  <c r="D78" i="7"/>
  <c r="F78" i="7" s="1"/>
  <c r="C86" i="7"/>
  <c r="N287" i="7"/>
  <c r="N197" i="7"/>
  <c r="N54" i="7" s="1"/>
  <c r="J54" i="7"/>
  <c r="E53" i="7"/>
  <c r="H288" i="7"/>
  <c r="D197" i="7"/>
  <c r="F197" i="7" s="1"/>
  <c r="F198" i="7"/>
  <c r="K55" i="7"/>
  <c r="K54" i="7" s="1"/>
  <c r="K287" i="7"/>
  <c r="O56" i="7"/>
  <c r="M55" i="7"/>
  <c r="F56" i="7"/>
  <c r="C56" i="7" s="1"/>
  <c r="O198" i="7"/>
  <c r="M197" i="7"/>
  <c r="O233" i="7"/>
  <c r="M287" i="7"/>
  <c r="I78" i="7"/>
  <c r="G55" i="7"/>
  <c r="L78" i="7"/>
  <c r="J287" i="7"/>
  <c r="I233" i="7"/>
  <c r="G287" i="7"/>
  <c r="I287" i="7" s="1"/>
  <c r="O299" i="5"/>
  <c r="L299" i="5"/>
  <c r="I299" i="5"/>
  <c r="F299" i="5"/>
  <c r="O298" i="5"/>
  <c r="L298" i="5"/>
  <c r="I298" i="5"/>
  <c r="F298" i="5"/>
  <c r="O297" i="5"/>
  <c r="L297" i="5"/>
  <c r="I297" i="5"/>
  <c r="F297" i="5"/>
  <c r="O296" i="5"/>
  <c r="L296" i="5"/>
  <c r="I296" i="5"/>
  <c r="F296" i="5"/>
  <c r="O295" i="5"/>
  <c r="L295" i="5"/>
  <c r="I295" i="5"/>
  <c r="F295" i="5"/>
  <c r="O294" i="5"/>
  <c r="L294" i="5"/>
  <c r="I294" i="5"/>
  <c r="F294" i="5"/>
  <c r="O293" i="5"/>
  <c r="L293" i="5"/>
  <c r="I293" i="5"/>
  <c r="F293" i="5"/>
  <c r="O292" i="5"/>
  <c r="L292" i="5"/>
  <c r="I292" i="5"/>
  <c r="F292" i="5"/>
  <c r="N291" i="5"/>
  <c r="M291" i="5"/>
  <c r="K291" i="5"/>
  <c r="J291" i="5"/>
  <c r="H291" i="5"/>
  <c r="G291" i="5"/>
  <c r="E291" i="5"/>
  <c r="D291" i="5"/>
  <c r="O286" i="5"/>
  <c r="L286" i="5"/>
  <c r="I286" i="5"/>
  <c r="F286" i="5"/>
  <c r="O285" i="5"/>
  <c r="L285" i="5"/>
  <c r="I285" i="5"/>
  <c r="F285" i="5"/>
  <c r="N284" i="5"/>
  <c r="M284" i="5"/>
  <c r="K284" i="5"/>
  <c r="J284" i="5"/>
  <c r="H284" i="5"/>
  <c r="G284" i="5"/>
  <c r="E284" i="5"/>
  <c r="D284" i="5"/>
  <c r="O283" i="5"/>
  <c r="L283" i="5"/>
  <c r="I283" i="5"/>
  <c r="F283" i="5"/>
  <c r="N282" i="5"/>
  <c r="M282" i="5"/>
  <c r="K282" i="5"/>
  <c r="J282" i="5"/>
  <c r="H282" i="5"/>
  <c r="G282" i="5"/>
  <c r="E282" i="5"/>
  <c r="D282" i="5"/>
  <c r="O281" i="5"/>
  <c r="L281" i="5"/>
  <c r="I281" i="5"/>
  <c r="F281" i="5"/>
  <c r="O280" i="5"/>
  <c r="L280" i="5"/>
  <c r="I280" i="5"/>
  <c r="F280" i="5"/>
  <c r="O279" i="5"/>
  <c r="O278" i="5" s="1"/>
  <c r="L279" i="5"/>
  <c r="I279" i="5"/>
  <c r="F279" i="5"/>
  <c r="N278" i="5"/>
  <c r="M278" i="5"/>
  <c r="K278" i="5"/>
  <c r="J278" i="5"/>
  <c r="H278" i="5"/>
  <c r="G278" i="5"/>
  <c r="E278" i="5"/>
  <c r="D278" i="5"/>
  <c r="O277" i="5"/>
  <c r="L277" i="5"/>
  <c r="I277" i="5"/>
  <c r="F277" i="5"/>
  <c r="O276" i="5"/>
  <c r="L276" i="5"/>
  <c r="I276" i="5"/>
  <c r="F276" i="5"/>
  <c r="O275" i="5"/>
  <c r="L275" i="5"/>
  <c r="I275" i="5"/>
  <c r="F275" i="5"/>
  <c r="N274" i="5"/>
  <c r="M274" i="5"/>
  <c r="K274" i="5"/>
  <c r="J274" i="5"/>
  <c r="H274" i="5"/>
  <c r="H272" i="5" s="1"/>
  <c r="H271" i="5" s="1"/>
  <c r="G274" i="5"/>
  <c r="E274" i="5"/>
  <c r="E272" i="5" s="1"/>
  <c r="E271" i="5" s="1"/>
  <c r="D274" i="5"/>
  <c r="O273" i="5"/>
  <c r="L273" i="5"/>
  <c r="I273" i="5"/>
  <c r="F273" i="5"/>
  <c r="N272" i="5"/>
  <c r="N271" i="5" s="1"/>
  <c r="M272" i="5"/>
  <c r="K272" i="5"/>
  <c r="K271" i="5" s="1"/>
  <c r="J272" i="5"/>
  <c r="G272" i="5"/>
  <c r="I272" i="5" s="1"/>
  <c r="O270" i="5"/>
  <c r="L270" i="5"/>
  <c r="I270" i="5"/>
  <c r="F270" i="5"/>
  <c r="O269" i="5"/>
  <c r="L269" i="5"/>
  <c r="I269" i="5"/>
  <c r="F269" i="5"/>
  <c r="O268" i="5"/>
  <c r="L268" i="5"/>
  <c r="I268" i="5"/>
  <c r="F268" i="5"/>
  <c r="O267" i="5"/>
  <c r="L267" i="5"/>
  <c r="I267" i="5"/>
  <c r="F267" i="5"/>
  <c r="N266" i="5"/>
  <c r="M266" i="5"/>
  <c r="K266" i="5"/>
  <c r="J266" i="5"/>
  <c r="H266" i="5"/>
  <c r="G266" i="5"/>
  <c r="E266" i="5"/>
  <c r="D266" i="5"/>
  <c r="O265" i="5"/>
  <c r="L265" i="5"/>
  <c r="I265" i="5"/>
  <c r="F265" i="5"/>
  <c r="O264" i="5"/>
  <c r="L264" i="5"/>
  <c r="I264" i="5"/>
  <c r="F264" i="5"/>
  <c r="O263" i="5"/>
  <c r="L263" i="5"/>
  <c r="I263" i="5"/>
  <c r="F263" i="5"/>
  <c r="N262" i="5"/>
  <c r="M262" i="5"/>
  <c r="K262" i="5"/>
  <c r="J262" i="5"/>
  <c r="H262" i="5"/>
  <c r="G262" i="5"/>
  <c r="G261" i="5" s="1"/>
  <c r="E262" i="5"/>
  <c r="E261" i="5" s="1"/>
  <c r="D262" i="5"/>
  <c r="N261" i="5"/>
  <c r="M261" i="5"/>
  <c r="O261" i="5" s="1"/>
  <c r="K261" i="5"/>
  <c r="O260" i="5"/>
  <c r="L260" i="5"/>
  <c r="I260" i="5"/>
  <c r="F260" i="5"/>
  <c r="O259" i="5"/>
  <c r="L259" i="5"/>
  <c r="I259" i="5"/>
  <c r="F259" i="5"/>
  <c r="O258" i="5"/>
  <c r="L258" i="5"/>
  <c r="I258" i="5"/>
  <c r="F258" i="5"/>
  <c r="O257" i="5"/>
  <c r="L257" i="5"/>
  <c r="I257" i="5"/>
  <c r="F257" i="5"/>
  <c r="O256" i="5"/>
  <c r="L256" i="5"/>
  <c r="I256" i="5"/>
  <c r="F256" i="5"/>
  <c r="N255" i="5"/>
  <c r="M255" i="5"/>
  <c r="K255" i="5"/>
  <c r="K254" i="5" s="1"/>
  <c r="J255" i="5"/>
  <c r="J254" i="5" s="1"/>
  <c r="H255" i="5"/>
  <c r="H254" i="5" s="1"/>
  <c r="G255" i="5"/>
  <c r="E255" i="5"/>
  <c r="E254" i="5" s="1"/>
  <c r="D255" i="5"/>
  <c r="N254" i="5"/>
  <c r="M254" i="5"/>
  <c r="D254" i="5"/>
  <c r="O253" i="5"/>
  <c r="L253" i="5"/>
  <c r="I253" i="5"/>
  <c r="F253" i="5"/>
  <c r="O252" i="5"/>
  <c r="L252" i="5"/>
  <c r="I252" i="5"/>
  <c r="F252" i="5"/>
  <c r="O251" i="5"/>
  <c r="L251" i="5"/>
  <c r="I251" i="5"/>
  <c r="F251" i="5"/>
  <c r="C251" i="5" s="1"/>
  <c r="O250" i="5"/>
  <c r="L250" i="5"/>
  <c r="I250" i="5"/>
  <c r="F250" i="5"/>
  <c r="N249" i="5"/>
  <c r="M249" i="5"/>
  <c r="K249" i="5"/>
  <c r="J249" i="5"/>
  <c r="H249" i="5"/>
  <c r="G249" i="5"/>
  <c r="E249" i="5"/>
  <c r="D249" i="5"/>
  <c r="O248" i="5"/>
  <c r="L248" i="5"/>
  <c r="I248" i="5"/>
  <c r="F248" i="5"/>
  <c r="O247" i="5"/>
  <c r="L247" i="5"/>
  <c r="I247" i="5"/>
  <c r="F247" i="5"/>
  <c r="O246" i="5"/>
  <c r="L246" i="5"/>
  <c r="I246" i="5"/>
  <c r="F246" i="5"/>
  <c r="O245" i="5"/>
  <c r="L245" i="5"/>
  <c r="I245" i="5"/>
  <c r="F245" i="5"/>
  <c r="O244" i="5"/>
  <c r="L244" i="5"/>
  <c r="I244" i="5"/>
  <c r="F244" i="5"/>
  <c r="O243" i="5"/>
  <c r="L243" i="5"/>
  <c r="I243" i="5"/>
  <c r="F243" i="5"/>
  <c r="O242" i="5"/>
  <c r="L242" i="5"/>
  <c r="I242" i="5"/>
  <c r="F242" i="5"/>
  <c r="N241" i="5"/>
  <c r="M241" i="5"/>
  <c r="K241" i="5"/>
  <c r="J241" i="5"/>
  <c r="H241" i="5"/>
  <c r="G241" i="5"/>
  <c r="E241" i="5"/>
  <c r="D241" i="5"/>
  <c r="O240" i="5"/>
  <c r="L240" i="5"/>
  <c r="I240" i="5"/>
  <c r="F240" i="5"/>
  <c r="O239" i="5"/>
  <c r="L239" i="5"/>
  <c r="I239" i="5"/>
  <c r="F239" i="5"/>
  <c r="N238" i="5"/>
  <c r="M238" i="5"/>
  <c r="K238" i="5"/>
  <c r="J238" i="5"/>
  <c r="L238" i="5" s="1"/>
  <c r="H238" i="5"/>
  <c r="G238" i="5"/>
  <c r="E238" i="5"/>
  <c r="D238" i="5"/>
  <c r="O237" i="5"/>
  <c r="L237" i="5"/>
  <c r="I237" i="5"/>
  <c r="F237" i="5"/>
  <c r="N236" i="5"/>
  <c r="M236" i="5"/>
  <c r="K236" i="5"/>
  <c r="J236" i="5"/>
  <c r="H236" i="5"/>
  <c r="G236" i="5"/>
  <c r="E236" i="5"/>
  <c r="D236" i="5"/>
  <c r="F236" i="5" s="1"/>
  <c r="O235" i="5"/>
  <c r="L235" i="5"/>
  <c r="I235" i="5"/>
  <c r="F235" i="5"/>
  <c r="K234" i="5"/>
  <c r="G234" i="5"/>
  <c r="O232" i="5"/>
  <c r="L232" i="5"/>
  <c r="I232" i="5"/>
  <c r="F232" i="5"/>
  <c r="O231" i="5"/>
  <c r="L231" i="5"/>
  <c r="I231" i="5"/>
  <c r="F231" i="5"/>
  <c r="N230" i="5"/>
  <c r="M230" i="5"/>
  <c r="O230" i="5" s="1"/>
  <c r="K230" i="5"/>
  <c r="J230" i="5"/>
  <c r="H230" i="5"/>
  <c r="G230" i="5"/>
  <c r="E230" i="5"/>
  <c r="D230" i="5"/>
  <c r="O229" i="5"/>
  <c r="L229" i="5"/>
  <c r="I229" i="5"/>
  <c r="F229" i="5"/>
  <c r="O228" i="5"/>
  <c r="L228" i="5"/>
  <c r="I228" i="5"/>
  <c r="F228" i="5"/>
  <c r="O227" i="5"/>
  <c r="L227" i="5"/>
  <c r="I227" i="5"/>
  <c r="F227" i="5"/>
  <c r="O226" i="5"/>
  <c r="L226" i="5"/>
  <c r="I226" i="5"/>
  <c r="F226" i="5"/>
  <c r="O225" i="5"/>
  <c r="L225" i="5"/>
  <c r="I225" i="5"/>
  <c r="F225" i="5"/>
  <c r="O224" i="5"/>
  <c r="L224" i="5"/>
  <c r="I224" i="5"/>
  <c r="F224" i="5"/>
  <c r="O223" i="5"/>
  <c r="L223" i="5"/>
  <c r="I223" i="5"/>
  <c r="F223" i="5"/>
  <c r="O222" i="5"/>
  <c r="L222" i="5"/>
  <c r="I222" i="5"/>
  <c r="F222" i="5"/>
  <c r="O221" i="5"/>
  <c r="L221" i="5"/>
  <c r="I221" i="5"/>
  <c r="F221" i="5"/>
  <c r="O220" i="5"/>
  <c r="L220" i="5"/>
  <c r="I220" i="5"/>
  <c r="F220" i="5"/>
  <c r="N219" i="5"/>
  <c r="M219" i="5"/>
  <c r="O219" i="5" s="1"/>
  <c r="K219" i="5"/>
  <c r="J219" i="5"/>
  <c r="H219" i="5"/>
  <c r="G219" i="5"/>
  <c r="I219" i="5" s="1"/>
  <c r="E219" i="5"/>
  <c r="D219" i="5"/>
  <c r="F219" i="5" s="1"/>
  <c r="O218" i="5"/>
  <c r="L218" i="5"/>
  <c r="I218" i="5"/>
  <c r="F218" i="5"/>
  <c r="O217" i="5"/>
  <c r="L217" i="5"/>
  <c r="I217" i="5"/>
  <c r="F217" i="5"/>
  <c r="O216" i="5"/>
  <c r="L216" i="5"/>
  <c r="C216" i="5" s="1"/>
  <c r="I216" i="5"/>
  <c r="F216" i="5"/>
  <c r="O215" i="5"/>
  <c r="L215" i="5"/>
  <c r="I215" i="5"/>
  <c r="F215" i="5"/>
  <c r="O214" i="5"/>
  <c r="L214" i="5"/>
  <c r="I214" i="5"/>
  <c r="F214" i="5"/>
  <c r="O213" i="5"/>
  <c r="L213" i="5"/>
  <c r="I213" i="5"/>
  <c r="F213" i="5"/>
  <c r="O212" i="5"/>
  <c r="L212" i="5"/>
  <c r="I212" i="5"/>
  <c r="F212" i="5"/>
  <c r="O211" i="5"/>
  <c r="L211" i="5"/>
  <c r="I211" i="5"/>
  <c r="F211" i="5"/>
  <c r="O210" i="5"/>
  <c r="L210" i="5"/>
  <c r="I210" i="5"/>
  <c r="F210" i="5"/>
  <c r="O209" i="5"/>
  <c r="L209" i="5"/>
  <c r="I209" i="5"/>
  <c r="F209" i="5"/>
  <c r="N208" i="5"/>
  <c r="N207" i="5" s="1"/>
  <c r="M208" i="5"/>
  <c r="M207" i="5" s="1"/>
  <c r="K208" i="5"/>
  <c r="J208" i="5"/>
  <c r="H208" i="5"/>
  <c r="G208" i="5"/>
  <c r="G207" i="5" s="1"/>
  <c r="E208" i="5"/>
  <c r="D208" i="5"/>
  <c r="F208" i="5" s="1"/>
  <c r="K207" i="5"/>
  <c r="O206" i="5"/>
  <c r="L206" i="5"/>
  <c r="I206" i="5"/>
  <c r="F206" i="5"/>
  <c r="O205" i="5"/>
  <c r="L205" i="5"/>
  <c r="I205" i="5"/>
  <c r="F205" i="5"/>
  <c r="O204" i="5"/>
  <c r="L204" i="5"/>
  <c r="I204" i="5"/>
  <c r="F204" i="5"/>
  <c r="O203" i="5"/>
  <c r="L203" i="5"/>
  <c r="I203" i="5"/>
  <c r="F203" i="5"/>
  <c r="O202" i="5"/>
  <c r="L202" i="5"/>
  <c r="I202" i="5"/>
  <c r="F202" i="5"/>
  <c r="N201" i="5"/>
  <c r="M201" i="5"/>
  <c r="K201" i="5"/>
  <c r="J201" i="5"/>
  <c r="J199" i="5" s="1"/>
  <c r="H201" i="5"/>
  <c r="H199" i="5" s="1"/>
  <c r="G201" i="5"/>
  <c r="E201" i="5"/>
  <c r="D201" i="5"/>
  <c r="D199" i="5" s="1"/>
  <c r="O200" i="5"/>
  <c r="L200" i="5"/>
  <c r="I200" i="5"/>
  <c r="F200" i="5"/>
  <c r="N199" i="5"/>
  <c r="K199" i="5"/>
  <c r="K198" i="5" s="1"/>
  <c r="O196" i="5"/>
  <c r="L196" i="5"/>
  <c r="I196" i="5"/>
  <c r="F196" i="5"/>
  <c r="N195" i="5"/>
  <c r="M195" i="5"/>
  <c r="K195" i="5"/>
  <c r="K194" i="5" s="1"/>
  <c r="J195" i="5"/>
  <c r="H195" i="5"/>
  <c r="H194" i="5" s="1"/>
  <c r="G195" i="5"/>
  <c r="E195" i="5"/>
  <c r="E194" i="5" s="1"/>
  <c r="D195" i="5"/>
  <c r="N194" i="5"/>
  <c r="M194" i="5"/>
  <c r="J194" i="5"/>
  <c r="D194" i="5"/>
  <c r="O193" i="5"/>
  <c r="L193" i="5"/>
  <c r="I193" i="5"/>
  <c r="F193" i="5"/>
  <c r="O192" i="5"/>
  <c r="L192" i="5"/>
  <c r="I192" i="5"/>
  <c r="F192" i="5"/>
  <c r="N191" i="5"/>
  <c r="M191" i="5"/>
  <c r="K191" i="5"/>
  <c r="K190" i="5" s="1"/>
  <c r="J191" i="5"/>
  <c r="H191" i="5"/>
  <c r="G191" i="5"/>
  <c r="E191" i="5"/>
  <c r="D191" i="5"/>
  <c r="D190" i="5" s="1"/>
  <c r="M190" i="5"/>
  <c r="O189" i="5"/>
  <c r="L189" i="5"/>
  <c r="I189" i="5"/>
  <c r="F189" i="5"/>
  <c r="O188" i="5"/>
  <c r="L188" i="5"/>
  <c r="I188" i="5"/>
  <c r="F188" i="5"/>
  <c r="N187" i="5"/>
  <c r="M187" i="5"/>
  <c r="K187" i="5"/>
  <c r="J187" i="5"/>
  <c r="H187" i="5"/>
  <c r="G187" i="5"/>
  <c r="E187" i="5"/>
  <c r="D187" i="5"/>
  <c r="O186" i="5"/>
  <c r="L186" i="5"/>
  <c r="I186" i="5"/>
  <c r="F186" i="5"/>
  <c r="O185" i="5"/>
  <c r="L185" i="5"/>
  <c r="I185" i="5"/>
  <c r="F185" i="5"/>
  <c r="O184" i="5"/>
  <c r="L184" i="5"/>
  <c r="I184" i="5"/>
  <c r="F184" i="5"/>
  <c r="O183" i="5"/>
  <c r="L183" i="5"/>
  <c r="I183" i="5"/>
  <c r="F183" i="5"/>
  <c r="N182" i="5"/>
  <c r="M182" i="5"/>
  <c r="K182" i="5"/>
  <c r="J182" i="5"/>
  <c r="H182" i="5"/>
  <c r="G182" i="5"/>
  <c r="E182" i="5"/>
  <c r="D182" i="5"/>
  <c r="F182" i="5" s="1"/>
  <c r="O181" i="5"/>
  <c r="L181" i="5"/>
  <c r="I181" i="5"/>
  <c r="F181" i="5"/>
  <c r="O180" i="5"/>
  <c r="L180" i="5"/>
  <c r="I180" i="5"/>
  <c r="F180" i="5"/>
  <c r="O179" i="5"/>
  <c r="L179" i="5"/>
  <c r="I179" i="5"/>
  <c r="F179" i="5"/>
  <c r="N178" i="5"/>
  <c r="M178" i="5"/>
  <c r="M177" i="5" s="1"/>
  <c r="K178" i="5"/>
  <c r="J178" i="5"/>
  <c r="H178" i="5"/>
  <c r="H177" i="5" s="1"/>
  <c r="H176" i="5" s="1"/>
  <c r="G178" i="5"/>
  <c r="G177" i="5" s="1"/>
  <c r="E178" i="5"/>
  <c r="E177" i="5" s="1"/>
  <c r="E176" i="5" s="1"/>
  <c r="D178" i="5"/>
  <c r="O175" i="5"/>
  <c r="L175" i="5"/>
  <c r="I175" i="5"/>
  <c r="F175" i="5"/>
  <c r="C175" i="5"/>
  <c r="O174" i="5"/>
  <c r="L174" i="5"/>
  <c r="I174" i="5"/>
  <c r="F174" i="5"/>
  <c r="C174" i="5" s="1"/>
  <c r="O173" i="5"/>
  <c r="L173" i="5"/>
  <c r="I173" i="5"/>
  <c r="F173" i="5"/>
  <c r="O172" i="5"/>
  <c r="L172" i="5"/>
  <c r="I172" i="5"/>
  <c r="F172" i="5"/>
  <c r="C172" i="5" s="1"/>
  <c r="O171" i="5"/>
  <c r="L171" i="5"/>
  <c r="I171" i="5"/>
  <c r="F171" i="5"/>
  <c r="C171" i="5" s="1"/>
  <c r="O170" i="5"/>
  <c r="L170" i="5"/>
  <c r="I170" i="5"/>
  <c r="F170" i="5"/>
  <c r="N169" i="5"/>
  <c r="M169" i="5"/>
  <c r="K169" i="5"/>
  <c r="J169" i="5"/>
  <c r="J168" i="5" s="1"/>
  <c r="H169" i="5"/>
  <c r="G169" i="5"/>
  <c r="G168" i="5" s="1"/>
  <c r="E169" i="5"/>
  <c r="E168" i="5" s="1"/>
  <c r="D169" i="5"/>
  <c r="D168" i="5" s="1"/>
  <c r="F168" i="5" s="1"/>
  <c r="N168" i="5"/>
  <c r="H168" i="5"/>
  <c r="O167" i="5"/>
  <c r="L167" i="5"/>
  <c r="I167" i="5"/>
  <c r="F167" i="5"/>
  <c r="O166" i="5"/>
  <c r="L166" i="5"/>
  <c r="I166" i="5"/>
  <c r="F166" i="5"/>
  <c r="O165" i="5"/>
  <c r="L165" i="5"/>
  <c r="I165" i="5"/>
  <c r="F165" i="5"/>
  <c r="O164" i="5"/>
  <c r="L164" i="5"/>
  <c r="I164" i="5"/>
  <c r="F164" i="5"/>
  <c r="N163" i="5"/>
  <c r="M163" i="5"/>
  <c r="O163" i="5" s="1"/>
  <c r="K163" i="5"/>
  <c r="J163" i="5"/>
  <c r="H163" i="5"/>
  <c r="G163" i="5"/>
  <c r="I163" i="5" s="1"/>
  <c r="E163" i="5"/>
  <c r="D163" i="5"/>
  <c r="O162" i="5"/>
  <c r="L162" i="5"/>
  <c r="I162" i="5"/>
  <c r="F162" i="5"/>
  <c r="O161" i="5"/>
  <c r="L161" i="5"/>
  <c r="I161" i="5"/>
  <c r="F161" i="5"/>
  <c r="O160" i="5"/>
  <c r="L160" i="5"/>
  <c r="I160" i="5"/>
  <c r="F160" i="5"/>
  <c r="O159" i="5"/>
  <c r="L159" i="5"/>
  <c r="I159" i="5"/>
  <c r="F159" i="5"/>
  <c r="O158" i="5"/>
  <c r="L158" i="5"/>
  <c r="I158" i="5"/>
  <c r="F158" i="5"/>
  <c r="O157" i="5"/>
  <c r="L157" i="5"/>
  <c r="I157" i="5"/>
  <c r="F157" i="5"/>
  <c r="O156" i="5"/>
  <c r="L156" i="5"/>
  <c r="I156" i="5"/>
  <c r="F156" i="5"/>
  <c r="O155" i="5"/>
  <c r="L155" i="5"/>
  <c r="I155" i="5"/>
  <c r="F155" i="5"/>
  <c r="N154" i="5"/>
  <c r="M154" i="5"/>
  <c r="O154" i="5" s="1"/>
  <c r="K154" i="5"/>
  <c r="J154" i="5"/>
  <c r="H154" i="5"/>
  <c r="G154" i="5"/>
  <c r="E154" i="5"/>
  <c r="D154" i="5"/>
  <c r="O153" i="5"/>
  <c r="L153" i="5"/>
  <c r="I153" i="5"/>
  <c r="F153" i="5"/>
  <c r="O152" i="5"/>
  <c r="L152" i="5"/>
  <c r="I152" i="5"/>
  <c r="F152" i="5"/>
  <c r="O151" i="5"/>
  <c r="L151" i="5"/>
  <c r="I151" i="5"/>
  <c r="F151" i="5"/>
  <c r="O150" i="5"/>
  <c r="L150" i="5"/>
  <c r="I150" i="5"/>
  <c r="F150" i="5"/>
  <c r="O149" i="5"/>
  <c r="L149" i="5"/>
  <c r="I149" i="5"/>
  <c r="F149" i="5"/>
  <c r="O148" i="5"/>
  <c r="L148" i="5"/>
  <c r="I148" i="5"/>
  <c r="F148" i="5"/>
  <c r="N147" i="5"/>
  <c r="M147" i="5"/>
  <c r="O147" i="5" s="1"/>
  <c r="K147" i="5"/>
  <c r="J147" i="5"/>
  <c r="H147" i="5"/>
  <c r="G147" i="5"/>
  <c r="I147" i="5" s="1"/>
  <c r="E147" i="5"/>
  <c r="D147" i="5"/>
  <c r="O146" i="5"/>
  <c r="L146" i="5"/>
  <c r="I146" i="5"/>
  <c r="F146" i="5"/>
  <c r="O145" i="5"/>
  <c r="L145" i="5"/>
  <c r="I145" i="5"/>
  <c r="F145" i="5"/>
  <c r="N144" i="5"/>
  <c r="M144" i="5"/>
  <c r="K144" i="5"/>
  <c r="J144" i="5"/>
  <c r="H144" i="5"/>
  <c r="G144" i="5"/>
  <c r="I144" i="5" s="1"/>
  <c r="E144" i="5"/>
  <c r="D144" i="5"/>
  <c r="F144" i="5" s="1"/>
  <c r="O143" i="5"/>
  <c r="L143" i="5"/>
  <c r="I143" i="5"/>
  <c r="F143" i="5"/>
  <c r="O142" i="5"/>
  <c r="L142" i="5"/>
  <c r="I142" i="5"/>
  <c r="F142" i="5"/>
  <c r="O141" i="5"/>
  <c r="L141" i="5"/>
  <c r="I141" i="5"/>
  <c r="F141" i="5"/>
  <c r="O140" i="5"/>
  <c r="L140" i="5"/>
  <c r="I140" i="5"/>
  <c r="F140" i="5"/>
  <c r="N139" i="5"/>
  <c r="M139" i="5"/>
  <c r="K139" i="5"/>
  <c r="J139" i="5"/>
  <c r="H139" i="5"/>
  <c r="G139" i="5"/>
  <c r="E139" i="5"/>
  <c r="D139" i="5"/>
  <c r="O138" i="5"/>
  <c r="L138" i="5"/>
  <c r="I138" i="5"/>
  <c r="F138" i="5"/>
  <c r="O137" i="5"/>
  <c r="L137" i="5"/>
  <c r="I137" i="5"/>
  <c r="F137" i="5"/>
  <c r="O136" i="5"/>
  <c r="L136" i="5"/>
  <c r="I136" i="5"/>
  <c r="D136" i="5"/>
  <c r="F136" i="5" s="1"/>
  <c r="O135" i="5"/>
  <c r="L135" i="5"/>
  <c r="I135" i="5"/>
  <c r="F135" i="5"/>
  <c r="N134" i="5"/>
  <c r="M134" i="5"/>
  <c r="K134" i="5"/>
  <c r="J134" i="5"/>
  <c r="L134" i="5" s="1"/>
  <c r="H134" i="5"/>
  <c r="G134" i="5"/>
  <c r="E134" i="5"/>
  <c r="O132" i="5"/>
  <c r="L132" i="5"/>
  <c r="I132" i="5"/>
  <c r="F132" i="5"/>
  <c r="N131" i="5"/>
  <c r="M131" i="5"/>
  <c r="K131" i="5"/>
  <c r="J131" i="5"/>
  <c r="H131" i="5"/>
  <c r="G131" i="5"/>
  <c r="E131" i="5"/>
  <c r="D131" i="5"/>
  <c r="O130" i="5"/>
  <c r="L130" i="5"/>
  <c r="I130" i="5"/>
  <c r="D130" i="5"/>
  <c r="F130" i="5" s="1"/>
  <c r="O129" i="5"/>
  <c r="L129" i="5"/>
  <c r="I129" i="5"/>
  <c r="F129" i="5"/>
  <c r="O128" i="5"/>
  <c r="L128" i="5"/>
  <c r="I128" i="5"/>
  <c r="F128" i="5"/>
  <c r="D128" i="5"/>
  <c r="O127" i="5"/>
  <c r="L127" i="5"/>
  <c r="I127" i="5"/>
  <c r="F127" i="5"/>
  <c r="O126" i="5"/>
  <c r="L126" i="5"/>
  <c r="I126" i="5"/>
  <c r="F126" i="5"/>
  <c r="N125" i="5"/>
  <c r="M125" i="5"/>
  <c r="K125" i="5"/>
  <c r="J125" i="5"/>
  <c r="H125" i="5"/>
  <c r="G125" i="5"/>
  <c r="E125" i="5"/>
  <c r="D125" i="5"/>
  <c r="O124" i="5"/>
  <c r="L124" i="5"/>
  <c r="I124" i="5"/>
  <c r="F124" i="5"/>
  <c r="O123" i="5"/>
  <c r="L123" i="5"/>
  <c r="I123" i="5"/>
  <c r="F123" i="5"/>
  <c r="O122" i="5"/>
  <c r="L122" i="5"/>
  <c r="I122" i="5"/>
  <c r="D122" i="5"/>
  <c r="F122" i="5" s="1"/>
  <c r="O121" i="5"/>
  <c r="L121" i="5"/>
  <c r="I121" i="5"/>
  <c r="F121" i="5"/>
  <c r="O120" i="5"/>
  <c r="L120" i="5"/>
  <c r="I120" i="5"/>
  <c r="F120" i="5"/>
  <c r="D120" i="5"/>
  <c r="D119" i="5" s="1"/>
  <c r="N119" i="5"/>
  <c r="M119" i="5"/>
  <c r="K119" i="5"/>
  <c r="J119" i="5"/>
  <c r="L119" i="5" s="1"/>
  <c r="H119" i="5"/>
  <c r="G119" i="5"/>
  <c r="E119" i="5"/>
  <c r="O118" i="5"/>
  <c r="L118" i="5"/>
  <c r="I118" i="5"/>
  <c r="F118" i="5"/>
  <c r="O117" i="5"/>
  <c r="L117" i="5"/>
  <c r="I117" i="5"/>
  <c r="F117" i="5"/>
  <c r="O116" i="5"/>
  <c r="L116" i="5"/>
  <c r="I116" i="5"/>
  <c r="F116" i="5"/>
  <c r="N115" i="5"/>
  <c r="M115" i="5"/>
  <c r="K115" i="5"/>
  <c r="J115" i="5"/>
  <c r="L115" i="5" s="1"/>
  <c r="H115" i="5"/>
  <c r="G115" i="5"/>
  <c r="E115" i="5"/>
  <c r="D115" i="5"/>
  <c r="O114" i="5"/>
  <c r="L114" i="5"/>
  <c r="I114" i="5"/>
  <c r="F114" i="5"/>
  <c r="O113" i="5"/>
  <c r="L113" i="5"/>
  <c r="I113" i="5"/>
  <c r="F113" i="5"/>
  <c r="O112" i="5"/>
  <c r="L112" i="5"/>
  <c r="I112" i="5"/>
  <c r="D112" i="5"/>
  <c r="O111" i="5"/>
  <c r="L111" i="5"/>
  <c r="I111" i="5"/>
  <c r="F111" i="5"/>
  <c r="O110" i="5"/>
  <c r="L110" i="5"/>
  <c r="I110" i="5"/>
  <c r="F110" i="5"/>
  <c r="D110" i="5"/>
  <c r="O109" i="5"/>
  <c r="L109" i="5"/>
  <c r="I109" i="5"/>
  <c r="F109" i="5"/>
  <c r="O108" i="5"/>
  <c r="L108" i="5"/>
  <c r="I108" i="5"/>
  <c r="F108" i="5"/>
  <c r="O107" i="5"/>
  <c r="L107" i="5"/>
  <c r="I107" i="5"/>
  <c r="D107" i="5"/>
  <c r="F107" i="5" s="1"/>
  <c r="N106" i="5"/>
  <c r="M106" i="5"/>
  <c r="K106" i="5"/>
  <c r="J106" i="5"/>
  <c r="H106" i="5"/>
  <c r="G106" i="5"/>
  <c r="E106" i="5"/>
  <c r="O105" i="5"/>
  <c r="L105" i="5"/>
  <c r="I105" i="5"/>
  <c r="F105" i="5"/>
  <c r="O104" i="5"/>
  <c r="L104" i="5"/>
  <c r="I104" i="5"/>
  <c r="F104" i="5"/>
  <c r="O103" i="5"/>
  <c r="L103" i="5"/>
  <c r="I103" i="5"/>
  <c r="F103" i="5"/>
  <c r="O102" i="5"/>
  <c r="L102" i="5"/>
  <c r="I102" i="5"/>
  <c r="F102" i="5"/>
  <c r="O101" i="5"/>
  <c r="L101" i="5"/>
  <c r="I101" i="5"/>
  <c r="F101" i="5"/>
  <c r="O100" i="5"/>
  <c r="L100" i="5"/>
  <c r="I100" i="5"/>
  <c r="F100" i="5"/>
  <c r="O99" i="5"/>
  <c r="L99" i="5"/>
  <c r="I99" i="5"/>
  <c r="F99" i="5"/>
  <c r="N98" i="5"/>
  <c r="M98" i="5"/>
  <c r="K98" i="5"/>
  <c r="J98" i="5"/>
  <c r="L98" i="5" s="1"/>
  <c r="H98" i="5"/>
  <c r="G98" i="5"/>
  <c r="E98" i="5"/>
  <c r="D98" i="5"/>
  <c r="O97" i="5"/>
  <c r="L97" i="5"/>
  <c r="I97" i="5"/>
  <c r="F97" i="5"/>
  <c r="O96" i="5"/>
  <c r="L96" i="5"/>
  <c r="I96" i="5"/>
  <c r="F96" i="5"/>
  <c r="O95" i="5"/>
  <c r="L95" i="5"/>
  <c r="I95" i="5"/>
  <c r="F95" i="5"/>
  <c r="O94" i="5"/>
  <c r="L94" i="5"/>
  <c r="I94" i="5"/>
  <c r="F94" i="5"/>
  <c r="O93" i="5"/>
  <c r="L93" i="5"/>
  <c r="I93" i="5"/>
  <c r="D93" i="5"/>
  <c r="F93" i="5" s="1"/>
  <c r="N92" i="5"/>
  <c r="M92" i="5"/>
  <c r="K92" i="5"/>
  <c r="J92" i="5"/>
  <c r="H92" i="5"/>
  <c r="G92" i="5"/>
  <c r="E92" i="5"/>
  <c r="O91" i="5"/>
  <c r="L91" i="5"/>
  <c r="I91" i="5"/>
  <c r="F91" i="5"/>
  <c r="O90" i="5"/>
  <c r="L90" i="5"/>
  <c r="I90" i="5"/>
  <c r="F90" i="5"/>
  <c r="O89" i="5"/>
  <c r="L89" i="5"/>
  <c r="I89" i="5"/>
  <c r="F89" i="5"/>
  <c r="O88" i="5"/>
  <c r="L88" i="5"/>
  <c r="I88" i="5"/>
  <c r="F88" i="5"/>
  <c r="N87" i="5"/>
  <c r="M87" i="5"/>
  <c r="K87" i="5"/>
  <c r="J87" i="5"/>
  <c r="H87" i="5"/>
  <c r="G87" i="5"/>
  <c r="E87" i="5"/>
  <c r="D87" i="5"/>
  <c r="O85" i="5"/>
  <c r="L85" i="5"/>
  <c r="I85" i="5"/>
  <c r="F85" i="5"/>
  <c r="O84" i="5"/>
  <c r="L84" i="5"/>
  <c r="I84" i="5"/>
  <c r="F84" i="5"/>
  <c r="N83" i="5"/>
  <c r="M83" i="5"/>
  <c r="K83" i="5"/>
  <c r="J83" i="5"/>
  <c r="H83" i="5"/>
  <c r="G83" i="5"/>
  <c r="E83" i="5"/>
  <c r="D83" i="5"/>
  <c r="O82" i="5"/>
  <c r="L82" i="5"/>
  <c r="I82" i="5"/>
  <c r="F82" i="5"/>
  <c r="O81" i="5"/>
  <c r="L81" i="5"/>
  <c r="I81" i="5"/>
  <c r="F81" i="5"/>
  <c r="N80" i="5"/>
  <c r="M80" i="5"/>
  <c r="K80" i="5"/>
  <c r="J80" i="5"/>
  <c r="H80" i="5"/>
  <c r="G80" i="5"/>
  <c r="G79" i="5" s="1"/>
  <c r="E80" i="5"/>
  <c r="E79" i="5" s="1"/>
  <c r="D80" i="5"/>
  <c r="H79" i="5"/>
  <c r="O77" i="5"/>
  <c r="L77" i="5"/>
  <c r="I77" i="5"/>
  <c r="F77" i="5"/>
  <c r="O76" i="5"/>
  <c r="L76" i="5"/>
  <c r="I76" i="5"/>
  <c r="F76" i="5"/>
  <c r="O75" i="5"/>
  <c r="L75" i="5"/>
  <c r="I75" i="5"/>
  <c r="F75" i="5"/>
  <c r="O74" i="5"/>
  <c r="L74" i="5"/>
  <c r="I74" i="5"/>
  <c r="F74" i="5"/>
  <c r="O73" i="5"/>
  <c r="L73" i="5"/>
  <c r="I73" i="5"/>
  <c r="F73" i="5"/>
  <c r="N72" i="5"/>
  <c r="N70" i="5" s="1"/>
  <c r="M72" i="5"/>
  <c r="K72" i="5"/>
  <c r="K70" i="5" s="1"/>
  <c r="J72" i="5"/>
  <c r="J70" i="5" s="1"/>
  <c r="L70" i="5" s="1"/>
  <c r="H72" i="5"/>
  <c r="H70" i="5" s="1"/>
  <c r="G72" i="5"/>
  <c r="I72" i="5" s="1"/>
  <c r="E72" i="5"/>
  <c r="E70" i="5" s="1"/>
  <c r="D72" i="5"/>
  <c r="O71" i="5"/>
  <c r="L71" i="5"/>
  <c r="I71" i="5"/>
  <c r="F71" i="5"/>
  <c r="O69" i="5"/>
  <c r="L69" i="5"/>
  <c r="I69" i="5"/>
  <c r="F69" i="5"/>
  <c r="O68" i="5"/>
  <c r="L68" i="5"/>
  <c r="I68" i="5"/>
  <c r="F68" i="5"/>
  <c r="O67" i="5"/>
  <c r="L67" i="5"/>
  <c r="I67" i="5"/>
  <c r="F67" i="5"/>
  <c r="O66" i="5"/>
  <c r="L66" i="5"/>
  <c r="I66" i="5"/>
  <c r="F66" i="5"/>
  <c r="O65" i="5"/>
  <c r="L65" i="5"/>
  <c r="I65" i="5"/>
  <c r="F65" i="5"/>
  <c r="O64" i="5"/>
  <c r="L64" i="5"/>
  <c r="I64" i="5"/>
  <c r="F64" i="5"/>
  <c r="O63" i="5"/>
  <c r="L63" i="5"/>
  <c r="I63" i="5"/>
  <c r="F63" i="5"/>
  <c r="O62" i="5"/>
  <c r="L62" i="5"/>
  <c r="I62" i="5"/>
  <c r="F62" i="5"/>
  <c r="N61" i="5"/>
  <c r="M61" i="5"/>
  <c r="K61" i="5"/>
  <c r="J61" i="5"/>
  <c r="L61" i="5" s="1"/>
  <c r="H61" i="5"/>
  <c r="G61" i="5"/>
  <c r="E61" i="5"/>
  <c r="D61" i="5"/>
  <c r="F61" i="5" s="1"/>
  <c r="O60" i="5"/>
  <c r="L60" i="5"/>
  <c r="I60" i="5"/>
  <c r="F60" i="5"/>
  <c r="O59" i="5"/>
  <c r="L59" i="5"/>
  <c r="I59" i="5"/>
  <c r="F59" i="5"/>
  <c r="N58" i="5"/>
  <c r="M58" i="5"/>
  <c r="O58" i="5" s="1"/>
  <c r="K58" i="5"/>
  <c r="K57" i="5" s="1"/>
  <c r="J58" i="5"/>
  <c r="H58" i="5"/>
  <c r="G58" i="5"/>
  <c r="E58" i="5"/>
  <c r="D58" i="5"/>
  <c r="O50" i="5"/>
  <c r="C50" i="5" s="1"/>
  <c r="O49" i="5"/>
  <c r="C49" i="5" s="1"/>
  <c r="N48" i="5"/>
  <c r="M48" i="5"/>
  <c r="L47" i="5"/>
  <c r="I47" i="5"/>
  <c r="F47" i="5"/>
  <c r="K46" i="5"/>
  <c r="J46" i="5"/>
  <c r="L46" i="5" s="1"/>
  <c r="H46" i="5"/>
  <c r="I46" i="5" s="1"/>
  <c r="G46" i="5"/>
  <c r="E46" i="5"/>
  <c r="D46" i="5"/>
  <c r="F46" i="5" s="1"/>
  <c r="F45" i="5"/>
  <c r="C45" i="5" s="1"/>
  <c r="L44" i="5"/>
  <c r="C44" i="5" s="1"/>
  <c r="L43" i="5"/>
  <c r="C43" i="5" s="1"/>
  <c r="L42" i="5"/>
  <c r="C42" i="5" s="1"/>
  <c r="L41" i="5"/>
  <c r="C41" i="5" s="1"/>
  <c r="K40" i="5"/>
  <c r="J40" i="5"/>
  <c r="L40" i="5" s="1"/>
  <c r="C40" i="5" s="1"/>
  <c r="L39" i="5"/>
  <c r="C39" i="5" s="1"/>
  <c r="L38" i="5"/>
  <c r="C38" i="5" s="1"/>
  <c r="K37" i="5"/>
  <c r="J37" i="5"/>
  <c r="L37" i="5" s="1"/>
  <c r="C37" i="5" s="1"/>
  <c r="L36" i="5"/>
  <c r="C36" i="5" s="1"/>
  <c r="K35" i="5"/>
  <c r="J35" i="5"/>
  <c r="L34" i="5"/>
  <c r="C34" i="5" s="1"/>
  <c r="L33" i="5"/>
  <c r="C33" i="5" s="1"/>
  <c r="L32" i="5"/>
  <c r="C32" i="5" s="1"/>
  <c r="K31" i="5"/>
  <c r="J31" i="5"/>
  <c r="J30" i="5" s="1"/>
  <c r="F29" i="5"/>
  <c r="C29" i="5" s="1"/>
  <c r="I28" i="5"/>
  <c r="O27" i="5"/>
  <c r="L27" i="5"/>
  <c r="I27" i="5"/>
  <c r="F27" i="5"/>
  <c r="C27" i="5" s="1"/>
  <c r="O26" i="5"/>
  <c r="L26" i="5"/>
  <c r="I26" i="5"/>
  <c r="F26" i="5"/>
  <c r="N25" i="5"/>
  <c r="N290" i="5" s="1"/>
  <c r="N289" i="5" s="1"/>
  <c r="M25" i="5"/>
  <c r="K25" i="5"/>
  <c r="J25" i="5"/>
  <c r="J290" i="5" s="1"/>
  <c r="H25" i="5"/>
  <c r="H290" i="5" s="1"/>
  <c r="H289" i="5" s="1"/>
  <c r="G25" i="5"/>
  <c r="G290" i="5" s="1"/>
  <c r="E25" i="5"/>
  <c r="D25" i="5"/>
  <c r="D290" i="5" s="1"/>
  <c r="N24" i="5"/>
  <c r="C107" i="5" l="1"/>
  <c r="O115" i="5"/>
  <c r="O139" i="5"/>
  <c r="L182" i="5"/>
  <c r="C283" i="5"/>
  <c r="I87" i="5"/>
  <c r="O191" i="5"/>
  <c r="F83" i="5"/>
  <c r="L83" i="5"/>
  <c r="L87" i="5"/>
  <c r="F131" i="5"/>
  <c r="L131" i="5"/>
  <c r="I187" i="5"/>
  <c r="O187" i="5"/>
  <c r="J190" i="5"/>
  <c r="L190" i="5" s="1"/>
  <c r="L230" i="5"/>
  <c r="L262" i="5"/>
  <c r="F266" i="5"/>
  <c r="L266" i="5"/>
  <c r="O197" i="7"/>
  <c r="N57" i="5"/>
  <c r="N86" i="5"/>
  <c r="C95" i="5"/>
  <c r="C97" i="5"/>
  <c r="C99" i="5"/>
  <c r="C103" i="5"/>
  <c r="K86" i="5"/>
  <c r="C116" i="5"/>
  <c r="C135" i="5"/>
  <c r="C136" i="5"/>
  <c r="C138" i="5"/>
  <c r="F139" i="5"/>
  <c r="N190" i="5"/>
  <c r="H190" i="5"/>
  <c r="L241" i="5"/>
  <c r="C247" i="5"/>
  <c r="L249" i="5"/>
  <c r="C250" i="5"/>
  <c r="O254" i="5"/>
  <c r="O255" i="5"/>
  <c r="O282" i="5"/>
  <c r="G70" i="5"/>
  <c r="I70" i="5" s="1"/>
  <c r="C129" i="5"/>
  <c r="C132" i="5"/>
  <c r="C167" i="5"/>
  <c r="C179" i="5"/>
  <c r="C180" i="5"/>
  <c r="L219" i="5"/>
  <c r="C231" i="5"/>
  <c r="C263" i="5"/>
  <c r="C267" i="5"/>
  <c r="F72" i="5"/>
  <c r="I92" i="5"/>
  <c r="O92" i="5"/>
  <c r="I134" i="5"/>
  <c r="C151" i="5"/>
  <c r="C161" i="5"/>
  <c r="F163" i="5"/>
  <c r="L178" i="5"/>
  <c r="I191" i="5"/>
  <c r="I201" i="5"/>
  <c r="C227" i="5"/>
  <c r="E207" i="5"/>
  <c r="H234" i="5"/>
  <c r="I234" i="5" s="1"/>
  <c r="N234" i="5"/>
  <c r="N233" i="5" s="1"/>
  <c r="O238" i="5"/>
  <c r="I241" i="5"/>
  <c r="I249" i="5"/>
  <c r="C279" i="5"/>
  <c r="L282" i="5"/>
  <c r="C46" i="5"/>
  <c r="C62" i="5"/>
  <c r="C66" i="5"/>
  <c r="C67" i="5"/>
  <c r="C69" i="5"/>
  <c r="I83" i="5"/>
  <c r="N79" i="5"/>
  <c r="F87" i="5"/>
  <c r="C88" i="5"/>
  <c r="L92" i="5"/>
  <c r="C105" i="5"/>
  <c r="L106" i="5"/>
  <c r="C110" i="5"/>
  <c r="L169" i="5"/>
  <c r="K177" i="5"/>
  <c r="K176" i="5" s="1"/>
  <c r="C183" i="5"/>
  <c r="F187" i="5"/>
  <c r="C189" i="5"/>
  <c r="F249" i="5"/>
  <c r="L274" i="5"/>
  <c r="C275" i="5"/>
  <c r="F278" i="5"/>
  <c r="L278" i="5"/>
  <c r="I284" i="5"/>
  <c r="I291" i="5"/>
  <c r="O291" i="5"/>
  <c r="K56" i="5"/>
  <c r="K290" i="5"/>
  <c r="K289" i="5" s="1"/>
  <c r="C64" i="5"/>
  <c r="C74" i="5"/>
  <c r="C82" i="5"/>
  <c r="F119" i="5"/>
  <c r="C143" i="5"/>
  <c r="C150" i="5"/>
  <c r="I168" i="5"/>
  <c r="O190" i="5"/>
  <c r="E190" i="5"/>
  <c r="G199" i="5"/>
  <c r="I199" i="5" s="1"/>
  <c r="C203" i="5"/>
  <c r="C206" i="5"/>
  <c r="C215" i="5"/>
  <c r="C223" i="5"/>
  <c r="C226" i="5"/>
  <c r="C235" i="5"/>
  <c r="C243" i="5"/>
  <c r="C244" i="5"/>
  <c r="C259" i="5"/>
  <c r="C260" i="5"/>
  <c r="M271" i="5"/>
  <c r="O271" i="5" s="1"/>
  <c r="H24" i="5"/>
  <c r="K30" i="5"/>
  <c r="L35" i="5"/>
  <c r="C35" i="5" s="1"/>
  <c r="J57" i="5"/>
  <c r="J56" i="5" s="1"/>
  <c r="L56" i="5" s="1"/>
  <c r="H57" i="5"/>
  <c r="H56" i="5" s="1"/>
  <c r="L80" i="5"/>
  <c r="M86" i="5"/>
  <c r="O86" i="5" s="1"/>
  <c r="C89" i="5"/>
  <c r="O98" i="5"/>
  <c r="I115" i="5"/>
  <c r="C120" i="5"/>
  <c r="F125" i="5"/>
  <c r="L125" i="5"/>
  <c r="C126" i="5"/>
  <c r="I131" i="5"/>
  <c r="C145" i="5"/>
  <c r="L154" i="5"/>
  <c r="C159" i="5"/>
  <c r="C164" i="5"/>
  <c r="C166" i="5"/>
  <c r="O182" i="5"/>
  <c r="O194" i="5"/>
  <c r="O195" i="5"/>
  <c r="C211" i="5"/>
  <c r="C213" i="5"/>
  <c r="C239" i="5"/>
  <c r="C257" i="5"/>
  <c r="J261" i="5"/>
  <c r="I266" i="5"/>
  <c r="C266" i="5" s="1"/>
  <c r="O274" i="5"/>
  <c r="F284" i="5"/>
  <c r="C286" i="5"/>
  <c r="F291" i="5"/>
  <c r="C295" i="5"/>
  <c r="C299" i="5"/>
  <c r="D55" i="7"/>
  <c r="F55" i="7" s="1"/>
  <c r="D287" i="7"/>
  <c r="F287" i="7" s="1"/>
  <c r="N53" i="7"/>
  <c r="N288" i="7"/>
  <c r="C233" i="7"/>
  <c r="C78" i="7"/>
  <c r="C198" i="7"/>
  <c r="O287" i="7"/>
  <c r="L287" i="7"/>
  <c r="C197" i="7"/>
  <c r="M54" i="7"/>
  <c r="O55" i="7"/>
  <c r="D54" i="7"/>
  <c r="J53" i="7"/>
  <c r="L54" i="7"/>
  <c r="J288" i="7"/>
  <c r="I55" i="7"/>
  <c r="G54" i="7"/>
  <c r="K53" i="7"/>
  <c r="K288" i="7"/>
  <c r="L55" i="7"/>
  <c r="L57" i="5"/>
  <c r="I79" i="5"/>
  <c r="H133" i="5"/>
  <c r="F194" i="5"/>
  <c r="C212" i="5"/>
  <c r="C222" i="5"/>
  <c r="D234" i="5"/>
  <c r="F234" i="5" s="1"/>
  <c r="I236" i="5"/>
  <c r="K233" i="5"/>
  <c r="K197" i="5" s="1"/>
  <c r="C256" i="5"/>
  <c r="C258" i="5"/>
  <c r="O266" i="5"/>
  <c r="C269" i="5"/>
  <c r="G271" i="5"/>
  <c r="I25" i="5"/>
  <c r="F58" i="5"/>
  <c r="C59" i="5"/>
  <c r="O61" i="5"/>
  <c r="C68" i="5"/>
  <c r="C73" i="5"/>
  <c r="C85" i="5"/>
  <c r="E86" i="5"/>
  <c r="C108" i="5"/>
  <c r="C109" i="5"/>
  <c r="O119" i="5"/>
  <c r="C121" i="5"/>
  <c r="C124" i="5"/>
  <c r="C137" i="5"/>
  <c r="C142" i="5"/>
  <c r="C149" i="5"/>
  <c r="C152" i="5"/>
  <c r="C155" i="5"/>
  <c r="C165" i="5"/>
  <c r="C173" i="5"/>
  <c r="C181" i="5"/>
  <c r="C193" i="5"/>
  <c r="C196" i="5"/>
  <c r="C205" i="5"/>
  <c r="I207" i="5"/>
  <c r="C210" i="5"/>
  <c r="H207" i="5"/>
  <c r="H198" i="5" s="1"/>
  <c r="E234" i="5"/>
  <c r="C242" i="5"/>
  <c r="C248" i="5"/>
  <c r="F254" i="5"/>
  <c r="E233" i="5"/>
  <c r="C26" i="5"/>
  <c r="C47" i="5"/>
  <c r="M57" i="5"/>
  <c r="O57" i="5" s="1"/>
  <c r="C60" i="5"/>
  <c r="L72" i="5"/>
  <c r="C75" i="5"/>
  <c r="C77" i="5"/>
  <c r="D79" i="5"/>
  <c r="F79" i="5" s="1"/>
  <c r="F80" i="5"/>
  <c r="I80" i="5"/>
  <c r="C84" i="5"/>
  <c r="J86" i="5"/>
  <c r="L86" i="5" s="1"/>
  <c r="C91" i="5"/>
  <c r="D92" i="5"/>
  <c r="F92" i="5" s="1"/>
  <c r="C96" i="5"/>
  <c r="I98" i="5"/>
  <c r="C101" i="5"/>
  <c r="C102" i="5"/>
  <c r="O106" i="5"/>
  <c r="C118" i="5"/>
  <c r="C127" i="5"/>
  <c r="J133" i="5"/>
  <c r="C141" i="5"/>
  <c r="O144" i="5"/>
  <c r="C153" i="5"/>
  <c r="C158" i="5"/>
  <c r="F169" i="5"/>
  <c r="I169" i="5"/>
  <c r="J177" i="5"/>
  <c r="O178" i="5"/>
  <c r="C186" i="5"/>
  <c r="L187" i="5"/>
  <c r="C187" i="5" s="1"/>
  <c r="C192" i="5"/>
  <c r="F195" i="5"/>
  <c r="C200" i="5"/>
  <c r="C214" i="5"/>
  <c r="C220" i="5"/>
  <c r="F238" i="5"/>
  <c r="C240" i="5"/>
  <c r="C246" i="5"/>
  <c r="O249" i="5"/>
  <c r="C253" i="5"/>
  <c r="O262" i="5"/>
  <c r="C265" i="5"/>
  <c r="I278" i="5"/>
  <c r="C281" i="5"/>
  <c r="F282" i="5"/>
  <c r="C294" i="5"/>
  <c r="L31" i="5"/>
  <c r="C31" i="5" s="1"/>
  <c r="N56" i="5"/>
  <c r="C65" i="5"/>
  <c r="C76" i="5"/>
  <c r="C81" i="5"/>
  <c r="O83" i="5"/>
  <c r="O87" i="5"/>
  <c r="C90" i="5"/>
  <c r="C94" i="5"/>
  <c r="H86" i="5"/>
  <c r="C104" i="5"/>
  <c r="C111" i="5"/>
  <c r="C113" i="5"/>
  <c r="C114" i="5"/>
  <c r="F115" i="5"/>
  <c r="C115" i="5" s="1"/>
  <c r="I119" i="5"/>
  <c r="O125" i="5"/>
  <c r="C128" i="5"/>
  <c r="O131" i="5"/>
  <c r="D134" i="5"/>
  <c r="L144" i="5"/>
  <c r="C144" i="5" s="1"/>
  <c r="C146" i="5"/>
  <c r="F147" i="5"/>
  <c r="C162" i="5"/>
  <c r="C170" i="5"/>
  <c r="C185" i="5"/>
  <c r="C188" i="5"/>
  <c r="F190" i="5"/>
  <c r="F191" i="5"/>
  <c r="C191" i="5" s="1"/>
  <c r="L191" i="5"/>
  <c r="L194" i="5"/>
  <c r="L199" i="5"/>
  <c r="L201" i="5"/>
  <c r="C202" i="5"/>
  <c r="I208" i="5"/>
  <c r="C218" i="5"/>
  <c r="C219" i="5"/>
  <c r="C224" i="5"/>
  <c r="C228" i="5"/>
  <c r="F255" i="5"/>
  <c r="L261" i="5"/>
  <c r="C268" i="5"/>
  <c r="C270" i="5"/>
  <c r="C273" i="5"/>
  <c r="C280" i="5"/>
  <c r="C296" i="5"/>
  <c r="C298" i="5"/>
  <c r="D57" i="5"/>
  <c r="G57" i="5"/>
  <c r="I58" i="5"/>
  <c r="C71" i="5"/>
  <c r="G86" i="5"/>
  <c r="L30" i="5"/>
  <c r="C30" i="5" s="1"/>
  <c r="O48" i="5"/>
  <c r="C48" i="5" s="1"/>
  <c r="E290" i="5"/>
  <c r="E289" i="5" s="1"/>
  <c r="E24" i="5"/>
  <c r="F25" i="5"/>
  <c r="J24" i="5"/>
  <c r="I61" i="5"/>
  <c r="C61" i="5" s="1"/>
  <c r="C63" i="5"/>
  <c r="J79" i="5"/>
  <c r="O72" i="5"/>
  <c r="M70" i="5"/>
  <c r="F98" i="5"/>
  <c r="M290" i="5"/>
  <c r="M24" i="5"/>
  <c r="O24" i="5" s="1"/>
  <c r="O25" i="5"/>
  <c r="L58" i="5"/>
  <c r="M79" i="5"/>
  <c r="O80" i="5"/>
  <c r="F112" i="5"/>
  <c r="C112" i="5" s="1"/>
  <c r="D106" i="5"/>
  <c r="F106" i="5" s="1"/>
  <c r="M176" i="5"/>
  <c r="G24" i="5"/>
  <c r="K24" i="5"/>
  <c r="J289" i="5"/>
  <c r="E57" i="5"/>
  <c r="E56" i="5" s="1"/>
  <c r="D70" i="5"/>
  <c r="F70" i="5" s="1"/>
  <c r="K79" i="5"/>
  <c r="I106" i="5"/>
  <c r="C122" i="5"/>
  <c r="C123" i="5"/>
  <c r="C130" i="5"/>
  <c r="N133" i="5"/>
  <c r="N78" i="5" s="1"/>
  <c r="M133" i="5"/>
  <c r="O134" i="5"/>
  <c r="L147" i="5"/>
  <c r="C147" i="5" s="1"/>
  <c r="I154" i="5"/>
  <c r="C156" i="5"/>
  <c r="C157" i="5"/>
  <c r="M168" i="5"/>
  <c r="O168" i="5" s="1"/>
  <c r="O169" i="5"/>
  <c r="G176" i="5"/>
  <c r="I176" i="5" s="1"/>
  <c r="D177" i="5"/>
  <c r="F178" i="5"/>
  <c r="I182" i="5"/>
  <c r="C184" i="5"/>
  <c r="G254" i="5"/>
  <c r="I255" i="5"/>
  <c r="C100" i="5"/>
  <c r="C117" i="5"/>
  <c r="L139" i="5"/>
  <c r="K133" i="5"/>
  <c r="C140" i="5"/>
  <c r="C148" i="5"/>
  <c r="C160" i="5"/>
  <c r="I177" i="5"/>
  <c r="J271" i="5"/>
  <c r="L271" i="5" s="1"/>
  <c r="L272" i="5"/>
  <c r="F274" i="5"/>
  <c r="D272" i="5"/>
  <c r="G289" i="5"/>
  <c r="I289" i="5" s="1"/>
  <c r="I290" i="5"/>
  <c r="D289" i="5"/>
  <c r="F289" i="5" s="1"/>
  <c r="L25" i="5"/>
  <c r="C93" i="5"/>
  <c r="I125" i="5"/>
  <c r="E133" i="5"/>
  <c r="E78" i="5" s="1"/>
  <c r="F134" i="5"/>
  <c r="I139" i="5"/>
  <c r="G133" i="5"/>
  <c r="F154" i="5"/>
  <c r="D133" i="5"/>
  <c r="L163" i="5"/>
  <c r="C163" i="5" s="1"/>
  <c r="I178" i="5"/>
  <c r="N198" i="5"/>
  <c r="N197" i="5" s="1"/>
  <c r="O207" i="5"/>
  <c r="O241" i="5"/>
  <c r="M234" i="5"/>
  <c r="K168" i="5"/>
  <c r="L168" i="5" s="1"/>
  <c r="N177" i="5"/>
  <c r="N176" i="5" s="1"/>
  <c r="L195" i="5"/>
  <c r="E199" i="5"/>
  <c r="E198" i="5" s="1"/>
  <c r="E197" i="5" s="1"/>
  <c r="F201" i="5"/>
  <c r="J207" i="5"/>
  <c r="L208" i="5"/>
  <c r="C209" i="5"/>
  <c r="C221" i="5"/>
  <c r="I230" i="5"/>
  <c r="O236" i="5"/>
  <c r="I238" i="5"/>
  <c r="C238" i="5" s="1"/>
  <c r="F241" i="5"/>
  <c r="C264" i="5"/>
  <c r="I271" i="5"/>
  <c r="L291" i="5"/>
  <c r="C204" i="5"/>
  <c r="C225" i="5"/>
  <c r="C232" i="5"/>
  <c r="C252" i="5"/>
  <c r="L254" i="5"/>
  <c r="L255" i="5"/>
  <c r="H261" i="5"/>
  <c r="I261" i="5" s="1"/>
  <c r="I262" i="5"/>
  <c r="O272" i="5"/>
  <c r="I274" i="5"/>
  <c r="C276" i="5"/>
  <c r="C277" i="5"/>
  <c r="I282" i="5"/>
  <c r="C282" i="5" s="1"/>
  <c r="C292" i="5"/>
  <c r="C293" i="5"/>
  <c r="G194" i="5"/>
  <c r="I194" i="5" s="1"/>
  <c r="I195" i="5"/>
  <c r="O201" i="5"/>
  <c r="M199" i="5"/>
  <c r="O208" i="5"/>
  <c r="C217" i="5"/>
  <c r="C229" i="5"/>
  <c r="F230" i="5"/>
  <c r="D207" i="5"/>
  <c r="L236" i="5"/>
  <c r="J234" i="5"/>
  <c r="C237" i="5"/>
  <c r="C245" i="5"/>
  <c r="D261" i="5"/>
  <c r="F261" i="5" s="1"/>
  <c r="F262" i="5"/>
  <c r="L284" i="5"/>
  <c r="C285" i="5"/>
  <c r="C297" i="5"/>
  <c r="O284" i="5"/>
  <c r="C278" i="5" l="1"/>
  <c r="C241" i="5"/>
  <c r="C182" i="5"/>
  <c r="C249" i="5"/>
  <c r="G198" i="5"/>
  <c r="C154" i="5"/>
  <c r="I133" i="5"/>
  <c r="C125" i="5"/>
  <c r="I24" i="5"/>
  <c r="C80" i="5"/>
  <c r="C131" i="5"/>
  <c r="C119" i="5"/>
  <c r="C230" i="5"/>
  <c r="C169" i="5"/>
  <c r="C72" i="5"/>
  <c r="H78" i="5"/>
  <c r="H55" i="5" s="1"/>
  <c r="C83" i="5"/>
  <c r="C92" i="5"/>
  <c r="C194" i="5"/>
  <c r="C262" i="5"/>
  <c r="C168" i="5"/>
  <c r="C139" i="5"/>
  <c r="L290" i="5"/>
  <c r="C236" i="5"/>
  <c r="L289" i="5"/>
  <c r="C261" i="5"/>
  <c r="C195" i="5"/>
  <c r="C208" i="5"/>
  <c r="F290" i="5"/>
  <c r="L133" i="5"/>
  <c r="C98" i="5"/>
  <c r="C87" i="5"/>
  <c r="C287" i="7"/>
  <c r="C55" i="7"/>
  <c r="L288" i="7"/>
  <c r="D28" i="7"/>
  <c r="F54" i="7"/>
  <c r="D53" i="7"/>
  <c r="F53" i="7" s="1"/>
  <c r="G288" i="7"/>
  <c r="I288" i="7" s="1"/>
  <c r="I54" i="7"/>
  <c r="G53" i="7"/>
  <c r="I53" i="7" s="1"/>
  <c r="L53" i="7"/>
  <c r="M53" i="7"/>
  <c r="O53" i="7" s="1"/>
  <c r="O54" i="7"/>
  <c r="M288" i="7"/>
  <c r="O288" i="7" s="1"/>
  <c r="C284" i="5"/>
  <c r="C255" i="5"/>
  <c r="C178" i="5"/>
  <c r="L177" i="5"/>
  <c r="J176" i="5"/>
  <c r="L176" i="5" s="1"/>
  <c r="E287" i="5"/>
  <c r="O177" i="5"/>
  <c r="F199" i="5"/>
  <c r="C58" i="5"/>
  <c r="N55" i="5"/>
  <c r="N54" i="5" s="1"/>
  <c r="N287" i="5"/>
  <c r="C201" i="5"/>
  <c r="L24" i="5"/>
  <c r="C291" i="5"/>
  <c r="H233" i="5"/>
  <c r="O133" i="5"/>
  <c r="K78" i="5"/>
  <c r="M78" i="5"/>
  <c r="O78" i="5" s="1"/>
  <c r="O79" i="5"/>
  <c r="D86" i="5"/>
  <c r="J78" i="5"/>
  <c r="L79" i="5"/>
  <c r="C25" i="5"/>
  <c r="C290" i="5" s="1"/>
  <c r="G56" i="5"/>
  <c r="I57" i="5"/>
  <c r="D233" i="5"/>
  <c r="F233" i="5" s="1"/>
  <c r="O290" i="5"/>
  <c r="M289" i="5"/>
  <c r="O289" i="5" s="1"/>
  <c r="I86" i="5"/>
  <c r="G78" i="5"/>
  <c r="F207" i="5"/>
  <c r="D198" i="5"/>
  <c r="D271" i="5"/>
  <c r="F272" i="5"/>
  <c r="C272" i="5" s="1"/>
  <c r="C106" i="5"/>
  <c r="D56" i="5"/>
  <c r="F57" i="5"/>
  <c r="C57" i="5" s="1"/>
  <c r="J233" i="5"/>
  <c r="L234" i="5"/>
  <c r="O234" i="5"/>
  <c r="M233" i="5"/>
  <c r="O70" i="5"/>
  <c r="C70" i="5" s="1"/>
  <c r="M56" i="5"/>
  <c r="M198" i="5"/>
  <c r="O199" i="5"/>
  <c r="G190" i="5"/>
  <c r="I190" i="5" s="1"/>
  <c r="C190" i="5" s="1"/>
  <c r="I198" i="5"/>
  <c r="J198" i="5"/>
  <c r="L207" i="5"/>
  <c r="F133" i="5"/>
  <c r="C134" i="5"/>
  <c r="C274" i="5"/>
  <c r="G233" i="5"/>
  <c r="I254" i="5"/>
  <c r="C254" i="5" s="1"/>
  <c r="D176" i="5"/>
  <c r="F176" i="5" s="1"/>
  <c r="F177" i="5"/>
  <c r="E55" i="5"/>
  <c r="E54" i="5" s="1"/>
  <c r="O176" i="5"/>
  <c r="I78" i="5" l="1"/>
  <c r="C133" i="5"/>
  <c r="C79" i="5"/>
  <c r="C199" i="5"/>
  <c r="C177" i="5"/>
  <c r="C54" i="7"/>
  <c r="C53" i="7"/>
  <c r="F28" i="7"/>
  <c r="C28" i="7" s="1"/>
  <c r="D24" i="7"/>
  <c r="F24" i="7" s="1"/>
  <c r="C24" i="7" s="1"/>
  <c r="D288" i="7"/>
  <c r="F288" i="7" s="1"/>
  <c r="C288" i="7" s="1"/>
  <c r="C234" i="5"/>
  <c r="L233" i="5"/>
  <c r="J287" i="5"/>
  <c r="D197" i="5"/>
  <c r="F197" i="5" s="1"/>
  <c r="F198" i="5"/>
  <c r="G55" i="5"/>
  <c r="I56" i="5"/>
  <c r="F86" i="5"/>
  <c r="C86" i="5" s="1"/>
  <c r="D78" i="5"/>
  <c r="F78" i="5" s="1"/>
  <c r="C176" i="5"/>
  <c r="J197" i="5"/>
  <c r="L197" i="5" s="1"/>
  <c r="L198" i="5"/>
  <c r="O233" i="5"/>
  <c r="M287" i="5"/>
  <c r="O287" i="5" s="1"/>
  <c r="C207" i="5"/>
  <c r="C289" i="5"/>
  <c r="H287" i="5"/>
  <c r="H197" i="5"/>
  <c r="H54" i="5" s="1"/>
  <c r="O198" i="5"/>
  <c r="M197" i="5"/>
  <c r="O197" i="5" s="1"/>
  <c r="F271" i="5"/>
  <c r="C271" i="5" s="1"/>
  <c r="F56" i="5"/>
  <c r="N53" i="5"/>
  <c r="N288" i="5"/>
  <c r="E288" i="5"/>
  <c r="E53" i="5"/>
  <c r="I233" i="5"/>
  <c r="G287" i="5"/>
  <c r="G197" i="5"/>
  <c r="M55" i="5"/>
  <c r="O56" i="5"/>
  <c r="L78" i="5"/>
  <c r="J55" i="5"/>
  <c r="K55" i="5"/>
  <c r="K54" i="5" s="1"/>
  <c r="K287" i="5"/>
  <c r="C233" i="5" l="1"/>
  <c r="I197" i="5"/>
  <c r="L287" i="5"/>
  <c r="C78" i="5"/>
  <c r="C198" i="5"/>
  <c r="M54" i="5"/>
  <c r="O55" i="5"/>
  <c r="J54" i="5"/>
  <c r="L55" i="5"/>
  <c r="C56" i="5"/>
  <c r="C197" i="5"/>
  <c r="K53" i="5"/>
  <c r="K288" i="5"/>
  <c r="I287" i="5"/>
  <c r="D55" i="5"/>
  <c r="D287" i="5"/>
  <c r="F287" i="5" s="1"/>
  <c r="H288" i="5"/>
  <c r="H53" i="5"/>
  <c r="I55" i="5"/>
  <c r="G54" i="5"/>
  <c r="C287" i="5" l="1"/>
  <c r="J53" i="5"/>
  <c r="L53" i="5" s="1"/>
  <c r="L54" i="5"/>
  <c r="J288" i="5"/>
  <c r="L288" i="5" s="1"/>
  <c r="D54" i="5"/>
  <c r="F55" i="5"/>
  <c r="C55" i="5" s="1"/>
  <c r="G288" i="5"/>
  <c r="I288" i="5" s="1"/>
  <c r="G53" i="5"/>
  <c r="I53" i="5" s="1"/>
  <c r="I54" i="5"/>
  <c r="M53" i="5"/>
  <c r="O53" i="5" s="1"/>
  <c r="O54" i="5"/>
  <c r="M288" i="5"/>
  <c r="O288" i="5" s="1"/>
  <c r="F54" i="5" l="1"/>
  <c r="C54" i="5" s="1"/>
  <c r="D28" i="5"/>
  <c r="D288" i="5" s="1"/>
  <c r="F288" i="5" s="1"/>
  <c r="C288" i="5" s="1"/>
  <c r="D53" i="5"/>
  <c r="F53" i="5" s="1"/>
  <c r="C53" i="5" s="1"/>
  <c r="F28" i="5" l="1"/>
  <c r="C28" i="5" s="1"/>
  <c r="D24" i="5"/>
  <c r="F24" i="5" s="1"/>
  <c r="C24" i="5" s="1"/>
  <c r="D71" i="1" l="1"/>
  <c r="D68" i="1"/>
  <c r="F60" i="1"/>
  <c r="D64" i="1"/>
  <c r="D60" i="1"/>
  <c r="D58" i="1" s="1"/>
  <c r="D28" i="1"/>
  <c r="O299" i="1"/>
  <c r="L299" i="1"/>
  <c r="I299" i="1"/>
  <c r="F299" i="1"/>
  <c r="O298" i="1"/>
  <c r="L298" i="1"/>
  <c r="I298" i="1"/>
  <c r="F298" i="1"/>
  <c r="O297" i="1"/>
  <c r="L297" i="1"/>
  <c r="I297" i="1"/>
  <c r="F297" i="1"/>
  <c r="O296" i="1"/>
  <c r="L296" i="1"/>
  <c r="I296" i="1"/>
  <c r="F296" i="1"/>
  <c r="O295" i="1"/>
  <c r="L295" i="1"/>
  <c r="I295" i="1"/>
  <c r="F295" i="1"/>
  <c r="O294" i="1"/>
  <c r="L294" i="1"/>
  <c r="I294" i="1"/>
  <c r="F294" i="1"/>
  <c r="O293" i="1"/>
  <c r="L293" i="1"/>
  <c r="I293" i="1"/>
  <c r="F293" i="1"/>
  <c r="O292" i="1"/>
  <c r="L292" i="1"/>
  <c r="I292" i="1"/>
  <c r="F292" i="1"/>
  <c r="N291" i="1"/>
  <c r="M291" i="1"/>
  <c r="K291" i="1"/>
  <c r="J291" i="1"/>
  <c r="H291" i="1"/>
  <c r="G291" i="1"/>
  <c r="E291" i="1"/>
  <c r="D291" i="1"/>
  <c r="O286" i="1"/>
  <c r="L286" i="1"/>
  <c r="I286" i="1"/>
  <c r="F286" i="1"/>
  <c r="O285" i="1"/>
  <c r="L285" i="1"/>
  <c r="I285" i="1"/>
  <c r="F285" i="1"/>
  <c r="N284" i="1"/>
  <c r="M284" i="1"/>
  <c r="K284" i="1"/>
  <c r="J284" i="1"/>
  <c r="H284" i="1"/>
  <c r="G284" i="1"/>
  <c r="E284" i="1"/>
  <c r="D284" i="1"/>
  <c r="O283" i="1"/>
  <c r="L283" i="1"/>
  <c r="I283" i="1"/>
  <c r="F283" i="1"/>
  <c r="N282" i="1"/>
  <c r="O282" i="1" s="1"/>
  <c r="M282" i="1"/>
  <c r="K282" i="1"/>
  <c r="J282" i="1"/>
  <c r="H282" i="1"/>
  <c r="G282" i="1"/>
  <c r="E282" i="1"/>
  <c r="D282" i="1"/>
  <c r="O281" i="1"/>
  <c r="L281" i="1"/>
  <c r="I281" i="1"/>
  <c r="F281" i="1"/>
  <c r="O280" i="1"/>
  <c r="L280" i="1"/>
  <c r="I280" i="1"/>
  <c r="F280" i="1"/>
  <c r="O279" i="1"/>
  <c r="L279" i="1"/>
  <c r="I279" i="1"/>
  <c r="F279" i="1"/>
  <c r="O278" i="1"/>
  <c r="N278" i="1"/>
  <c r="M278" i="1"/>
  <c r="K278" i="1"/>
  <c r="J278" i="1"/>
  <c r="H278" i="1"/>
  <c r="G278" i="1"/>
  <c r="E278" i="1"/>
  <c r="D278" i="1"/>
  <c r="O277" i="1"/>
  <c r="L277" i="1"/>
  <c r="I277" i="1"/>
  <c r="F277" i="1"/>
  <c r="O276" i="1"/>
  <c r="L276" i="1"/>
  <c r="I276" i="1"/>
  <c r="F276" i="1"/>
  <c r="O275" i="1"/>
  <c r="L275" i="1"/>
  <c r="I275" i="1"/>
  <c r="F275" i="1"/>
  <c r="N274" i="1"/>
  <c r="M274" i="1"/>
  <c r="K274" i="1"/>
  <c r="J274" i="1"/>
  <c r="H274" i="1"/>
  <c r="H272" i="1" s="1"/>
  <c r="G274" i="1"/>
  <c r="E274" i="1"/>
  <c r="D274" i="1"/>
  <c r="D272" i="1" s="1"/>
  <c r="O273" i="1"/>
  <c r="L273" i="1"/>
  <c r="I273" i="1"/>
  <c r="F273" i="1"/>
  <c r="N272" i="1"/>
  <c r="M272" i="1"/>
  <c r="O270" i="1"/>
  <c r="L270" i="1"/>
  <c r="I270" i="1"/>
  <c r="F270" i="1"/>
  <c r="O269" i="1"/>
  <c r="L269" i="1"/>
  <c r="I269" i="1"/>
  <c r="F269" i="1"/>
  <c r="O268" i="1"/>
  <c r="L268" i="1"/>
  <c r="I268" i="1"/>
  <c r="F268" i="1"/>
  <c r="O267" i="1"/>
  <c r="L267" i="1"/>
  <c r="I267" i="1"/>
  <c r="F267" i="1"/>
  <c r="N266" i="1"/>
  <c r="M266" i="1"/>
  <c r="K266" i="1"/>
  <c r="J266" i="1"/>
  <c r="H266" i="1"/>
  <c r="G266" i="1"/>
  <c r="E266" i="1"/>
  <c r="D266" i="1"/>
  <c r="O265" i="1"/>
  <c r="L265" i="1"/>
  <c r="I265" i="1"/>
  <c r="F265" i="1"/>
  <c r="O264" i="1"/>
  <c r="L264" i="1"/>
  <c r="I264" i="1"/>
  <c r="F264" i="1"/>
  <c r="O263" i="1"/>
  <c r="L263" i="1"/>
  <c r="I263" i="1"/>
  <c r="F263" i="1"/>
  <c r="N262" i="1"/>
  <c r="N261" i="1" s="1"/>
  <c r="M262" i="1"/>
  <c r="M261" i="1" s="1"/>
  <c r="K262" i="1"/>
  <c r="J262" i="1"/>
  <c r="H262" i="1"/>
  <c r="H261" i="1" s="1"/>
  <c r="G262" i="1"/>
  <c r="E262" i="1"/>
  <c r="E261" i="1" s="1"/>
  <c r="D262" i="1"/>
  <c r="O260" i="1"/>
  <c r="L260" i="1"/>
  <c r="I260" i="1"/>
  <c r="F260" i="1"/>
  <c r="O259" i="1"/>
  <c r="L259" i="1"/>
  <c r="I259" i="1"/>
  <c r="F259" i="1"/>
  <c r="O258" i="1"/>
  <c r="L258" i="1"/>
  <c r="I258" i="1"/>
  <c r="F258" i="1"/>
  <c r="O257" i="1"/>
  <c r="L257" i="1"/>
  <c r="I257" i="1"/>
  <c r="F257" i="1"/>
  <c r="O256" i="1"/>
  <c r="L256" i="1"/>
  <c r="I256" i="1"/>
  <c r="F256" i="1"/>
  <c r="N255" i="1"/>
  <c r="M255" i="1"/>
  <c r="M254" i="1" s="1"/>
  <c r="K255" i="1"/>
  <c r="K254" i="1" s="1"/>
  <c r="J255" i="1"/>
  <c r="H255" i="1"/>
  <c r="H254" i="1" s="1"/>
  <c r="G255" i="1"/>
  <c r="E255" i="1"/>
  <c r="F255" i="1" s="1"/>
  <c r="D255" i="1"/>
  <c r="D254" i="1"/>
  <c r="O253" i="1"/>
  <c r="L253" i="1"/>
  <c r="I253" i="1"/>
  <c r="F253" i="1"/>
  <c r="O252" i="1"/>
  <c r="L252" i="1"/>
  <c r="I252" i="1"/>
  <c r="F252" i="1"/>
  <c r="O251" i="1"/>
  <c r="L251" i="1"/>
  <c r="I251" i="1"/>
  <c r="F251" i="1"/>
  <c r="O250" i="1"/>
  <c r="L250" i="1"/>
  <c r="I250" i="1"/>
  <c r="F250" i="1"/>
  <c r="N249" i="1"/>
  <c r="M249" i="1"/>
  <c r="K249" i="1"/>
  <c r="J249" i="1"/>
  <c r="H249" i="1"/>
  <c r="G249" i="1"/>
  <c r="E249" i="1"/>
  <c r="D249" i="1"/>
  <c r="O248" i="1"/>
  <c r="L248" i="1"/>
  <c r="I248" i="1"/>
  <c r="F248" i="1"/>
  <c r="O247" i="1"/>
  <c r="L247" i="1"/>
  <c r="I247" i="1"/>
  <c r="F247" i="1"/>
  <c r="O246" i="1"/>
  <c r="L246" i="1"/>
  <c r="I246" i="1"/>
  <c r="F246" i="1"/>
  <c r="C246" i="1" s="1"/>
  <c r="O245" i="1"/>
  <c r="L245" i="1"/>
  <c r="I245" i="1"/>
  <c r="F245" i="1"/>
  <c r="O244" i="1"/>
  <c r="L244" i="1"/>
  <c r="I244" i="1"/>
  <c r="F244" i="1"/>
  <c r="O243" i="1"/>
  <c r="L243" i="1"/>
  <c r="I243" i="1"/>
  <c r="F243" i="1"/>
  <c r="O242" i="1"/>
  <c r="L242" i="1"/>
  <c r="I242" i="1"/>
  <c r="F242" i="1"/>
  <c r="N241" i="1"/>
  <c r="M241" i="1"/>
  <c r="K241" i="1"/>
  <c r="J241" i="1"/>
  <c r="H241" i="1"/>
  <c r="G241" i="1"/>
  <c r="E241" i="1"/>
  <c r="D241" i="1"/>
  <c r="O240" i="1"/>
  <c r="L240" i="1"/>
  <c r="I240" i="1"/>
  <c r="F240" i="1"/>
  <c r="O239" i="1"/>
  <c r="L239" i="1"/>
  <c r="I239" i="1"/>
  <c r="F239" i="1"/>
  <c r="N238" i="1"/>
  <c r="O238" i="1" s="1"/>
  <c r="M238" i="1"/>
  <c r="K238" i="1"/>
  <c r="J238" i="1"/>
  <c r="H238" i="1"/>
  <c r="G238" i="1"/>
  <c r="E238" i="1"/>
  <c r="D238" i="1"/>
  <c r="O237" i="1"/>
  <c r="L237" i="1"/>
  <c r="I237" i="1"/>
  <c r="F237" i="1"/>
  <c r="N236" i="1"/>
  <c r="M236" i="1"/>
  <c r="K236" i="1"/>
  <c r="J236" i="1"/>
  <c r="H236" i="1"/>
  <c r="G236" i="1"/>
  <c r="E236" i="1"/>
  <c r="D236" i="1"/>
  <c r="O235" i="1"/>
  <c r="L235" i="1"/>
  <c r="I235" i="1"/>
  <c r="F235" i="1"/>
  <c r="O232" i="1"/>
  <c r="L232" i="1"/>
  <c r="I232" i="1"/>
  <c r="F232" i="1"/>
  <c r="O231" i="1"/>
  <c r="L231" i="1"/>
  <c r="I231" i="1"/>
  <c r="F231" i="1"/>
  <c r="N230" i="1"/>
  <c r="O230" i="1" s="1"/>
  <c r="M230" i="1"/>
  <c r="K230" i="1"/>
  <c r="J230" i="1"/>
  <c r="H230" i="1"/>
  <c r="G230" i="1"/>
  <c r="E230" i="1"/>
  <c r="D230" i="1"/>
  <c r="O229" i="1"/>
  <c r="L229" i="1"/>
  <c r="I229" i="1"/>
  <c r="F229" i="1"/>
  <c r="O228" i="1"/>
  <c r="L228" i="1"/>
  <c r="I228" i="1"/>
  <c r="F228" i="1"/>
  <c r="O227" i="1"/>
  <c r="L227" i="1"/>
  <c r="I227" i="1"/>
  <c r="F227" i="1"/>
  <c r="O226" i="1"/>
  <c r="L226" i="1"/>
  <c r="I226" i="1"/>
  <c r="F226" i="1"/>
  <c r="O225" i="1"/>
  <c r="L225" i="1"/>
  <c r="I225" i="1"/>
  <c r="F225" i="1"/>
  <c r="O224" i="1"/>
  <c r="L224" i="1"/>
  <c r="I224" i="1"/>
  <c r="F224" i="1"/>
  <c r="O223" i="1"/>
  <c r="L223" i="1"/>
  <c r="I223" i="1"/>
  <c r="F223" i="1"/>
  <c r="O222" i="1"/>
  <c r="L222" i="1"/>
  <c r="I222" i="1"/>
  <c r="F222" i="1"/>
  <c r="O221" i="1"/>
  <c r="L221" i="1"/>
  <c r="I221" i="1"/>
  <c r="F221" i="1"/>
  <c r="O220" i="1"/>
  <c r="L220" i="1"/>
  <c r="I220" i="1"/>
  <c r="F220" i="1"/>
  <c r="N219" i="1"/>
  <c r="M219" i="1"/>
  <c r="K219" i="1"/>
  <c r="J219" i="1"/>
  <c r="H219" i="1"/>
  <c r="G219" i="1"/>
  <c r="E219" i="1"/>
  <c r="D219" i="1"/>
  <c r="O218" i="1"/>
  <c r="L218" i="1"/>
  <c r="I218" i="1"/>
  <c r="F218" i="1"/>
  <c r="O217" i="1"/>
  <c r="L217" i="1"/>
  <c r="I217" i="1"/>
  <c r="F217" i="1"/>
  <c r="O216" i="1"/>
  <c r="L216" i="1"/>
  <c r="I216" i="1"/>
  <c r="F216" i="1"/>
  <c r="O215" i="1"/>
  <c r="L215" i="1"/>
  <c r="I215" i="1"/>
  <c r="F215" i="1"/>
  <c r="O214" i="1"/>
  <c r="L214" i="1"/>
  <c r="I214" i="1"/>
  <c r="F214" i="1"/>
  <c r="O213" i="1"/>
  <c r="L213" i="1"/>
  <c r="I213" i="1"/>
  <c r="F213" i="1"/>
  <c r="O212" i="1"/>
  <c r="L212" i="1"/>
  <c r="I212" i="1"/>
  <c r="F212" i="1"/>
  <c r="O211" i="1"/>
  <c r="L211" i="1"/>
  <c r="I211" i="1"/>
  <c r="F211" i="1"/>
  <c r="O210" i="1"/>
  <c r="L210" i="1"/>
  <c r="I210" i="1"/>
  <c r="F210" i="1"/>
  <c r="O209" i="1"/>
  <c r="L209" i="1"/>
  <c r="I209" i="1"/>
  <c r="F209" i="1"/>
  <c r="N208" i="1"/>
  <c r="M208" i="1"/>
  <c r="K208" i="1"/>
  <c r="J208" i="1"/>
  <c r="H208" i="1"/>
  <c r="G208" i="1"/>
  <c r="E208" i="1"/>
  <c r="D208" i="1"/>
  <c r="O206" i="1"/>
  <c r="L206" i="1"/>
  <c r="I206" i="1"/>
  <c r="F206" i="1"/>
  <c r="O205" i="1"/>
  <c r="L205" i="1"/>
  <c r="I205" i="1"/>
  <c r="F205" i="1"/>
  <c r="O204" i="1"/>
  <c r="L204" i="1"/>
  <c r="I204" i="1"/>
  <c r="F204" i="1"/>
  <c r="O203" i="1"/>
  <c r="L203" i="1"/>
  <c r="I203" i="1"/>
  <c r="F203" i="1"/>
  <c r="O202" i="1"/>
  <c r="L202" i="1"/>
  <c r="I202" i="1"/>
  <c r="F202" i="1"/>
  <c r="N201" i="1"/>
  <c r="M201" i="1"/>
  <c r="K201" i="1"/>
  <c r="J201" i="1"/>
  <c r="J199" i="1" s="1"/>
  <c r="H201" i="1"/>
  <c r="G201" i="1"/>
  <c r="G199" i="1" s="1"/>
  <c r="E201" i="1"/>
  <c r="E199" i="1" s="1"/>
  <c r="D201" i="1"/>
  <c r="O200" i="1"/>
  <c r="L200" i="1"/>
  <c r="I200" i="1"/>
  <c r="F200" i="1"/>
  <c r="N199" i="1"/>
  <c r="O196" i="1"/>
  <c r="L196" i="1"/>
  <c r="I196" i="1"/>
  <c r="F196" i="1"/>
  <c r="N195" i="1"/>
  <c r="M195" i="1"/>
  <c r="M194" i="1" s="1"/>
  <c r="K195" i="1"/>
  <c r="J195" i="1"/>
  <c r="H195" i="1"/>
  <c r="G195" i="1"/>
  <c r="E195" i="1"/>
  <c r="E194" i="1" s="1"/>
  <c r="D195" i="1"/>
  <c r="K194" i="1"/>
  <c r="H194" i="1"/>
  <c r="D194" i="1"/>
  <c r="O193" i="1"/>
  <c r="L193" i="1"/>
  <c r="I193" i="1"/>
  <c r="F193" i="1"/>
  <c r="O192" i="1"/>
  <c r="L192" i="1"/>
  <c r="I192" i="1"/>
  <c r="F192" i="1"/>
  <c r="N191" i="1"/>
  <c r="M191" i="1"/>
  <c r="O191" i="1" s="1"/>
  <c r="K191" i="1"/>
  <c r="K190" i="1" s="1"/>
  <c r="J191" i="1"/>
  <c r="H191" i="1"/>
  <c r="G191" i="1"/>
  <c r="E191" i="1"/>
  <c r="D191" i="1"/>
  <c r="O189" i="1"/>
  <c r="L189" i="1"/>
  <c r="I189" i="1"/>
  <c r="F189" i="1"/>
  <c r="O188" i="1"/>
  <c r="L188" i="1"/>
  <c r="I188" i="1"/>
  <c r="F188" i="1"/>
  <c r="N187" i="1"/>
  <c r="M187" i="1"/>
  <c r="K187" i="1"/>
  <c r="J187" i="1"/>
  <c r="H187" i="1"/>
  <c r="G187" i="1"/>
  <c r="E187" i="1"/>
  <c r="D187" i="1"/>
  <c r="O186" i="1"/>
  <c r="L186" i="1"/>
  <c r="I186" i="1"/>
  <c r="F186" i="1"/>
  <c r="O185" i="1"/>
  <c r="L185" i="1"/>
  <c r="I185" i="1"/>
  <c r="F185" i="1"/>
  <c r="O184" i="1"/>
  <c r="L184" i="1"/>
  <c r="I184" i="1"/>
  <c r="F184" i="1"/>
  <c r="O183" i="1"/>
  <c r="L183" i="1"/>
  <c r="I183" i="1"/>
  <c r="F183" i="1"/>
  <c r="N182" i="1"/>
  <c r="M182" i="1"/>
  <c r="K182" i="1"/>
  <c r="J182" i="1"/>
  <c r="H182" i="1"/>
  <c r="G182" i="1"/>
  <c r="E182" i="1"/>
  <c r="D182" i="1"/>
  <c r="O181" i="1"/>
  <c r="L181" i="1"/>
  <c r="I181" i="1"/>
  <c r="F181" i="1"/>
  <c r="O180" i="1"/>
  <c r="L180" i="1"/>
  <c r="I180" i="1"/>
  <c r="F180" i="1"/>
  <c r="O179" i="1"/>
  <c r="L179" i="1"/>
  <c r="I179" i="1"/>
  <c r="F179" i="1"/>
  <c r="N178" i="1"/>
  <c r="M178" i="1"/>
  <c r="M177" i="1" s="1"/>
  <c r="K178" i="1"/>
  <c r="K177" i="1" s="1"/>
  <c r="J178" i="1"/>
  <c r="H178" i="1"/>
  <c r="G178" i="1"/>
  <c r="E178" i="1"/>
  <c r="D178" i="1"/>
  <c r="O175" i="1"/>
  <c r="L175" i="1"/>
  <c r="I175" i="1"/>
  <c r="F175" i="1"/>
  <c r="O174" i="1"/>
  <c r="L174" i="1"/>
  <c r="I174" i="1"/>
  <c r="F174" i="1"/>
  <c r="O173" i="1"/>
  <c r="L173" i="1"/>
  <c r="I173" i="1"/>
  <c r="F173" i="1"/>
  <c r="O172" i="1"/>
  <c r="L172" i="1"/>
  <c r="I172" i="1"/>
  <c r="F172" i="1"/>
  <c r="O171" i="1"/>
  <c r="L171" i="1"/>
  <c r="I171" i="1"/>
  <c r="F171" i="1"/>
  <c r="O170" i="1"/>
  <c r="L170" i="1"/>
  <c r="I170" i="1"/>
  <c r="F170" i="1"/>
  <c r="N169" i="1"/>
  <c r="M169" i="1"/>
  <c r="K169" i="1"/>
  <c r="J169" i="1"/>
  <c r="H169" i="1"/>
  <c r="H168" i="1" s="1"/>
  <c r="G169" i="1"/>
  <c r="E169" i="1"/>
  <c r="E168" i="1" s="1"/>
  <c r="D169" i="1"/>
  <c r="N168" i="1"/>
  <c r="J168" i="1"/>
  <c r="D168" i="1"/>
  <c r="F168" i="1" s="1"/>
  <c r="O167" i="1"/>
  <c r="L167" i="1"/>
  <c r="I167" i="1"/>
  <c r="F167" i="1"/>
  <c r="O166" i="1"/>
  <c r="L166" i="1"/>
  <c r="I166" i="1"/>
  <c r="F166" i="1"/>
  <c r="O165" i="1"/>
  <c r="L165" i="1"/>
  <c r="I165" i="1"/>
  <c r="F165" i="1"/>
  <c r="O164" i="1"/>
  <c r="L164" i="1"/>
  <c r="I164" i="1"/>
  <c r="F164" i="1"/>
  <c r="N163" i="1"/>
  <c r="M163" i="1"/>
  <c r="K163" i="1"/>
  <c r="J163" i="1"/>
  <c r="H163" i="1"/>
  <c r="G163" i="1"/>
  <c r="I163" i="1" s="1"/>
  <c r="E163" i="1"/>
  <c r="D163" i="1"/>
  <c r="O162" i="1"/>
  <c r="L162" i="1"/>
  <c r="I162" i="1"/>
  <c r="F162" i="1"/>
  <c r="O161" i="1"/>
  <c r="L161" i="1"/>
  <c r="I161" i="1"/>
  <c r="F161" i="1"/>
  <c r="O160" i="1"/>
  <c r="L160" i="1"/>
  <c r="I160" i="1"/>
  <c r="F160" i="1"/>
  <c r="O159" i="1"/>
  <c r="L159" i="1"/>
  <c r="I159" i="1"/>
  <c r="F159" i="1"/>
  <c r="O158" i="1"/>
  <c r="L158" i="1"/>
  <c r="I158" i="1"/>
  <c r="F158" i="1"/>
  <c r="O157" i="1"/>
  <c r="J157" i="1"/>
  <c r="L157" i="1" s="1"/>
  <c r="I157" i="1"/>
  <c r="F157" i="1"/>
  <c r="O156" i="1"/>
  <c r="L156" i="1"/>
  <c r="I156" i="1"/>
  <c r="F156" i="1"/>
  <c r="O155" i="1"/>
  <c r="L155" i="1"/>
  <c r="I155" i="1"/>
  <c r="F155" i="1"/>
  <c r="N154" i="1"/>
  <c r="M154" i="1"/>
  <c r="K154" i="1"/>
  <c r="H154" i="1"/>
  <c r="G154" i="1"/>
  <c r="E154" i="1"/>
  <c r="D154" i="1"/>
  <c r="O153" i="1"/>
  <c r="L153" i="1"/>
  <c r="I153" i="1"/>
  <c r="F153" i="1"/>
  <c r="O152" i="1"/>
  <c r="L152" i="1"/>
  <c r="I152" i="1"/>
  <c r="F152" i="1"/>
  <c r="O151" i="1"/>
  <c r="L151" i="1"/>
  <c r="I151" i="1"/>
  <c r="F151" i="1"/>
  <c r="O150" i="1"/>
  <c r="L150" i="1"/>
  <c r="I150" i="1"/>
  <c r="F150" i="1"/>
  <c r="O149" i="1"/>
  <c r="L149" i="1"/>
  <c r="I149" i="1"/>
  <c r="F149" i="1"/>
  <c r="O148" i="1"/>
  <c r="L148" i="1"/>
  <c r="I148" i="1"/>
  <c r="F148" i="1"/>
  <c r="N147" i="1"/>
  <c r="M147" i="1"/>
  <c r="K147" i="1"/>
  <c r="J147" i="1"/>
  <c r="H147" i="1"/>
  <c r="G147" i="1"/>
  <c r="E147" i="1"/>
  <c r="D147" i="1"/>
  <c r="O146" i="1"/>
  <c r="L146" i="1"/>
  <c r="I146" i="1"/>
  <c r="F146" i="1"/>
  <c r="O145" i="1"/>
  <c r="L145" i="1"/>
  <c r="I145" i="1"/>
  <c r="F145" i="1"/>
  <c r="N144" i="1"/>
  <c r="M144" i="1"/>
  <c r="K144" i="1"/>
  <c r="J144" i="1"/>
  <c r="H144" i="1"/>
  <c r="G144" i="1"/>
  <c r="E144" i="1"/>
  <c r="D144" i="1"/>
  <c r="O143" i="1"/>
  <c r="L143" i="1"/>
  <c r="I143" i="1"/>
  <c r="F143" i="1"/>
  <c r="O142" i="1"/>
  <c r="L142" i="1"/>
  <c r="I142" i="1"/>
  <c r="F142" i="1"/>
  <c r="O141" i="1"/>
  <c r="L141" i="1"/>
  <c r="I141" i="1"/>
  <c r="F141" i="1"/>
  <c r="O140" i="1"/>
  <c r="L140" i="1"/>
  <c r="I140" i="1"/>
  <c r="F140" i="1"/>
  <c r="N139" i="1"/>
  <c r="M139" i="1"/>
  <c r="K139" i="1"/>
  <c r="J139" i="1"/>
  <c r="H139" i="1"/>
  <c r="G139" i="1"/>
  <c r="E139" i="1"/>
  <c r="D139" i="1"/>
  <c r="O138" i="1"/>
  <c r="L138" i="1"/>
  <c r="I138" i="1"/>
  <c r="F138" i="1"/>
  <c r="O137" i="1"/>
  <c r="L137" i="1"/>
  <c r="I137" i="1"/>
  <c r="F137" i="1"/>
  <c r="O136" i="1"/>
  <c r="L136" i="1"/>
  <c r="I136" i="1"/>
  <c r="F136" i="1"/>
  <c r="O135" i="1"/>
  <c r="L135" i="1"/>
  <c r="I135" i="1"/>
  <c r="F135" i="1"/>
  <c r="N134" i="1"/>
  <c r="M134" i="1"/>
  <c r="K134" i="1"/>
  <c r="J134" i="1"/>
  <c r="H134" i="1"/>
  <c r="G134" i="1"/>
  <c r="E134" i="1"/>
  <c r="D134" i="1"/>
  <c r="O132" i="1"/>
  <c r="L132" i="1"/>
  <c r="I132" i="1"/>
  <c r="F132" i="1"/>
  <c r="N131" i="1"/>
  <c r="O131" i="1" s="1"/>
  <c r="M131" i="1"/>
  <c r="K131" i="1"/>
  <c r="J131" i="1"/>
  <c r="H131" i="1"/>
  <c r="G131" i="1"/>
  <c r="E131" i="1"/>
  <c r="D131" i="1"/>
  <c r="O130" i="1"/>
  <c r="L130" i="1"/>
  <c r="I130" i="1"/>
  <c r="F130" i="1"/>
  <c r="O129" i="1"/>
  <c r="L129" i="1"/>
  <c r="I129" i="1"/>
  <c r="F129" i="1"/>
  <c r="O128" i="1"/>
  <c r="L128" i="1"/>
  <c r="I128" i="1"/>
  <c r="F128" i="1"/>
  <c r="O127" i="1"/>
  <c r="L127" i="1"/>
  <c r="I127" i="1"/>
  <c r="F127" i="1"/>
  <c r="O126" i="1"/>
  <c r="L126" i="1"/>
  <c r="I126" i="1"/>
  <c r="F126" i="1"/>
  <c r="N125" i="1"/>
  <c r="M125" i="1"/>
  <c r="K125" i="1"/>
  <c r="J125" i="1"/>
  <c r="H125" i="1"/>
  <c r="I125" i="1" s="1"/>
  <c r="G125" i="1"/>
  <c r="E125" i="1"/>
  <c r="D125" i="1"/>
  <c r="O124" i="1"/>
  <c r="L124" i="1"/>
  <c r="I124" i="1"/>
  <c r="F124" i="1"/>
  <c r="O123" i="1"/>
  <c r="L123" i="1"/>
  <c r="I123" i="1"/>
  <c r="F123" i="1"/>
  <c r="O122" i="1"/>
  <c r="L122" i="1"/>
  <c r="I122" i="1"/>
  <c r="F122" i="1"/>
  <c r="O121" i="1"/>
  <c r="L121" i="1"/>
  <c r="I121" i="1"/>
  <c r="F121" i="1"/>
  <c r="O120" i="1"/>
  <c r="L120" i="1"/>
  <c r="I120" i="1"/>
  <c r="F120" i="1"/>
  <c r="N119" i="1"/>
  <c r="O119" i="1" s="1"/>
  <c r="M119" i="1"/>
  <c r="K119" i="1"/>
  <c r="J119" i="1"/>
  <c r="H119" i="1"/>
  <c r="G119" i="1"/>
  <c r="E119" i="1"/>
  <c r="D119" i="1"/>
  <c r="O118" i="1"/>
  <c r="L118" i="1"/>
  <c r="I118" i="1"/>
  <c r="F118" i="1"/>
  <c r="O117" i="1"/>
  <c r="L117" i="1"/>
  <c r="I117" i="1"/>
  <c r="F117" i="1"/>
  <c r="O116" i="1"/>
  <c r="L116" i="1"/>
  <c r="I116" i="1"/>
  <c r="F116" i="1"/>
  <c r="N115" i="1"/>
  <c r="O115" i="1" s="1"/>
  <c r="M115" i="1"/>
  <c r="K115" i="1"/>
  <c r="J115" i="1"/>
  <c r="H115" i="1"/>
  <c r="G115" i="1"/>
  <c r="E115" i="1"/>
  <c r="D115" i="1"/>
  <c r="O114" i="1"/>
  <c r="L114" i="1"/>
  <c r="I114" i="1"/>
  <c r="F114" i="1"/>
  <c r="O113" i="1"/>
  <c r="L113" i="1"/>
  <c r="I113" i="1"/>
  <c r="F113" i="1"/>
  <c r="O112" i="1"/>
  <c r="L112" i="1"/>
  <c r="I112" i="1"/>
  <c r="F112" i="1"/>
  <c r="O111" i="1"/>
  <c r="L111" i="1"/>
  <c r="I111" i="1"/>
  <c r="F111" i="1"/>
  <c r="O110" i="1"/>
  <c r="L110" i="1"/>
  <c r="I110" i="1"/>
  <c r="F110" i="1"/>
  <c r="O109" i="1"/>
  <c r="L109" i="1"/>
  <c r="I109" i="1"/>
  <c r="F109" i="1"/>
  <c r="O108" i="1"/>
  <c r="L108" i="1"/>
  <c r="I108" i="1"/>
  <c r="F108" i="1"/>
  <c r="O107" i="1"/>
  <c r="L107" i="1"/>
  <c r="I107" i="1"/>
  <c r="F107" i="1"/>
  <c r="N106" i="1"/>
  <c r="M106" i="1"/>
  <c r="K106" i="1"/>
  <c r="J106" i="1"/>
  <c r="H106" i="1"/>
  <c r="G106" i="1"/>
  <c r="E106" i="1"/>
  <c r="D106" i="1"/>
  <c r="O105" i="1"/>
  <c r="L105" i="1"/>
  <c r="I105" i="1"/>
  <c r="F105" i="1"/>
  <c r="O104" i="1"/>
  <c r="L104" i="1"/>
  <c r="I104" i="1"/>
  <c r="F104" i="1"/>
  <c r="O103" i="1"/>
  <c r="L103" i="1"/>
  <c r="I103" i="1"/>
  <c r="F103" i="1"/>
  <c r="O102" i="1"/>
  <c r="L102" i="1"/>
  <c r="I102" i="1"/>
  <c r="F102" i="1"/>
  <c r="O101" i="1"/>
  <c r="L101" i="1"/>
  <c r="I101" i="1"/>
  <c r="F101" i="1"/>
  <c r="O100" i="1"/>
  <c r="L100" i="1"/>
  <c r="I100" i="1"/>
  <c r="F100" i="1"/>
  <c r="O99" i="1"/>
  <c r="L99" i="1"/>
  <c r="I99" i="1"/>
  <c r="F99" i="1"/>
  <c r="N98" i="1"/>
  <c r="M98" i="1"/>
  <c r="O98" i="1" s="1"/>
  <c r="K98" i="1"/>
  <c r="J98" i="1"/>
  <c r="H98" i="1"/>
  <c r="G98" i="1"/>
  <c r="I98" i="1" s="1"/>
  <c r="E98" i="1"/>
  <c r="D98" i="1"/>
  <c r="O97" i="1"/>
  <c r="L97" i="1"/>
  <c r="I97" i="1"/>
  <c r="F97" i="1"/>
  <c r="O96" i="1"/>
  <c r="L96" i="1"/>
  <c r="I96" i="1"/>
  <c r="F96" i="1"/>
  <c r="O95" i="1"/>
  <c r="L95" i="1"/>
  <c r="I95" i="1"/>
  <c r="F95" i="1"/>
  <c r="O94" i="1"/>
  <c r="L94" i="1"/>
  <c r="I94" i="1"/>
  <c r="F94" i="1"/>
  <c r="O93" i="1"/>
  <c r="L93" i="1"/>
  <c r="I93" i="1"/>
  <c r="F93" i="1"/>
  <c r="N92" i="1"/>
  <c r="M92" i="1"/>
  <c r="K92" i="1"/>
  <c r="J92" i="1"/>
  <c r="H92" i="1"/>
  <c r="G92" i="1"/>
  <c r="E92" i="1"/>
  <c r="D92" i="1"/>
  <c r="O91" i="1"/>
  <c r="L91" i="1"/>
  <c r="I91" i="1"/>
  <c r="F91" i="1"/>
  <c r="O90" i="1"/>
  <c r="L90" i="1"/>
  <c r="I90" i="1"/>
  <c r="F90" i="1"/>
  <c r="O89" i="1"/>
  <c r="L89" i="1"/>
  <c r="I89" i="1"/>
  <c r="F89" i="1"/>
  <c r="O88" i="1"/>
  <c r="L88" i="1"/>
  <c r="I88" i="1"/>
  <c r="F88" i="1"/>
  <c r="N87" i="1"/>
  <c r="M87" i="1"/>
  <c r="K87" i="1"/>
  <c r="J87" i="1"/>
  <c r="H87" i="1"/>
  <c r="G87" i="1"/>
  <c r="E87" i="1"/>
  <c r="D87" i="1"/>
  <c r="O85" i="1"/>
  <c r="L85" i="1"/>
  <c r="I85" i="1"/>
  <c r="F85" i="1"/>
  <c r="O84" i="1"/>
  <c r="L84" i="1"/>
  <c r="I84" i="1"/>
  <c r="F84" i="1"/>
  <c r="N83" i="1"/>
  <c r="M83" i="1"/>
  <c r="K83" i="1"/>
  <c r="J83" i="1"/>
  <c r="H83" i="1"/>
  <c r="G83" i="1"/>
  <c r="E83" i="1"/>
  <c r="D83" i="1"/>
  <c r="O82" i="1"/>
  <c r="L82" i="1"/>
  <c r="I82" i="1"/>
  <c r="F82" i="1"/>
  <c r="O81" i="1"/>
  <c r="L81" i="1"/>
  <c r="I81" i="1"/>
  <c r="F81" i="1"/>
  <c r="N80" i="1"/>
  <c r="M80" i="1"/>
  <c r="K80" i="1"/>
  <c r="J80" i="1"/>
  <c r="J79" i="1" s="1"/>
  <c r="H80" i="1"/>
  <c r="H79" i="1" s="1"/>
  <c r="G80" i="1"/>
  <c r="E80" i="1"/>
  <c r="D80" i="1"/>
  <c r="F80" i="1" s="1"/>
  <c r="N79" i="1"/>
  <c r="M79" i="1"/>
  <c r="O77" i="1"/>
  <c r="L77" i="1"/>
  <c r="I77" i="1"/>
  <c r="F77" i="1"/>
  <c r="O76" i="1"/>
  <c r="L76" i="1"/>
  <c r="I76" i="1"/>
  <c r="F76" i="1"/>
  <c r="O75" i="1"/>
  <c r="L75" i="1"/>
  <c r="I75" i="1"/>
  <c r="F75" i="1"/>
  <c r="O74" i="1"/>
  <c r="L74" i="1"/>
  <c r="I74" i="1"/>
  <c r="F74" i="1"/>
  <c r="O73" i="1"/>
  <c r="L73" i="1"/>
  <c r="G73" i="1"/>
  <c r="I73" i="1" s="1"/>
  <c r="D73" i="1"/>
  <c r="N72" i="1"/>
  <c r="N70" i="1" s="1"/>
  <c r="M72" i="1"/>
  <c r="K72" i="1"/>
  <c r="K70" i="1" s="1"/>
  <c r="J72" i="1"/>
  <c r="H72" i="1"/>
  <c r="G72" i="1"/>
  <c r="E72" i="1"/>
  <c r="E70" i="1" s="1"/>
  <c r="O71" i="1"/>
  <c r="L71" i="1"/>
  <c r="G71" i="1"/>
  <c r="I71" i="1" s="1"/>
  <c r="J70" i="1"/>
  <c r="H70" i="1"/>
  <c r="O69" i="1"/>
  <c r="L69" i="1"/>
  <c r="I69" i="1"/>
  <c r="F69" i="1"/>
  <c r="O68" i="1"/>
  <c r="L68" i="1"/>
  <c r="G68" i="1"/>
  <c r="I68" i="1" s="1"/>
  <c r="F68" i="1"/>
  <c r="O67" i="1"/>
  <c r="L67" i="1"/>
  <c r="I67" i="1"/>
  <c r="F67" i="1"/>
  <c r="O66" i="1"/>
  <c r="L66" i="1"/>
  <c r="I66" i="1"/>
  <c r="F66" i="1"/>
  <c r="O65" i="1"/>
  <c r="L65" i="1"/>
  <c r="I65" i="1"/>
  <c r="F65" i="1"/>
  <c r="O64" i="1"/>
  <c r="L64" i="1"/>
  <c r="I64" i="1"/>
  <c r="F64" i="1"/>
  <c r="O63" i="1"/>
  <c r="L63" i="1"/>
  <c r="I63" i="1"/>
  <c r="F63" i="1"/>
  <c r="O62" i="1"/>
  <c r="L62" i="1"/>
  <c r="I62" i="1"/>
  <c r="F62" i="1"/>
  <c r="N61" i="1"/>
  <c r="M61" i="1"/>
  <c r="K61" i="1"/>
  <c r="J61" i="1"/>
  <c r="H61" i="1"/>
  <c r="E61" i="1"/>
  <c r="D61" i="1"/>
  <c r="F61" i="1" s="1"/>
  <c r="O60" i="1"/>
  <c r="L60" i="1"/>
  <c r="G60" i="1"/>
  <c r="O59" i="1"/>
  <c r="L59" i="1"/>
  <c r="I59" i="1"/>
  <c r="F59" i="1"/>
  <c r="N58" i="1"/>
  <c r="M58" i="1"/>
  <c r="K58" i="1"/>
  <c r="J58" i="1"/>
  <c r="H58" i="1"/>
  <c r="E58" i="1"/>
  <c r="O50" i="1"/>
  <c r="C50" i="1" s="1"/>
  <c r="O49" i="1"/>
  <c r="C49" i="1" s="1"/>
  <c r="N48" i="1"/>
  <c r="M48" i="1"/>
  <c r="L47" i="1"/>
  <c r="I47" i="1"/>
  <c r="F47" i="1"/>
  <c r="K46" i="1"/>
  <c r="J46" i="1"/>
  <c r="H46" i="1"/>
  <c r="G46" i="1"/>
  <c r="E46" i="1"/>
  <c r="D46" i="1"/>
  <c r="F45" i="1"/>
  <c r="C45" i="1" s="1"/>
  <c r="J44" i="1"/>
  <c r="L43" i="1"/>
  <c r="C43" i="1" s="1"/>
  <c r="L42" i="1"/>
  <c r="C42" i="1" s="1"/>
  <c r="L41" i="1"/>
  <c r="C41" i="1" s="1"/>
  <c r="K40" i="1"/>
  <c r="L39" i="1"/>
  <c r="C39" i="1" s="1"/>
  <c r="L38" i="1"/>
  <c r="C38" i="1" s="1"/>
  <c r="K37" i="1"/>
  <c r="J37" i="1"/>
  <c r="L36" i="1"/>
  <c r="C36" i="1" s="1"/>
  <c r="K35" i="1"/>
  <c r="J35" i="1"/>
  <c r="L34" i="1"/>
  <c r="C34" i="1" s="1"/>
  <c r="L33" i="1"/>
  <c r="C33" i="1" s="1"/>
  <c r="L32" i="1"/>
  <c r="C32" i="1"/>
  <c r="K31" i="1"/>
  <c r="K30" i="1" s="1"/>
  <c r="J31" i="1"/>
  <c r="F29" i="1"/>
  <c r="C29" i="1" s="1"/>
  <c r="G28" i="1"/>
  <c r="I28" i="1" s="1"/>
  <c r="F28" i="1"/>
  <c r="O27" i="1"/>
  <c r="L27" i="1"/>
  <c r="I27" i="1"/>
  <c r="F27" i="1"/>
  <c r="O26" i="1"/>
  <c r="L26" i="1"/>
  <c r="I26" i="1"/>
  <c r="F26" i="1"/>
  <c r="N25" i="1"/>
  <c r="M25" i="1"/>
  <c r="K25" i="1"/>
  <c r="K290" i="1" s="1"/>
  <c r="K289" i="1" s="1"/>
  <c r="J25" i="1"/>
  <c r="H25" i="1"/>
  <c r="G25" i="1"/>
  <c r="G290" i="1" s="1"/>
  <c r="E25" i="1"/>
  <c r="D25" i="1"/>
  <c r="H24" i="1" l="1"/>
  <c r="J57" i="1"/>
  <c r="J56" i="1" s="1"/>
  <c r="I154" i="1"/>
  <c r="L208" i="1"/>
  <c r="L37" i="1"/>
  <c r="C37" i="1" s="1"/>
  <c r="C218" i="1"/>
  <c r="L241" i="1"/>
  <c r="C270" i="1"/>
  <c r="F282" i="1"/>
  <c r="C165" i="1"/>
  <c r="C26" i="1"/>
  <c r="C27" i="1"/>
  <c r="G61" i="1"/>
  <c r="I61" i="1" s="1"/>
  <c r="M57" i="1"/>
  <c r="C84" i="1"/>
  <c r="H190" i="1"/>
  <c r="E133" i="1"/>
  <c r="I72" i="1"/>
  <c r="O72" i="1"/>
  <c r="C185" i="1"/>
  <c r="O266" i="1"/>
  <c r="I291" i="1"/>
  <c r="H290" i="1"/>
  <c r="H289" i="1" s="1"/>
  <c r="L46" i="1"/>
  <c r="E57" i="1"/>
  <c r="C146" i="1"/>
  <c r="F187" i="1"/>
  <c r="I236" i="1"/>
  <c r="O241" i="1"/>
  <c r="E254" i="1"/>
  <c r="C62" i="1"/>
  <c r="C66" i="1"/>
  <c r="C69" i="1"/>
  <c r="C88" i="1"/>
  <c r="C214" i="1"/>
  <c r="C217" i="1"/>
  <c r="N207" i="1"/>
  <c r="N198" i="1" s="1"/>
  <c r="N271" i="1"/>
  <c r="H271" i="1"/>
  <c r="L31" i="1"/>
  <c r="C31" i="1" s="1"/>
  <c r="C59" i="1"/>
  <c r="C96" i="1"/>
  <c r="F115" i="1"/>
  <c r="L115" i="1"/>
  <c r="F119" i="1"/>
  <c r="L119" i="1"/>
  <c r="F125" i="1"/>
  <c r="L125" i="1"/>
  <c r="F139" i="1"/>
  <c r="L144" i="1"/>
  <c r="F178" i="1"/>
  <c r="C181" i="1"/>
  <c r="F182" i="1"/>
  <c r="L182" i="1"/>
  <c r="C184" i="1"/>
  <c r="C202" i="1"/>
  <c r="C242" i="1"/>
  <c r="C245" i="1"/>
  <c r="I249" i="1"/>
  <c r="I284" i="1"/>
  <c r="E56" i="1"/>
  <c r="N57" i="1"/>
  <c r="N56" i="1" s="1"/>
  <c r="C110" i="1"/>
  <c r="C123" i="1"/>
  <c r="C130" i="1"/>
  <c r="F131" i="1"/>
  <c r="C138" i="1"/>
  <c r="C142" i="1"/>
  <c r="C145" i="1"/>
  <c r="O147" i="1"/>
  <c r="C161" i="1"/>
  <c r="F169" i="1"/>
  <c r="E177" i="1"/>
  <c r="E176" i="1" s="1"/>
  <c r="F195" i="1"/>
  <c r="C206" i="1"/>
  <c r="C210" i="1"/>
  <c r="C212" i="1"/>
  <c r="F219" i="1"/>
  <c r="C226" i="1"/>
  <c r="C229" i="1"/>
  <c r="F230" i="1"/>
  <c r="C239" i="1"/>
  <c r="G234" i="1"/>
  <c r="F249" i="1"/>
  <c r="L249" i="1"/>
  <c r="I266" i="1"/>
  <c r="F274" i="1"/>
  <c r="L274" i="1"/>
  <c r="F278" i="1"/>
  <c r="J272" i="1"/>
  <c r="J271" i="1" s="1"/>
  <c r="L284" i="1"/>
  <c r="C286" i="1"/>
  <c r="C294" i="1"/>
  <c r="C298" i="1"/>
  <c r="C299" i="1"/>
  <c r="L58" i="1"/>
  <c r="C65" i="1"/>
  <c r="C76" i="1"/>
  <c r="C82" i="1"/>
  <c r="E79" i="1"/>
  <c r="L83" i="1"/>
  <c r="L87" i="1"/>
  <c r="L106" i="1"/>
  <c r="C136" i="1"/>
  <c r="F144" i="1"/>
  <c r="F147" i="1"/>
  <c r="L147" i="1"/>
  <c r="L163" i="1"/>
  <c r="C171" i="1"/>
  <c r="C175" i="1"/>
  <c r="C193" i="1"/>
  <c r="I195" i="1"/>
  <c r="C211" i="1"/>
  <c r="C224" i="1"/>
  <c r="C235" i="1"/>
  <c r="N234" i="1"/>
  <c r="C250" i="1"/>
  <c r="C258" i="1"/>
  <c r="C275" i="1"/>
  <c r="E272" i="1"/>
  <c r="E271" i="1" s="1"/>
  <c r="E290" i="1"/>
  <c r="E289" i="1" s="1"/>
  <c r="M24" i="1"/>
  <c r="O58" i="1"/>
  <c r="E86" i="1"/>
  <c r="I106" i="1"/>
  <c r="O106" i="1"/>
  <c r="O125" i="1"/>
  <c r="I139" i="1"/>
  <c r="I144" i="1"/>
  <c r="O144" i="1"/>
  <c r="C152" i="1"/>
  <c r="O154" i="1"/>
  <c r="O182" i="1"/>
  <c r="O187" i="1"/>
  <c r="C200" i="1"/>
  <c r="L201" i="1"/>
  <c r="H207" i="1"/>
  <c r="I219" i="1"/>
  <c r="L236" i="1"/>
  <c r="F238" i="1"/>
  <c r="O249" i="1"/>
  <c r="C264" i="1"/>
  <c r="C265" i="1"/>
  <c r="O274" i="1"/>
  <c r="I278" i="1"/>
  <c r="I178" i="1"/>
  <c r="G177" i="1"/>
  <c r="G176" i="1" s="1"/>
  <c r="F46" i="1"/>
  <c r="C67" i="1"/>
  <c r="G70" i="1"/>
  <c r="I70" i="1" s="1"/>
  <c r="M70" i="1"/>
  <c r="O70" i="1" s="1"/>
  <c r="O79" i="1"/>
  <c r="O80" i="1"/>
  <c r="C81" i="1"/>
  <c r="N86" i="1"/>
  <c r="C89" i="1"/>
  <c r="O92" i="1"/>
  <c r="M86" i="1"/>
  <c r="C104" i="1"/>
  <c r="C108" i="1"/>
  <c r="C109" i="1"/>
  <c r="M133" i="1"/>
  <c r="O134" i="1"/>
  <c r="C150" i="1"/>
  <c r="C156" i="1"/>
  <c r="C159" i="1"/>
  <c r="F163" i="1"/>
  <c r="C164" i="1"/>
  <c r="C173" i="1"/>
  <c r="C174" i="1"/>
  <c r="I187" i="1"/>
  <c r="D207" i="1"/>
  <c r="I208" i="1"/>
  <c r="N290" i="1"/>
  <c r="N289" i="1" s="1"/>
  <c r="N24" i="1"/>
  <c r="C126" i="1"/>
  <c r="D133" i="1"/>
  <c r="F133" i="1" s="1"/>
  <c r="I255" i="1"/>
  <c r="G254" i="1"/>
  <c r="I254" i="1" s="1"/>
  <c r="F266" i="1"/>
  <c r="D261" i="1"/>
  <c r="F261" i="1" s="1"/>
  <c r="J290" i="1"/>
  <c r="J289" i="1" s="1"/>
  <c r="L289" i="1" s="1"/>
  <c r="L25" i="1"/>
  <c r="O61" i="1"/>
  <c r="C74" i="1"/>
  <c r="C94" i="1"/>
  <c r="F98" i="1"/>
  <c r="C128" i="1"/>
  <c r="C135" i="1"/>
  <c r="C137" i="1"/>
  <c r="H133" i="1"/>
  <c r="I147" i="1"/>
  <c r="M168" i="1"/>
  <c r="O168" i="1" s="1"/>
  <c r="O169" i="1"/>
  <c r="K176" i="1"/>
  <c r="C179" i="1"/>
  <c r="C189" i="1"/>
  <c r="C196" i="1"/>
  <c r="K199" i="1"/>
  <c r="C203" i="1"/>
  <c r="C205" i="1"/>
  <c r="C222" i="1"/>
  <c r="F291" i="1"/>
  <c r="C259" i="1"/>
  <c r="L266" i="1"/>
  <c r="C268" i="1"/>
  <c r="C269" i="1"/>
  <c r="C280" i="1"/>
  <c r="C281" i="1"/>
  <c r="I282" i="1"/>
  <c r="C283" i="1"/>
  <c r="L291" i="1"/>
  <c r="C293" i="1"/>
  <c r="C228" i="1"/>
  <c r="C237" i="1"/>
  <c r="C244" i="1"/>
  <c r="C251" i="1"/>
  <c r="I46" i="1"/>
  <c r="H57" i="1"/>
  <c r="H56" i="1" s="1"/>
  <c r="C64" i="1"/>
  <c r="C77" i="1"/>
  <c r="I83" i="1"/>
  <c r="O83" i="1"/>
  <c r="C90" i="1"/>
  <c r="C91" i="1"/>
  <c r="F92" i="1"/>
  <c r="L98" i="1"/>
  <c r="C103" i="1"/>
  <c r="C112" i="1"/>
  <c r="C114" i="1"/>
  <c r="C116" i="1"/>
  <c r="C118" i="1"/>
  <c r="C120" i="1"/>
  <c r="C122" i="1"/>
  <c r="C124" i="1"/>
  <c r="C132" i="1"/>
  <c r="C141" i="1"/>
  <c r="C149" i="1"/>
  <c r="C166" i="1"/>
  <c r="D177" i="1"/>
  <c r="H177" i="1"/>
  <c r="H176" i="1" s="1"/>
  <c r="C183" i="1"/>
  <c r="C186" i="1"/>
  <c r="C192" i="1"/>
  <c r="E190" i="1"/>
  <c r="O201" i="1"/>
  <c r="C204" i="1"/>
  <c r="C209" i="1"/>
  <c r="C215" i="1"/>
  <c r="C221" i="1"/>
  <c r="C232" i="1"/>
  <c r="J234" i="1"/>
  <c r="K234" i="1"/>
  <c r="C243" i="1"/>
  <c r="C248" i="1"/>
  <c r="C256" i="1"/>
  <c r="C257" i="1"/>
  <c r="C263" i="1"/>
  <c r="C273" i="1"/>
  <c r="C285" i="1"/>
  <c r="C296" i="1"/>
  <c r="C297" i="1"/>
  <c r="C216" i="1"/>
  <c r="O219" i="1"/>
  <c r="M290" i="1"/>
  <c r="M289" i="1" s="1"/>
  <c r="C63" i="1"/>
  <c r="L70" i="1"/>
  <c r="L72" i="1"/>
  <c r="C75" i="1"/>
  <c r="F83" i="1"/>
  <c r="C85" i="1"/>
  <c r="O87" i="1"/>
  <c r="C93" i="1"/>
  <c r="C100" i="1"/>
  <c r="C102" i="1"/>
  <c r="C105" i="1"/>
  <c r="C107" i="1"/>
  <c r="C129" i="1"/>
  <c r="I131" i="1"/>
  <c r="F134" i="1"/>
  <c r="C140" i="1"/>
  <c r="C143" i="1"/>
  <c r="C148" i="1"/>
  <c r="C151" i="1"/>
  <c r="C153" i="1"/>
  <c r="F154" i="1"/>
  <c r="C155" i="1"/>
  <c r="C158" i="1"/>
  <c r="C160" i="1"/>
  <c r="O163" i="1"/>
  <c r="C167" i="1"/>
  <c r="C172" i="1"/>
  <c r="C180" i="1"/>
  <c r="I182" i="1"/>
  <c r="L187" i="1"/>
  <c r="C188" i="1"/>
  <c r="C213" i="1"/>
  <c r="C220" i="1"/>
  <c r="C223" i="1"/>
  <c r="C225" i="1"/>
  <c r="C231" i="1"/>
  <c r="I238" i="1"/>
  <c r="C240" i="1"/>
  <c r="C247" i="1"/>
  <c r="C253" i="1"/>
  <c r="F254" i="1"/>
  <c r="F262" i="1"/>
  <c r="J261" i="1"/>
  <c r="O262" i="1"/>
  <c r="C267" i="1"/>
  <c r="C277" i="1"/>
  <c r="L282" i="1"/>
  <c r="D290" i="1"/>
  <c r="F25" i="1"/>
  <c r="L35" i="1"/>
  <c r="C35" i="1" s="1"/>
  <c r="G168" i="1"/>
  <c r="I168" i="1" s="1"/>
  <c r="I169" i="1"/>
  <c r="N194" i="1"/>
  <c r="O194" i="1" s="1"/>
  <c r="O195" i="1"/>
  <c r="C47" i="1"/>
  <c r="O48" i="1"/>
  <c r="C48" i="1" s="1"/>
  <c r="G58" i="1"/>
  <c r="I60" i="1"/>
  <c r="C60" i="1" s="1"/>
  <c r="G79" i="1"/>
  <c r="I80" i="1"/>
  <c r="H86" i="1"/>
  <c r="I87" i="1"/>
  <c r="K79" i="1"/>
  <c r="L80" i="1"/>
  <c r="G289" i="1"/>
  <c r="I289" i="1" s="1"/>
  <c r="I290" i="1"/>
  <c r="K57" i="1"/>
  <c r="K56" i="1" s="1"/>
  <c r="L61" i="1"/>
  <c r="D86" i="1"/>
  <c r="F86" i="1" s="1"/>
  <c r="F87" i="1"/>
  <c r="C87" i="1" s="1"/>
  <c r="K86" i="1"/>
  <c r="L92" i="1"/>
  <c r="J40" i="1"/>
  <c r="L40" i="1" s="1"/>
  <c r="C40" i="1" s="1"/>
  <c r="L44" i="1"/>
  <c r="C44" i="1" s="1"/>
  <c r="L131" i="1"/>
  <c r="J86" i="1"/>
  <c r="D24" i="1"/>
  <c r="E24" i="1"/>
  <c r="C28" i="1"/>
  <c r="D57" i="1"/>
  <c r="F58" i="1"/>
  <c r="C68" i="1"/>
  <c r="F71" i="1"/>
  <c r="C71" i="1" s="1"/>
  <c r="D72" i="1"/>
  <c r="F72" i="1" s="1"/>
  <c r="F73" i="1"/>
  <c r="C73" i="1" s="1"/>
  <c r="D79" i="1"/>
  <c r="I92" i="1"/>
  <c r="G86" i="1"/>
  <c r="I25" i="1"/>
  <c r="O290" i="1"/>
  <c r="K133" i="1"/>
  <c r="L134" i="1"/>
  <c r="C157" i="1"/>
  <c r="I177" i="1"/>
  <c r="N177" i="1"/>
  <c r="O178" i="1"/>
  <c r="F191" i="1"/>
  <c r="D190" i="1"/>
  <c r="F190" i="1" s="1"/>
  <c r="J194" i="1"/>
  <c r="L194" i="1" s="1"/>
  <c r="L195" i="1"/>
  <c r="L199" i="1"/>
  <c r="D234" i="1"/>
  <c r="F241" i="1"/>
  <c r="G24" i="1"/>
  <c r="I24" i="1" s="1"/>
  <c r="K24" i="1"/>
  <c r="L290" i="1"/>
  <c r="C95" i="1"/>
  <c r="C99" i="1"/>
  <c r="F106" i="1"/>
  <c r="C111" i="1"/>
  <c r="C127" i="1"/>
  <c r="G133" i="1"/>
  <c r="I133" i="1" s="1"/>
  <c r="I134" i="1"/>
  <c r="N133" i="1"/>
  <c r="O139" i="1"/>
  <c r="C162" i="1"/>
  <c r="J177" i="1"/>
  <c r="L178" i="1"/>
  <c r="L230" i="1"/>
  <c r="K207" i="1"/>
  <c r="K198" i="1" s="1"/>
  <c r="O236" i="1"/>
  <c r="M234" i="1"/>
  <c r="O25" i="1"/>
  <c r="C97" i="1"/>
  <c r="C101" i="1"/>
  <c r="C113" i="1"/>
  <c r="I115" i="1"/>
  <c r="C115" i="1" s="1"/>
  <c r="C117" i="1"/>
  <c r="I119" i="1"/>
  <c r="C119" i="1" s="1"/>
  <c r="C121" i="1"/>
  <c r="L139" i="1"/>
  <c r="K168" i="1"/>
  <c r="L168" i="1" s="1"/>
  <c r="L169" i="1"/>
  <c r="C170" i="1"/>
  <c r="M176" i="1"/>
  <c r="M190" i="1"/>
  <c r="F208" i="1"/>
  <c r="E207" i="1"/>
  <c r="F207" i="1" s="1"/>
  <c r="L219" i="1"/>
  <c r="J207" i="1"/>
  <c r="J198" i="1" s="1"/>
  <c r="N190" i="1"/>
  <c r="F194" i="1"/>
  <c r="G207" i="1"/>
  <c r="I230" i="1"/>
  <c r="L234" i="1"/>
  <c r="C252" i="1"/>
  <c r="O255" i="1"/>
  <c r="N254" i="1"/>
  <c r="M271" i="1"/>
  <c r="O271" i="1" s="1"/>
  <c r="O272" i="1"/>
  <c r="K272" i="1"/>
  <c r="K271" i="1" s="1"/>
  <c r="L271" i="1" s="1"/>
  <c r="C276" i="1"/>
  <c r="C279" i="1"/>
  <c r="C292" i="1"/>
  <c r="I201" i="1"/>
  <c r="H199" i="1"/>
  <c r="M207" i="1"/>
  <c r="O207" i="1" s="1"/>
  <c r="O208" i="1"/>
  <c r="C227" i="1"/>
  <c r="F236" i="1"/>
  <c r="E234" i="1"/>
  <c r="E233" i="1" s="1"/>
  <c r="J254" i="1"/>
  <c r="L255" i="1"/>
  <c r="L262" i="1"/>
  <c r="K261" i="1"/>
  <c r="L261" i="1" s="1"/>
  <c r="I274" i="1"/>
  <c r="C274" i="1" s="1"/>
  <c r="G272" i="1"/>
  <c r="J154" i="1"/>
  <c r="L154" i="1" s="1"/>
  <c r="I191" i="1"/>
  <c r="L191" i="1"/>
  <c r="G194" i="1"/>
  <c r="F201" i="1"/>
  <c r="D199" i="1"/>
  <c r="L238" i="1"/>
  <c r="I241" i="1"/>
  <c r="H234" i="1"/>
  <c r="H233" i="1" s="1"/>
  <c r="C249" i="1"/>
  <c r="C260" i="1"/>
  <c r="O261" i="1"/>
  <c r="G261" i="1"/>
  <c r="I261" i="1" s="1"/>
  <c r="I262" i="1"/>
  <c r="L278" i="1"/>
  <c r="F284" i="1"/>
  <c r="O284" i="1"/>
  <c r="O291" i="1"/>
  <c r="C295" i="1"/>
  <c r="D271" i="1"/>
  <c r="M199" i="1"/>
  <c r="H198" i="1" l="1"/>
  <c r="H78" i="1"/>
  <c r="H55" i="1" s="1"/>
  <c r="C125" i="1"/>
  <c r="C219" i="1"/>
  <c r="C278" i="1"/>
  <c r="C92" i="1"/>
  <c r="C147" i="1"/>
  <c r="C261" i="1"/>
  <c r="C230" i="1"/>
  <c r="J190" i="1"/>
  <c r="L190" i="1" s="1"/>
  <c r="C178" i="1"/>
  <c r="N78" i="1"/>
  <c r="C72" i="1"/>
  <c r="C169" i="1"/>
  <c r="C144" i="1"/>
  <c r="O24" i="1"/>
  <c r="E78" i="1"/>
  <c r="E55" i="1" s="1"/>
  <c r="I176" i="1"/>
  <c r="F271" i="1"/>
  <c r="C255" i="1"/>
  <c r="C134" i="1"/>
  <c r="C106" i="1"/>
  <c r="C195" i="1"/>
  <c r="D70" i="1"/>
  <c r="F70" i="1" s="1"/>
  <c r="C70" i="1" s="1"/>
  <c r="C131" i="1"/>
  <c r="O57" i="1"/>
  <c r="C182" i="1"/>
  <c r="C83" i="1"/>
  <c r="F272" i="1"/>
  <c r="I86" i="1"/>
  <c r="C282" i="1"/>
  <c r="C187" i="1"/>
  <c r="C163" i="1"/>
  <c r="C46" i="1"/>
  <c r="C80" i="1"/>
  <c r="C201" i="1"/>
  <c r="O289" i="1"/>
  <c r="C168" i="1"/>
  <c r="I199" i="1"/>
  <c r="C154" i="1"/>
  <c r="G233" i="1"/>
  <c r="I233" i="1" s="1"/>
  <c r="C139" i="1"/>
  <c r="M78" i="1"/>
  <c r="O78" i="1" s="1"/>
  <c r="M56" i="1"/>
  <c r="J30" i="1"/>
  <c r="L30" i="1" s="1"/>
  <c r="C30" i="1" s="1"/>
  <c r="C98" i="1"/>
  <c r="O86" i="1"/>
  <c r="F177" i="1"/>
  <c r="D176" i="1"/>
  <c r="F176" i="1" s="1"/>
  <c r="C191" i="1"/>
  <c r="C291" i="1"/>
  <c r="C262" i="1"/>
  <c r="C238" i="1"/>
  <c r="H197" i="1"/>
  <c r="H54" i="1" s="1"/>
  <c r="L207" i="1"/>
  <c r="E198" i="1"/>
  <c r="E197" i="1" s="1"/>
  <c r="C61" i="1"/>
  <c r="C266" i="1"/>
  <c r="F57" i="1"/>
  <c r="G57" i="1"/>
  <c r="I58" i="1"/>
  <c r="I194" i="1"/>
  <c r="C194" i="1" s="1"/>
  <c r="G190" i="1"/>
  <c r="I190" i="1" s="1"/>
  <c r="H287" i="1"/>
  <c r="I207" i="1"/>
  <c r="G198" i="1"/>
  <c r="O190" i="1"/>
  <c r="J133" i="1"/>
  <c r="L133" i="1" s="1"/>
  <c r="J176" i="1"/>
  <c r="L176" i="1" s="1"/>
  <c r="L177" i="1"/>
  <c r="O133" i="1"/>
  <c r="K233" i="1"/>
  <c r="D78" i="1"/>
  <c r="F78" i="1" s="1"/>
  <c r="F79" i="1"/>
  <c r="L86" i="1"/>
  <c r="J78" i="1"/>
  <c r="L57" i="1"/>
  <c r="G78" i="1"/>
  <c r="I78" i="1" s="1"/>
  <c r="I79" i="1"/>
  <c r="C208" i="1"/>
  <c r="L198" i="1"/>
  <c r="C284" i="1"/>
  <c r="G271" i="1"/>
  <c r="I272" i="1"/>
  <c r="L56" i="1"/>
  <c r="C25" i="1"/>
  <c r="L254" i="1"/>
  <c r="J233" i="1"/>
  <c r="J197" i="1" s="1"/>
  <c r="N233" i="1"/>
  <c r="O254" i="1"/>
  <c r="F234" i="1"/>
  <c r="D233" i="1"/>
  <c r="F233" i="1" s="1"/>
  <c r="K78" i="1"/>
  <c r="K55" i="1" s="1"/>
  <c r="L79" i="1"/>
  <c r="O199" i="1"/>
  <c r="M198" i="1"/>
  <c r="D198" i="1"/>
  <c r="F199" i="1"/>
  <c r="C236" i="1"/>
  <c r="I234" i="1"/>
  <c r="M233" i="1"/>
  <c r="O234" i="1"/>
  <c r="C241" i="1"/>
  <c r="N176" i="1"/>
  <c r="O177" i="1"/>
  <c r="C58" i="1"/>
  <c r="F24" i="1"/>
  <c r="L272" i="1"/>
  <c r="F290" i="1"/>
  <c r="C290" i="1" s="1"/>
  <c r="D289" i="1"/>
  <c r="F289" i="1" s="1"/>
  <c r="C190" i="1" l="1"/>
  <c r="N55" i="1"/>
  <c r="D56" i="1"/>
  <c r="C207" i="1"/>
  <c r="C86" i="1"/>
  <c r="E54" i="1"/>
  <c r="E288" i="1" s="1"/>
  <c r="M55" i="1"/>
  <c r="J24" i="1"/>
  <c r="L24" i="1" s="1"/>
  <c r="H53" i="1"/>
  <c r="H288" i="1"/>
  <c r="O56" i="1"/>
  <c r="C24" i="1"/>
  <c r="K287" i="1"/>
  <c r="C133" i="1"/>
  <c r="E287" i="1"/>
  <c r="O176" i="1"/>
  <c r="C176" i="1" s="1"/>
  <c r="C289" i="1"/>
  <c r="C79" i="1"/>
  <c r="C177" i="1"/>
  <c r="O233" i="1"/>
  <c r="M287" i="1"/>
  <c r="D287" i="1"/>
  <c r="M197" i="1"/>
  <c r="O198" i="1"/>
  <c r="N287" i="1"/>
  <c r="N197" i="1"/>
  <c r="N54" i="1" s="1"/>
  <c r="C272" i="1"/>
  <c r="G197" i="1"/>
  <c r="I197" i="1" s="1"/>
  <c r="I198" i="1"/>
  <c r="D55" i="1"/>
  <c r="F56" i="1"/>
  <c r="F198" i="1"/>
  <c r="D197" i="1"/>
  <c r="F197" i="1" s="1"/>
  <c r="O55" i="1"/>
  <c r="L233" i="1"/>
  <c r="J287" i="1"/>
  <c r="I271" i="1"/>
  <c r="C271" i="1" s="1"/>
  <c r="L78" i="1"/>
  <c r="C78" i="1" s="1"/>
  <c r="J55" i="1"/>
  <c r="K197" i="1"/>
  <c r="K54" i="1" s="1"/>
  <c r="C199" i="1"/>
  <c r="C234" i="1"/>
  <c r="C254" i="1"/>
  <c r="G56" i="1"/>
  <c r="I57" i="1"/>
  <c r="C57" i="1" s="1"/>
  <c r="L287" i="1" l="1"/>
  <c r="E53" i="1"/>
  <c r="M54" i="1"/>
  <c r="O54" i="1" s="1"/>
  <c r="C233" i="1"/>
  <c r="L197" i="1"/>
  <c r="C198" i="1"/>
  <c r="F287" i="1"/>
  <c r="N53" i="1"/>
  <c r="N288" i="1"/>
  <c r="K53" i="1"/>
  <c r="K288" i="1"/>
  <c r="I56" i="1"/>
  <c r="C56" i="1" s="1"/>
  <c r="G55" i="1"/>
  <c r="G287" i="1"/>
  <c r="I287" i="1" s="1"/>
  <c r="O287" i="1"/>
  <c r="J54" i="1"/>
  <c r="L55" i="1"/>
  <c r="M53" i="1"/>
  <c r="M288" i="1"/>
  <c r="F55" i="1"/>
  <c r="D54" i="1"/>
  <c r="O197" i="1"/>
  <c r="C197" i="1" l="1"/>
  <c r="C287" i="1"/>
  <c r="O53" i="1"/>
  <c r="O288" i="1"/>
  <c r="J53" i="1"/>
  <c r="L53" i="1" s="1"/>
  <c r="L54" i="1"/>
  <c r="J288" i="1"/>
  <c r="L288" i="1" s="1"/>
  <c r="G54" i="1"/>
  <c r="I55" i="1"/>
  <c r="C55" i="1" s="1"/>
  <c r="D288" i="1"/>
  <c r="F288" i="1" s="1"/>
  <c r="D53" i="1"/>
  <c r="F53" i="1" s="1"/>
  <c r="F54" i="1"/>
  <c r="G288" i="1" l="1"/>
  <c r="I288" i="1" s="1"/>
  <c r="C288" i="1" s="1"/>
  <c r="G53" i="1"/>
  <c r="I53" i="1" s="1"/>
  <c r="C53" i="1" s="1"/>
  <c r="I54" i="1"/>
  <c r="C54" i="1" s="1"/>
</calcChain>
</file>

<file path=xl/sharedStrings.xml><?xml version="1.0" encoding="utf-8"?>
<sst xmlns="http://schemas.openxmlformats.org/spreadsheetml/2006/main" count="5437" uniqueCount="836">
  <si>
    <t>Tāme Nr.09.25.1.</t>
  </si>
  <si>
    <t>IEŅĒMUMU UN IZDEVUMU TĀME 2016.GADAM</t>
  </si>
  <si>
    <t>Budžeta finansēta institūcija</t>
  </si>
  <si>
    <t>Sākumskola "Ābelīte"</t>
  </si>
  <si>
    <t>Reģistrācijas Nr.</t>
  </si>
  <si>
    <t>90009251361</t>
  </si>
  <si>
    <t>Adrese</t>
  </si>
  <si>
    <t>Plūdu iela 4a, Jūrmala, LV-2015</t>
  </si>
  <si>
    <t>Funkcionālās klasifikācijas kods</t>
  </si>
  <si>
    <t>09.210</t>
  </si>
  <si>
    <t>Programma</t>
  </si>
  <si>
    <t>Iestāžu uzturēšana un vispārējās izglītības nodrošināšana</t>
  </si>
  <si>
    <t>Stratēģiskā dokumenta kods*</t>
  </si>
  <si>
    <t>R3.2.3.</t>
  </si>
  <si>
    <t>Konta Nr.</t>
  </si>
  <si>
    <t>pamatbudžetam</t>
  </si>
  <si>
    <t>LV69PARX0002484572077</t>
  </si>
  <si>
    <t>Valsts budžeta transfertiem</t>
  </si>
  <si>
    <t>LV69PARX0002484573047</t>
  </si>
  <si>
    <t>projektiem</t>
  </si>
  <si>
    <t>maksas pakalpojumiem</t>
  </si>
  <si>
    <t>LV46PARX0002484577050</t>
  </si>
  <si>
    <t>ziedojumiem, dāvinājumiem</t>
  </si>
  <si>
    <t>Budžeta klasifikācijas                                                         kods</t>
  </si>
  <si>
    <t>Rādītāju nosaukumi</t>
  </si>
  <si>
    <t>Izdevumu tāme 2016.gadam</t>
  </si>
  <si>
    <t>Finanšu līdzekļu nepieciešamības pamatojums, aprēķini, atšifrējumi, ekonomijas vai samazinājuma iemesli</t>
  </si>
  <si>
    <t>Kopā</t>
  </si>
  <si>
    <t>Pamatbudžets pirms priekšlikumiem</t>
  </si>
  <si>
    <t>Priekšlikumi izmaiņām pamatbudž. (+/-)</t>
  </si>
  <si>
    <t>Pamatbudžets</t>
  </si>
  <si>
    <t>Valsts budžeta transferti (mērķdotācijas) pirms priekšlikumiem</t>
  </si>
  <si>
    <t>Priekšlikumi izmaiņām valsts budž. transferti (mērķdotāc.) (+/-)</t>
  </si>
  <si>
    <t>Valsts budžeta transferti (mērķdotācijas)</t>
  </si>
  <si>
    <t>Maksas pakalpojumi pirms priekšlikumiem</t>
  </si>
  <si>
    <t>Priekšlikumi izmaiņām maksas pakalp. (+/-)</t>
  </si>
  <si>
    <t>Maksas pakalpojumi</t>
  </si>
  <si>
    <t>Ziedojumi, dāvinājumi pirms priekšlikumiem</t>
  </si>
  <si>
    <t>Priekšlikumi izmaiņām ziedoj., dāvināj. (+/-)</t>
  </si>
  <si>
    <t>Ziedojumi, dāvinājumi</t>
  </si>
  <si>
    <t xml:space="preserve">  I   IEŅĒMUMI</t>
  </si>
  <si>
    <t>Ieņēmumi pavisam kopā, t.sk.:</t>
  </si>
  <si>
    <t>Atlikums gada sākumā, t.sk:</t>
  </si>
  <si>
    <t>F21010000   kasē</t>
  </si>
  <si>
    <t>F22010000 bankā</t>
  </si>
  <si>
    <t>Pašvaldības iestāžu saņemtie transferti no augstākas iestādes</t>
  </si>
  <si>
    <t>X</t>
  </si>
  <si>
    <t>Ieņēmumi no citiem avotiem saskaņā ar noslēgtajiem līgumiem</t>
  </si>
  <si>
    <t>Ieņēmumi no budžeta iestāžu sniegtajiem maksas pakalpojumiem</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</si>
  <si>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</si>
  <si>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</si>
  <si>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</si>
  <si>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</si>
  <si>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</si>
  <si>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</si>
  <si>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</si>
  <si>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nomu</t>
  </si>
  <si>
    <t>Ieņēmumi no kustamā īpašuma iznomāšanas</t>
  </si>
  <si>
    <t>Ieņēmumi par pārējiem budžeta iestāžu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</si>
  <si>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</si>
  <si>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</si>
  <si>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</si>
  <si>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</si>
  <si>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</si>
  <si>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Citi iepriekš neklasificētie pašu ieņēmumi</t>
  </si>
  <si>
    <t>Pārējie iepriekš neklasificētie pašu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</si>
  <si>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</si>
  <si>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</si>
  <si>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</si>
  <si>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</si>
  <si>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</si>
  <si>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</si>
  <si>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</si>
  <si>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</si>
  <si>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</si>
  <si>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</si>
  <si>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</si>
  <si>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</si>
  <si>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un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</si>
  <si>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</si>
  <si>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</si>
  <si>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</si>
  <si>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</si>
  <si>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</si>
  <si>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un naudas balvas</t>
  </si>
  <si>
    <t>Citas normatīvajos aktos noteiktās piemaksas, kas nav iepriekš klasificētas</t>
  </si>
  <si>
    <t>Atalgojums fiziskajām personām uz tiesiskās attiecības regulējošu dokumentu pamata</t>
  </si>
  <si>
    <t>Darba devēja valsts soc. apdroš. obl. iemaksas, sociāla rakstura pabalsti un kompensācijas</t>
  </si>
  <si>
    <t>Darba devēja valsts sociālās apdrošin. obligātās iemaksas</t>
  </si>
  <si>
    <t>Darba devēja pabalsti, kompensācijas un citi maksājumi</t>
  </si>
  <si>
    <t>Darba devēja pabalsti un kompensācijas, no kuriem aprēķina iedzīvotāju ienākuma nodokli un valsts sociālās apdrošināšanas obligātās iemaksas</t>
  </si>
  <si>
    <t>Mācību maksas kompensācija</t>
  </si>
  <si>
    <t>Uzturdevas kompensācija</t>
  </si>
  <si>
    <t>Darba devēja izdevumi veselības, dzīvības un nelaimes gadījumu apdrošināšanai</t>
  </si>
  <si>
    <t>Darba devēja pabalsti un kompensācijas, no kā neaprēķina iedzīvotāju ienākuma nodokli un valsts sociālās apdrošināšanas obligātās iemaksas</t>
  </si>
  <si>
    <t>Preces un pakalpojumi</t>
  </si>
  <si>
    <t>Mācību, darba un dienesta komandējumi, darba braucieni</t>
  </si>
  <si>
    <t>Iekšzemes mācību, darba un dienesta komandējumi, darba braucieni</t>
  </si>
  <si>
    <t>Dienas nauda</t>
  </si>
  <si>
    <t>Pārējie komandējumu un darba braucienu izdevumi</t>
  </si>
  <si>
    <t xml:space="preserve">Ārvalstu mācību, darba un dienesta komandējumi, darba braucieni </t>
  </si>
  <si>
    <t>Pakalpojumi</t>
  </si>
  <si>
    <t>Pasta, telefona un citi sakaru pakalpojumi</t>
  </si>
  <si>
    <t>Valsts nozīmes datu pārraides tīkla pakalpojumi</t>
  </si>
  <si>
    <t>Telefona abonēšanas maksa, vietējo un tālsarunu apmaksa, interneta pakalpojumu sniedzēju apmaksa</t>
  </si>
  <si>
    <t>Mobilā telefona abonēšanas maksas un sarunu apmaksa</t>
  </si>
  <si>
    <t>Pārējie sakaru pakalpojumi</t>
  </si>
  <si>
    <t>Izdevumi par komunālajiem pakalpojumiem</t>
  </si>
  <si>
    <t>Izdevumi par apkuri</t>
  </si>
  <si>
    <t>Izdevumi par ūdeni un kanalizāciju</t>
  </si>
  <si>
    <t>Izdevumi par elektroenerģiju</t>
  </si>
  <si>
    <t>Izdevumi par atkritumu savākšanu, izvešanu no apdzīvotām vietām un teritorijām ārpus apdzīvotām vietām un utilizāciju</t>
  </si>
  <si>
    <t>Izdevumi par pārējiem komunālajiem pakalpojumiem</t>
  </si>
  <si>
    <t>Iestādes administratīvie izdevumi un ar iestādes darbības nodrošināšanu saistītie izdevumi</t>
  </si>
  <si>
    <t>Administratīvie izdevumi un sabiedriskās attiecības</t>
  </si>
  <si>
    <t>Auditoru, tulku pakalpojumi, izdevumi par iestāžu pasūtītajiem pētījumiem</t>
  </si>
  <si>
    <t>Izdevumi par transporta pakalpojumiem</t>
  </si>
  <si>
    <t>Normatīvajos aktos noteiktie darba devēja veselības izdevumi darba ņēmējiem</t>
  </si>
  <si>
    <t>Izdevumi par saņemtajiem apmācību pakalpojumiem</t>
  </si>
  <si>
    <t>Bankas komisija, pakalpojumi</t>
  </si>
  <si>
    <t xml:space="preserve">Pārējie iestādes administratīvie izdevumi </t>
  </si>
  <si>
    <t>Remontdarbi un iestāžu uzturēšanas pakalpojumi (izņemot kapitālo remontu)</t>
  </si>
  <si>
    <t>Ēku, būvju un telpu kārtējais remonts</t>
  </si>
  <si>
    <t>Transportlīdzekļu uzturēšana un remonts</t>
  </si>
  <si>
    <t>Iekārtas, inventāra un aparatūras remonts, tehniskā apkalpošana</t>
  </si>
  <si>
    <t>Nekustamā īpašuma uzturēšana</t>
  </si>
  <si>
    <t>Autoceļu un ielu pārvaldīšana un uzturēšana</t>
  </si>
  <si>
    <t>Apdrošināšanas izdevumi</t>
  </si>
  <si>
    <t>Profesionālās darbības civiltiesiskās apdrošināšanas izdevumi</t>
  </si>
  <si>
    <t>Pārējie remontdarbu un iestāžu uzturēšanas pakalpojumi</t>
  </si>
  <si>
    <t>Informācijas tehnoloģijas pakalpojumi</t>
  </si>
  <si>
    <t>Informācijas sistēmas uzturēšana</t>
  </si>
  <si>
    <t>Informācijas sistēmas licenču nomas izdevumi</t>
  </si>
  <si>
    <t>Pārējie informācijas tehnoloģiju pakalpojumi</t>
  </si>
  <si>
    <t>Īre un noma</t>
  </si>
  <si>
    <t>Ēku, telpu īre un noma</t>
  </si>
  <si>
    <t>Transportlīdzekļu noma</t>
  </si>
  <si>
    <t>Zemes noma</t>
  </si>
  <si>
    <t>Iekārtu, aparatūras un inventāra īre un noma</t>
  </si>
  <si>
    <t>Pārējā noma</t>
  </si>
  <si>
    <t>Citi pakalpojumi</t>
  </si>
  <si>
    <t>Izdevumi par tiesvedības darbiem</t>
  </si>
  <si>
    <t>Pašvaldību līdzekļi neparedzētiem gadījumiem</t>
  </si>
  <si>
    <t>Izdevumi juridiskās palīdzības sniedzējiem un zvērinātiem tiesu izpildītājiem</t>
  </si>
  <si>
    <t>Iestādes iekšējo kolektīvo pasākumu organizēšanas izdevumi</t>
  </si>
  <si>
    <t>Pārējie iepriekš neklasificētie pakalpojumu veidi</t>
  </si>
  <si>
    <t>Maksājumi par sniegtajiem finanšu pakalpojumiem</t>
  </si>
  <si>
    <t>Maksājumi par pašvaldību parāda apkalpošanu</t>
  </si>
  <si>
    <t>Krājumi, materiāli, energoresursi, preces, biroja preces un inventārs, kurus neuzskaita kodā 5000</t>
  </si>
  <si>
    <t>Izdevumi par precēm iestādes darbības nodrošināšanai</t>
  </si>
  <si>
    <t xml:space="preserve">Biroja preces </t>
  </si>
  <si>
    <t>Inventārs</t>
  </si>
  <si>
    <t>Spectērpi</t>
  </si>
  <si>
    <t>Izdevumi par precēm iestādes administratīvās darbības nodrošināšanai</t>
  </si>
  <si>
    <t>Kurināmais un enerģētiskie  materiāli</t>
  </si>
  <si>
    <t>Kurināmais</t>
  </si>
  <si>
    <t>Degviela</t>
  </si>
  <si>
    <t>Pārējie enerģētiskie materiāli</t>
  </si>
  <si>
    <t>Materiāli un izejvielas palīgražošanai</t>
  </si>
  <si>
    <t>Zāles, ķimikālijas, laboratorijas preces, medicīniskās ierīces, med.instrumenti, laboratorijas dzīvnieki un to uzturēšana</t>
  </si>
  <si>
    <t>Zāles, ķimikālijas, laboratorijas preces</t>
  </si>
  <si>
    <t>Medicīnas instrumenti, laboratorijas dzīvnieki un to uzturēšana</t>
  </si>
  <si>
    <t>Kārtējā remonta un iestāžu uzturēšanas materiāli</t>
  </si>
  <si>
    <t>Remontmateriāli</t>
  </si>
  <si>
    <t>Saimniecības materiāli</t>
  </si>
  <si>
    <t>Elektroiekārtu remonta un uzturēšanas materiāli</t>
  </si>
  <si>
    <t>Transportlīdzekļu uzturēšana un remontmateriāli</t>
  </si>
  <si>
    <t>Datortehnikas remonta un uzturēšanas materiāli</t>
  </si>
  <si>
    <t>Pārējās kārtējo remontu materiālu izmaksas</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</si>
  <si>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</si>
  <si>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</si>
  <si>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</si>
  <si>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</si>
  <si>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</si>
  <si>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</si>
  <si>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Apdrošināšanas izdevumi veselības, dzīvības un nelaimes gadījumu apdrošināšanai</t>
  </si>
  <si>
    <t>Pārējie valsts un pašvaldību aprūpē un apgādē esošo personu uzturēšanas izdevumi, kuri nav minēti citos koda 2360 apakškodos</t>
  </si>
  <si>
    <t>Mācību līdzekļi un materiāli</t>
  </si>
  <si>
    <t>Specifiskie materiāli un inventārs</t>
  </si>
  <si>
    <t>Munīcija</t>
  </si>
  <si>
    <t>Pārējie specifiskas lietošanas materiāli un inventārs</t>
  </si>
  <si>
    <t>Pārējās preces</t>
  </si>
  <si>
    <t>Izdevumi periodikas iegādei</t>
  </si>
  <si>
    <t>Budžeta iestāžu nodokļu, nodevu un naudas sodu maksājumi</t>
  </si>
  <si>
    <t>Budžeta iestāžu nodokļu maksājumi</t>
  </si>
  <si>
    <t>Budžeta iestāžu pievienotās vērtības nodokļa maksājumi</t>
  </si>
  <si>
    <t>Budžeta iestāžu nekustamā īpašuma nodokļa (t.sk. zemes nodokļa parāda) maksājumi budžetā</t>
  </si>
  <si>
    <t>Budžeta iestāžu dabas resursu nodokļa maksājumi</t>
  </si>
  <si>
    <t>Pārējie budžeta iestāžu pārskaitītie nodokļi un nodevas</t>
  </si>
  <si>
    <t>Budžeta iestāžu naudas sodu maksājumi</t>
  </si>
  <si>
    <t>Pakalpojumi, kurus budžeta iestādes apmaksā noteikto funkciju ietvaros, kas nav iestādes administratīvie izdevumi</t>
  </si>
  <si>
    <t>Subsīdijas un dotācijas</t>
  </si>
  <si>
    <t>Subsīdijas un dotācijas komersantiem, biedrībām un nodibinājumiem</t>
  </si>
  <si>
    <t>Valsts un pašvaldību budžeta dotācija komersantiem, biedrībām un nodibinājumiem un fiziskām personām</t>
  </si>
  <si>
    <t>Valsts un pašvaldību budžeta dotācija valsts un pašvaldību komersantiem</t>
  </si>
  <si>
    <t>Valsts un pašvaldību budžeta dotācija komersantiem, ostām un speciālajām ekonomiskajām zonām</t>
  </si>
  <si>
    <t>Valsts un pašvaldību budžeta dotācija biedrībām un nodibinājumiem</t>
  </si>
  <si>
    <t>Subsīdijas un dotācijas komersantiem, biedrībām un nodibinājumiem, ostām un speciālajām ekonomiskajām zonām Eiropas Savienības politiku instrumentu un pārējās ārvalstu finanšu palīdzības līdzfinansēto projektu un (vai)pasākumu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</si>
  <si>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</si>
  <si>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</si>
  <si>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</si>
  <si>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</si>
  <si>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</si>
  <si>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</si>
  <si>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</si>
  <si>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</si>
  <si>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</si>
  <si>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Procentu maksājumi iekšzemes finanšu institūcijām par aizņēmumiem un vērtspapīriem</t>
  </si>
  <si>
    <t>Budžeta iestāžu līzinga procentu maksājumi</t>
  </si>
  <si>
    <t>Pārējie procentu maksājumi</t>
  </si>
  <si>
    <t>Budžeta iestāžu procentu maksājumi Valsts kasei</t>
  </si>
  <si>
    <t>Budžeta iestāžu procenta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</si>
  <si>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</si>
  <si>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</si>
  <si>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</si>
  <si>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</si>
  <si>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</si>
  <si>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</si>
  <si>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</si>
  <si>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</si>
  <si>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</si>
  <si>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</si>
  <si>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</si>
  <si>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</si>
  <si>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</si>
  <si>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</si>
  <si>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</si>
  <si>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</si>
  <si>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</si>
  <si>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</si>
  <si>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</si>
  <si>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</si>
  <si>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</si>
  <si>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</si>
  <si>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</si>
  <si>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</si>
  <si>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</si>
  <si>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</si>
  <si>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</si>
  <si>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Antīkie un citi mākslas priekšmeti</t>
  </si>
  <si>
    <t>Citas vērtslietas</t>
  </si>
  <si>
    <t>Datortehnika, sakaru un cita biroja tehnika</t>
  </si>
  <si>
    <t>Pārējie iepriekš neklasificētie pamatlīdzekļi</t>
  </si>
  <si>
    <t>Pamatlīdzekļu izveidošana un nepabeigtā būvniecība</t>
  </si>
  <si>
    <t>Kapitālais remonts un rekonstrukcija</t>
  </si>
  <si>
    <t>Bioloģiskie un pazemes aktīvi</t>
  </si>
  <si>
    <t>Pārējie bioloģiskie un lauksaimniecības aktīvi</t>
  </si>
  <si>
    <t>Ilgtermiņa ieguldījumi nomātajos pamatlīdzekļos</t>
  </si>
  <si>
    <t>Sociālie pabalsti</t>
  </si>
  <si>
    <t>Pensijas un sociālie pabalsti naudā</t>
  </si>
  <si>
    <t>Valsts sociālās apdrošināšanas pabalsti naudā</t>
  </si>
  <si>
    <t>Valsts sociālie pabalsti naudā</t>
  </si>
  <si>
    <t>Pārējie valsts pabalsti un kompensācijas</t>
  </si>
  <si>
    <t>Valsts un pašvaldību nodarbinātības pabalsti naudā</t>
  </si>
  <si>
    <t>Bezdarbnieku pabalsts</t>
  </si>
  <si>
    <t>Bezdarbnieku stipendija</t>
  </si>
  <si>
    <t>Pašvaldību sociālā palīdzība iedzīvotājiem naudā</t>
  </si>
  <si>
    <t>Pabalsti veselības aprūpei naudā</t>
  </si>
  <si>
    <t>Pabalsti ēdināšanai naudā</t>
  </si>
  <si>
    <t>Pašvaldību vienreizējie pabalsti naudā ārkārtas situācijā</t>
  </si>
  <si>
    <t>Sociālās garantijas bāreņiem un audžuģimenēm naudā</t>
  </si>
  <si>
    <t>Pārējā sociālā palīdzība  naudā</t>
  </si>
  <si>
    <t>Pabalsts garantētā minimālā ienākumu līmeņa nodrošināšanai naudā</t>
  </si>
  <si>
    <t>Dzīvokļa pabalsti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</si>
  <si>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</si>
  <si>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</si>
  <si>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</si>
  <si>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</si>
  <si>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</si>
  <si>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</si>
  <si>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sociālāpalīdzība iedzīvotājiem natūrā</t>
  </si>
  <si>
    <t>Pabalsti ēdināšanai natūrā</t>
  </si>
  <si>
    <t>Pašvaldības vienreizējie pabalsti natūrā ārkārtas situācijā</t>
  </si>
  <si>
    <t>Sociālās garantijas bāreņiem un audžuģimenēm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</si>
  <si>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</si>
  <si>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</si>
  <si>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</si>
  <si>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</si>
  <si>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</si>
  <si>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</si>
  <si>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</si>
  <si>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Maksājumi iedzīvotājiem natūrā, naudas balvas, izdevumi pašvaldību brīvprātīgo iniciatīvu izpildei</t>
  </si>
  <si>
    <t>Maksājumi iedzīvotājiem natūrā</t>
  </si>
  <si>
    <t>Naudas balvas</t>
  </si>
  <si>
    <t>Izdevumi brīvprātīgo iniciatīvu izpildei</t>
  </si>
  <si>
    <t>Izsoles nodrošinājuma un citu maksājumu, kas saistīti ar dalību izsolēs, atmaksa</t>
  </si>
  <si>
    <t>Uzturēšanas izdevumu transferti, pašu resursu maksājumi, starptautiskā sadarbība</t>
  </si>
  <si>
    <t>Pašvaldību  uzturēšanas izdevumu transferti</t>
  </si>
  <si>
    <t>Pašvaldību  uzturēšanas izdevumu transferti citām pašvaldībām</t>
  </si>
  <si>
    <t>Pašvaldību uzturēšanas izdevumu iekšējie tranferti starp pašvaldības budžeta veidiem</t>
  </si>
  <si>
    <t>Pašvaldības pamatbudžeta uzturēšanas izdevumu transferts uz pašvaldības speciālo budžetu</t>
  </si>
  <si>
    <t>Pašvaldības speciālā budžeta uzturēšanas izdevumu transferts uz pašvaldības pamatbudžetu</t>
  </si>
  <si>
    <t>Pašvaldību uzturēšanas izdevumu transferti padotības iestādēm</t>
  </si>
  <si>
    <t>Pašvaldības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</si>
  <si>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</si>
  <si>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</si>
  <si>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Pašvaldības iemaksa pašvaldību finanšu izlīdzināšanas fondā</t>
  </si>
  <si>
    <t>Starptautiskā sadarbība</t>
  </si>
  <si>
    <t>Pārējie pārskaitījumi ārvalstīm</t>
  </si>
  <si>
    <t>Atlikums perioda beigās bankā, t.sk</t>
  </si>
  <si>
    <t>F22 01 00 00</t>
  </si>
  <si>
    <t>kases apgrozības līdzekļi</t>
  </si>
  <si>
    <t>F22 01 00 20</t>
  </si>
  <si>
    <t>atgriežamie līdzekļi pašvaldības budžetam</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</si>
  <si>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</si>
  <si>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</si>
  <si>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</si>
  <si>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</si>
  <si>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</si>
  <si>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</si>
  <si>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</si>
  <si>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</si>
  <si>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</si>
  <si>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</si>
  <si>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</si>
  <si>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</si>
  <si>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</si>
  <si>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</si>
  <si>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</si>
  <si>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</si>
  <si>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</si>
  <si>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</si>
  <si>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</si>
  <si>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</si>
  <si>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</si>
  <si>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00</t>
  </si>
  <si>
    <t>Akcijas un cita līdzdalība komersantu pašu kapitālā neskaitot kopieguldījuma fonda akcijas</t>
  </si>
  <si>
    <t>*Stratēģiskā dokumenta nosaukums, kodu atšifrējums.</t>
  </si>
  <si>
    <t>Naudas līdzekļi nepieciešami bēru pabalsta izmaksai, sakarā ar vīra nāvi</t>
  </si>
  <si>
    <t>Piemaksa par papildu darbu netiks iztērēta plānotajā apjomā,  tādēļ daļu  naudas līdzekļu (Eur 213.00) apmērā iespējams novirzīt bēru pabalsta izmaksai , sakarā ar vīra nāvi.</t>
  </si>
  <si>
    <t>1</t>
  </si>
  <si>
    <t>Tāme Nr.06.1.6.</t>
  </si>
  <si>
    <t>Jūrmalas pilsētas dome</t>
  </si>
  <si>
    <t>90000056357</t>
  </si>
  <si>
    <t>Jomas iela 1/5, Jūrmala, LV-2016</t>
  </si>
  <si>
    <t>06.600.</t>
  </si>
  <si>
    <t xml:space="preserve">Pašvaldības īpašumu pārvaldīšana </t>
  </si>
  <si>
    <t>LV84PARX0002484572001</t>
  </si>
  <si>
    <t>LV81PARX0002484577002</t>
  </si>
  <si>
    <t>Naudas līdzekļi nepieciešami īpašumu apdrošināšanas polises Nr.LV16-4010002553-0 apmaksai</t>
  </si>
  <si>
    <r>
      <rPr>
        <b/>
        <sz val="9"/>
        <rFont val="Times New Roman"/>
        <family val="1"/>
        <charset val="186"/>
      </rPr>
      <t>22.pielikums</t>
    </r>
    <r>
      <rPr>
        <sz val="9"/>
        <rFont val="Times New Roman"/>
        <family val="1"/>
        <charset val="186"/>
      </rPr>
      <t xml:space="preserve"> Jūrmalas pilsētas domes</t>
    </r>
  </si>
  <si>
    <t>2015.gada 16.decembra saistošajiem noteikumiem Nr. 47</t>
  </si>
  <si>
    <t>(protokols Nr.22, 3.punkts)</t>
  </si>
  <si>
    <t>Budžeta finansēta institūcija: Jūrmalas pilsētas dome</t>
  </si>
  <si>
    <t>Reģistrācijas Nr.90000056357</t>
  </si>
  <si>
    <t>2016.gada budžeta atšifrējums pa programmām un budžeta veidiem</t>
  </si>
  <si>
    <t>Struktūrvienība:</t>
  </si>
  <si>
    <t xml:space="preserve"> Īpašumu pārvaldes Pašvaldības īpašumu nodaļa</t>
  </si>
  <si>
    <t>Programma: Nekustamā īpašuma iegāde</t>
  </si>
  <si>
    <r>
      <t xml:space="preserve">Funkcionālās klasifikācijas kods: </t>
    </r>
    <r>
      <rPr>
        <b/>
        <sz val="9"/>
        <rFont val="Times New Roman"/>
        <family val="1"/>
        <charset val="186"/>
      </rPr>
      <t>04.900.</t>
    </r>
  </si>
  <si>
    <t>Nr.</t>
  </si>
  <si>
    <t>Pasākums/ aktivitāte/ projekts/ pakalpojuma nosaukums/ objekts</t>
  </si>
  <si>
    <t>Ekonomiskās klasifikācijas kodi</t>
  </si>
  <si>
    <t>2016.gada budžets</t>
  </si>
  <si>
    <t>Priekšlikumi izmaiņām (+/-)</t>
  </si>
  <si>
    <t>2016.gada budžets apstiprināts pēc izmaiņām</t>
  </si>
  <si>
    <t>Stratēģisko dokumetu kods*</t>
  </si>
  <si>
    <t>KOPĀ:</t>
  </si>
  <si>
    <t>Īpašumu iegāde</t>
  </si>
  <si>
    <t>Valsts nodeva īpašumu pirkšanai</t>
  </si>
  <si>
    <t>Programma: Pašvaldības īpašumu pārvaldīšana</t>
  </si>
  <si>
    <r>
      <t xml:space="preserve">Funkcionālās klasifikācijas kods: </t>
    </r>
    <r>
      <rPr>
        <b/>
        <sz val="9"/>
        <rFont val="Times New Roman"/>
        <family val="1"/>
        <charset val="186"/>
      </rPr>
      <t>06.600.</t>
    </r>
  </si>
  <si>
    <t>pamatbudžets</t>
  </si>
  <si>
    <t>maksas pakalpojumi</t>
  </si>
  <si>
    <t xml:space="preserve">KOPĀ </t>
  </si>
  <si>
    <t>Vērtēšana (tirgus vērtības noteikšana un aktualizācija; kapitālsabiedrību pamatkapitālā iekļaujamo nekustamo īpašumu vērtēšana; kapitālsabiedrību vērtēšana)</t>
  </si>
  <si>
    <t>R.3.1.1.</t>
  </si>
  <si>
    <t>Sludinājumi un reklāmas</t>
  </si>
  <si>
    <t>R.3.1.4.</t>
  </si>
  <si>
    <t>Informatīvie stendi (izgatavošana, uzstādīšana un demontāža)</t>
  </si>
  <si>
    <t>R.3.1.2.</t>
  </si>
  <si>
    <t>Nekustamā īpašuma nodokļa kompensācija</t>
  </si>
  <si>
    <t>Telpu noma</t>
  </si>
  <si>
    <t>Pašvaldības īpašumā esošo nekustamo īpašumu pārvaldīšana un komunālie pakalpojumi</t>
  </si>
  <si>
    <t>R.2.9.1.</t>
  </si>
  <si>
    <t>Parādu segšana par pašvaldības neizīrēto, nedzīvojamo telpu dzīvojamās mājās pārvaldīšanas izmaksas</t>
  </si>
  <si>
    <t>R.3.1.5.</t>
  </si>
  <si>
    <t>Īpašumu apdrošināšana</t>
  </si>
  <si>
    <t>R3.1.1.</t>
  </si>
  <si>
    <t>Ēku tehniskā stāvokļa novērtēšana</t>
  </si>
  <si>
    <t>Kadastrālā uzmērīšana zemesgabaliem, kas ierakstāmi zemesgrāmatā uz Jūrmalas pilsētas pašvaldības vārda, zemes ierīcības projekti</t>
  </si>
  <si>
    <t>Inventerizācijas lietu pasūtīšana Valsts zemes dienestam, dzīvokļu tehniskās pases objektiem, zemesgrāmatā uz Jūrmalas pilsētas pašvaldības vārda, datu aktualizācija VZD kadastā</t>
  </si>
  <si>
    <t>R3.1.2.</t>
  </si>
  <si>
    <t>Kancelejas nodevas, valsts nodevas (kadastra izziņas)</t>
  </si>
  <si>
    <t>Izdevumi juridiskās palīdzības sniedzējiem - notāra pakalpojumi, juridiskie slēdzieni zemes īpašumu lietās</t>
  </si>
  <si>
    <t>Dzīvojamo māju privatizācijas procesa organizatoriskais un tiesiskais nodrošinājums</t>
  </si>
  <si>
    <t>* Informatīvi -</t>
  </si>
  <si>
    <t>Stratēģisko dokumentu kodu skaidrojums:</t>
  </si>
  <si>
    <t>1.Attīstības programma 2014-2020.gadam (07.11.2013. lēmums Nr.625)</t>
  </si>
  <si>
    <t>Komunālā un transporta infrastruktūra</t>
  </si>
  <si>
    <t>R.2.6.2.</t>
  </si>
  <si>
    <t>Racionālas un videi draudzīgas energoapgādes sistēmas attīstība</t>
  </si>
  <si>
    <t>Pašvaldības dzīvojamā fonda attīstība</t>
  </si>
  <si>
    <t>Sociālā infrastruktūra</t>
  </si>
  <si>
    <t>Pilsētas attīstības plānošana</t>
  </si>
  <si>
    <t>Pašvaldības pārvaldes kapacitātes celšana</t>
  </si>
  <si>
    <t>Uzlabota komunikācija ar pilsētas iedzīvotājiem</t>
  </si>
  <si>
    <t>Pilsētas pārvaldības infrastruktūras pilnveide</t>
  </si>
  <si>
    <t>Tāme Nr.01.1.1.</t>
  </si>
  <si>
    <t>01.110.</t>
  </si>
  <si>
    <t>Iestādes uzturēšana</t>
  </si>
  <si>
    <t>LV57PARX0002484572002</t>
  </si>
  <si>
    <t>Tāme Nr.08.1.4.</t>
  </si>
  <si>
    <t>08.100.</t>
  </si>
  <si>
    <t>Sporta pasākumi</t>
  </si>
  <si>
    <t>Finansējums ir nepieciešams volejbola kluba "Jūrmala/T" dalībai Latvijas čempionātā volejbolā nacionālajā līgā 2.divīzijā un Entuziastu volejbola līgā.</t>
  </si>
  <si>
    <t xml:space="preserve">2016.gada budžeta atšifrējums pa programmām </t>
  </si>
  <si>
    <t>Struktūrvienība</t>
  </si>
  <si>
    <t>Sporta pārvalde</t>
  </si>
  <si>
    <t>Programma:</t>
  </si>
  <si>
    <t>Funkcionālās klasifikācijas kods:</t>
  </si>
  <si>
    <t>2016.gada budžets pirms priekšlikumiem</t>
  </si>
  <si>
    <t>Stratēģisko dokumentu kods *</t>
  </si>
  <si>
    <t>KOPĀ</t>
  </si>
  <si>
    <t>I Jūrmalas pilsētas sporta pasākumi</t>
  </si>
  <si>
    <t>Mērķis Nr.3</t>
  </si>
  <si>
    <t>1.1.</t>
  </si>
  <si>
    <t>Gada balva sportā</t>
  </si>
  <si>
    <t>PM 2</t>
  </si>
  <si>
    <t>Eiropas Sporta pilsētas statusa iegūšana 2017.gadam</t>
  </si>
  <si>
    <t>PM2</t>
  </si>
  <si>
    <t>FUTBOLS</t>
  </si>
  <si>
    <t>2.1.</t>
  </si>
  <si>
    <t>Atklātās sacensības "Jūrmalas domes kauss" 5.posmos  pludmales futbolā</t>
  </si>
  <si>
    <t>2.2.</t>
  </si>
  <si>
    <t>Jūrmalas pilsētas atklātais čempionāts pieaugušiem</t>
  </si>
  <si>
    <t>ŪDENSMOTOSPORTS</t>
  </si>
  <si>
    <t>3.1.</t>
  </si>
  <si>
    <t xml:space="preserve">"Jurmala cup" sacensības ūdens motosportā </t>
  </si>
  <si>
    <t>3.2.</t>
  </si>
  <si>
    <t>Latvijas čempionāts ūdensmotosportā</t>
  </si>
  <si>
    <t>AUSTRUMCĪŅAS</t>
  </si>
  <si>
    <t>4.1.</t>
  </si>
  <si>
    <t>Starptautiskais karatē WKF turnīrs "Grand Prix Jurmala Ippon.lv Cup 2016"</t>
  </si>
  <si>
    <t>4.2.</t>
  </si>
  <si>
    <t>"Jūrmalas kauss 2016" Starptautiskais karatē čempionāts</t>
  </si>
  <si>
    <t>INVALĪDU SPORTS</t>
  </si>
  <si>
    <t>5.1.</t>
  </si>
  <si>
    <t>Sporta svētki "Pepija tūrisma takās " bērniem invalīdiem</t>
  </si>
  <si>
    <t>Mērķis Nr.2</t>
  </si>
  <si>
    <t>5.2.</t>
  </si>
  <si>
    <t>Sporta svētki "Pepija Ziemassvētkos " bērniem invalīdiem</t>
  </si>
  <si>
    <t>5.3.</t>
  </si>
  <si>
    <t>Orientēšanās invalīdiem "Tu vari!"</t>
  </si>
  <si>
    <t>5.4.</t>
  </si>
  <si>
    <t>Baltā spieķa diena</t>
  </si>
  <si>
    <t>GALDA TENISS</t>
  </si>
  <si>
    <t>6.1.</t>
  </si>
  <si>
    <t>Jūrmalas atklātais čempionāts galda tenisā(2 dienas)</t>
  </si>
  <si>
    <t>6.2.</t>
  </si>
  <si>
    <t>Draudzības kausa izcīņas Jūrmalas posms</t>
  </si>
  <si>
    <t>6.3.</t>
  </si>
  <si>
    <t>Jūrmalas domes  balvu izcīņa galda tenisā senioriem (2 dienas)</t>
  </si>
  <si>
    <t>6.4.</t>
  </si>
  <si>
    <t>Ziemassvētku sacensības galda tenisā</t>
  </si>
  <si>
    <t>AIRĒŠANA</t>
  </si>
  <si>
    <t>7.1.</t>
  </si>
  <si>
    <t>LR Ziemas čempionāts</t>
  </si>
  <si>
    <t>7.2.</t>
  </si>
  <si>
    <t>LR čempionāts garajās distancēs</t>
  </si>
  <si>
    <t>7.3.</t>
  </si>
  <si>
    <t>LAF balvu izcīņa</t>
  </si>
  <si>
    <t>7.4.</t>
  </si>
  <si>
    <t>LR čempionāts junioriem "A"</t>
  </si>
  <si>
    <t>7.5.</t>
  </si>
  <si>
    <t>LR čempionāts junioriem "B"</t>
  </si>
  <si>
    <t>7.6.</t>
  </si>
  <si>
    <t>LR čempionāts</t>
  </si>
  <si>
    <t>7.7.</t>
  </si>
  <si>
    <t>Sezonas noslēguma sacensības</t>
  </si>
  <si>
    <t>7.8.</t>
  </si>
  <si>
    <t>LR rudens kauss</t>
  </si>
  <si>
    <t>7.9.</t>
  </si>
  <si>
    <t>LR MIX (2x,4-)</t>
  </si>
  <si>
    <t>7.10.</t>
  </si>
  <si>
    <t>LR kausa izcīņa</t>
  </si>
  <si>
    <t>7.11.</t>
  </si>
  <si>
    <t>LR pavasara kauss</t>
  </si>
  <si>
    <t>7.12.</t>
  </si>
  <si>
    <t>Jūrmalas pilsētas čempionāts akadēmiskā airēšanā</t>
  </si>
  <si>
    <t>7.13.</t>
  </si>
  <si>
    <t>Jūrmalas airēšanas maratons</t>
  </si>
  <si>
    <t>BURĀŠANA</t>
  </si>
  <si>
    <t>8.1.</t>
  </si>
  <si>
    <t>2 stundu regates sezonas sacensību seriāls</t>
  </si>
  <si>
    <t>8.2.</t>
  </si>
  <si>
    <t>Jūrmalas pilsētas burāšanas sezonas atklāšanas regate</t>
  </si>
  <si>
    <t>8.3.</t>
  </si>
  <si>
    <t>Maija regate</t>
  </si>
  <si>
    <t>8.4.</t>
  </si>
  <si>
    <t>Optimist asociācijas kauss. Baltic Optimist Cup posms</t>
  </si>
  <si>
    <t>8.5.</t>
  </si>
  <si>
    <t>Jūrmalas burāšanas regate</t>
  </si>
  <si>
    <t>8.6.</t>
  </si>
  <si>
    <t>Beach Regatta</t>
  </si>
  <si>
    <t>8.7.</t>
  </si>
  <si>
    <t>Priedaines Jahtkluba sezonas slēgšanas regate</t>
  </si>
  <si>
    <t>8.8.</t>
  </si>
  <si>
    <t>Baltic Sea Cup</t>
  </si>
  <si>
    <t>8.9.</t>
  </si>
  <si>
    <t>Olimpisko laivu klases "470" kausa izcīņa</t>
  </si>
  <si>
    <t>BASKETBOLS</t>
  </si>
  <si>
    <t>9.1.</t>
  </si>
  <si>
    <t>Jūrmalas basketbola čempionāts 15/16</t>
  </si>
  <si>
    <t>9.2.</t>
  </si>
  <si>
    <t>Jūrmalas čempionāts basketbolā vīriešiem 16/17</t>
  </si>
  <si>
    <t>9.3.</t>
  </si>
  <si>
    <t>Jūrmalas kausa izcīņa basketbolā sievietēm - seniorēm</t>
  </si>
  <si>
    <t>9.4.</t>
  </si>
  <si>
    <t>Ielu basketbola turnīrs "Dzintaru kauss 2016"</t>
  </si>
  <si>
    <t>PLUDMALES VOLEJBOLS</t>
  </si>
  <si>
    <t>10.1.</t>
  </si>
  <si>
    <t>Latvijas čempionāts pludmales volejbolā</t>
  </si>
  <si>
    <t>10.2.</t>
  </si>
  <si>
    <t>Jūrmalas atklātais pludmales volejbola čempionātu un turnīru seriāls</t>
  </si>
  <si>
    <t>10.3.</t>
  </si>
  <si>
    <t>2016 CEV Beach Volleyball Championship Jurmala Masters</t>
  </si>
  <si>
    <t>10.4.</t>
  </si>
  <si>
    <t>LSVS 53. sporta spēļu senioru finālsacensības pludmales volejbolā</t>
  </si>
  <si>
    <t>10.5.</t>
  </si>
  <si>
    <t>Jūrmalas atklātais jaunatnes čempionāts</t>
  </si>
  <si>
    <t>HANDBOLS</t>
  </si>
  <si>
    <t>11.1.</t>
  </si>
  <si>
    <t>Starptautiskais turnīrs Pludmales handbolā</t>
  </si>
  <si>
    <t>ŠAHS</t>
  </si>
  <si>
    <t>12.1.</t>
  </si>
  <si>
    <t xml:space="preserve">Jūrmalas šaha turnīrs </t>
  </si>
  <si>
    <t>12.2.</t>
  </si>
  <si>
    <t>Vladimira Petrova piemiņas memoriāls</t>
  </si>
  <si>
    <t>12.3.</t>
  </si>
  <si>
    <t xml:space="preserve">A. Širova ziemas kauss šahā </t>
  </si>
  <si>
    <t>12.4.</t>
  </si>
  <si>
    <t>Starptautiskie bērnu šaha turnīri " Kaissa - Rudaga 2016"</t>
  </si>
  <si>
    <t>ORIENTĒŠANĀS</t>
  </si>
  <si>
    <t>13.1.</t>
  </si>
  <si>
    <t>Tautas orientēšanās sacensības"Ķemermiestiņa mazās Anniņas lielā balva"</t>
  </si>
  <si>
    <t>13.2.</t>
  </si>
  <si>
    <t>Orientēšanās festivāls "O` festivāls"</t>
  </si>
  <si>
    <t>13.3.</t>
  </si>
  <si>
    <t>Ziemas balva</t>
  </si>
  <si>
    <t>Orientēšanas sacensības ''Jūrmalas rogainings''</t>
  </si>
  <si>
    <t>ŪDENSSLĒPOŠANA</t>
  </si>
  <si>
    <t>14.1.</t>
  </si>
  <si>
    <t>Jūrmalas ūdensslēpošanas svētki</t>
  </si>
  <si>
    <t>BOKSS/KIKBOKS</t>
  </si>
  <si>
    <t>15.1.</t>
  </si>
  <si>
    <t xml:space="preserve"> Jāņa Roviča starptautiskais piemiņas turnīrs</t>
  </si>
  <si>
    <t>15.2.</t>
  </si>
  <si>
    <t>Cīņu šovs ''Ielas cīņas''</t>
  </si>
  <si>
    <t>VIEGLATLĒTIKA</t>
  </si>
  <si>
    <t>16.1.</t>
  </si>
  <si>
    <t xml:space="preserve">Skrējiens "Dzintaru apļi" 7 kārtās </t>
  </si>
  <si>
    <t>16.2.</t>
  </si>
  <si>
    <t xml:space="preserve">Pludmales skrējiens "Bruņurupucis" </t>
  </si>
  <si>
    <t>16.3.</t>
  </si>
  <si>
    <t xml:space="preserve">Starptautiskais Jūrmalas krāsu skrējiens </t>
  </si>
  <si>
    <t>16.4.</t>
  </si>
  <si>
    <t>Jūrmalas Skriešanas svētki</t>
  </si>
  <si>
    <t>TENISS</t>
  </si>
  <si>
    <t>17.1.</t>
  </si>
  <si>
    <t xml:space="preserve">Men`s Future Jurmala cup </t>
  </si>
  <si>
    <t>17.2.</t>
  </si>
  <si>
    <t xml:space="preserve">LR jauniešu čempionāts </t>
  </si>
  <si>
    <t>17.3.</t>
  </si>
  <si>
    <t>International Pludmales tenisa turnīrs ITF G4, G3 Jurmala Cup</t>
  </si>
  <si>
    <t>17.4.</t>
  </si>
  <si>
    <t>"Starptautiskais atklātais čempionāts tenisā "Jūrmalas kauss"</t>
  </si>
  <si>
    <t>CITI</t>
  </si>
  <si>
    <t>18.1.</t>
  </si>
  <si>
    <t>Jūrmalas atklātas sacensības loka šaušanā</t>
  </si>
  <si>
    <t>18.2.</t>
  </si>
  <si>
    <t>Ielu basketbola turnīrs "Ghetto basket" 3 posmos</t>
  </si>
  <si>
    <t>18.3.</t>
  </si>
  <si>
    <t>Ielu basketbola turnīrs "Ghetto florbol" 3 posmos</t>
  </si>
  <si>
    <t>18.4.</t>
  </si>
  <si>
    <t>Pasaules kausu posms ielu vingrošanā</t>
  </si>
  <si>
    <t>18.5.</t>
  </si>
  <si>
    <t>Autorallijs "Latvija 2016"</t>
  </si>
  <si>
    <t>18.6.</t>
  </si>
  <si>
    <t>Starptautiskais bridža turnīrs</t>
  </si>
  <si>
    <t>18.7.</t>
  </si>
  <si>
    <t>Starptautiskais geocaching orientēšanās pasākums "Iepazīsti Jūrmalu"</t>
  </si>
  <si>
    <t>18.8.</t>
  </si>
  <si>
    <t>Jūrmalas xTRAIL sporta pasākums</t>
  </si>
  <si>
    <t>18.9.</t>
  </si>
  <si>
    <t>Skrituļošanas maratons</t>
  </si>
  <si>
    <t>18.10.</t>
  </si>
  <si>
    <t>"Jūrmalas kauss" džudo</t>
  </si>
  <si>
    <t>18.11.</t>
  </si>
  <si>
    <t>Sporta pasākums Jūras skriešana "Aquathon Jūrmala"</t>
  </si>
  <si>
    <t>18.12.</t>
  </si>
  <si>
    <t>Atklāto ūdenstilpņu peldēšanas sacensības</t>
  </si>
  <si>
    <t>18.13.</t>
  </si>
  <si>
    <t>Vislatvijas skolēnu sporta un prāta finālspēles "ZZ čempionāts-rādi klasi"</t>
  </si>
  <si>
    <t>18.14.</t>
  </si>
  <si>
    <t>"Mazā stiprinieka piedzīvojumi"(vasarā)</t>
  </si>
  <si>
    <t>18.15.</t>
  </si>
  <si>
    <t>"Mazā stiprinieka piedzīvojumi"(Ziemā)</t>
  </si>
  <si>
    <t>18.16.</t>
  </si>
  <si>
    <t>Prāta spēles</t>
  </si>
  <si>
    <t>18.17.</t>
  </si>
  <si>
    <t>12.Latvijas ziemas peldēšanas čempionāts</t>
  </si>
  <si>
    <t>18.18.</t>
  </si>
  <si>
    <t>Starptautiskajam ielu basketbola turnīrs "Ghetto Basket''</t>
  </si>
  <si>
    <t>FLORBOLS</t>
  </si>
  <si>
    <t>19.1.</t>
  </si>
  <si>
    <t xml:space="preserve">Jūrmalas  kauss  florbolā </t>
  </si>
  <si>
    <t>19.2.</t>
  </si>
  <si>
    <t>"Jūrmalas nakts turnīrs" florbolā</t>
  </si>
  <si>
    <t>19.3.</t>
  </si>
  <si>
    <t>"Jurmala CUP 2016" starptautiskais florbola turnīrs</t>
  </si>
  <si>
    <t>HOKEJS</t>
  </si>
  <si>
    <t>20.1.</t>
  </si>
  <si>
    <t>Jūrmalas čempionāts hokejā</t>
  </si>
  <si>
    <t>MĀKSLAS VINGROŠANA</t>
  </si>
  <si>
    <t>21.1.</t>
  </si>
  <si>
    <t>Starptautiskais festivāls"Mazā-lielā grācija"</t>
  </si>
  <si>
    <t>REGBIJS</t>
  </si>
  <si>
    <t>22.1.</t>
  </si>
  <si>
    <t>Jūrmalas kauss regbijā</t>
  </si>
  <si>
    <t>22.2.</t>
  </si>
  <si>
    <t>10 Pludmales regbija sacensības (9 vecuma posmos)</t>
  </si>
  <si>
    <t>RITEŅBRAUKŠANA</t>
  </si>
  <si>
    <t>23.1.</t>
  </si>
  <si>
    <t>Riteņbraukšanas maratons</t>
  </si>
  <si>
    <t>23.2.</t>
  </si>
  <si>
    <t xml:space="preserve">MTB maratons </t>
  </si>
  <si>
    <t>23.3.</t>
  </si>
  <si>
    <t xml:space="preserve">Neatkarības dienas velo brauciens </t>
  </si>
  <si>
    <t>ZIEMAS SPORTA PASĀKUMI</t>
  </si>
  <si>
    <t>24.1.</t>
  </si>
  <si>
    <t>Ziemas sporta svētki</t>
  </si>
  <si>
    <t xml:space="preserve">II  Jūrmalas pilsētas finansētie sporta klubu komandu piedalīšanās izdevumi starptautiskās sacensībās un Latvijas čempionātu sacensībās 2016.g. </t>
  </si>
  <si>
    <t>Biedrība "Basketbola klubs Jūrmala"</t>
  </si>
  <si>
    <t>Mērķis Nr.1</t>
  </si>
  <si>
    <t>Sporta klubs "Jūrmalas sports"</t>
  </si>
  <si>
    <t>Futbola virslīgas komandas ''Spartaks" atbalstam</t>
  </si>
  <si>
    <t>Dalība LSVS 53. sporta spēlēs</t>
  </si>
  <si>
    <t>Dalība Latvijas   vasaras olimpiādē Cēsīs un Valmierā, Jūrmalā</t>
  </si>
  <si>
    <t>Jurmala Racing Team</t>
  </si>
  <si>
    <t>Jūrmalas sporta veterānu atbalstam, Sporta Senioru Biedrība Jūrmala</t>
  </si>
  <si>
    <t>Florbola klubs "Jūrmala"</t>
  </si>
  <si>
    <t>G. Valnera dalībai sacensībās</t>
  </si>
  <si>
    <t>Biedrība Airēšanas federācija, Jūrmalas airētāju atbalstam</t>
  </si>
  <si>
    <t>Hokeja klubs "Kauguri"</t>
  </si>
  <si>
    <t>Hokeja klubs "Jūrmala"</t>
  </si>
  <si>
    <t>Sporta klubs "Neguss"</t>
  </si>
  <si>
    <t>Jūrmalas Karsējmeiteņu komandai</t>
  </si>
  <si>
    <t>Senioru SK "DEVRO -Jūrmala"</t>
  </si>
  <si>
    <t>Maratonistes J. Prokopčukas dalība sacensībās</t>
  </si>
  <si>
    <t>Biedrība  Sporta klubs "MSL"</t>
  </si>
  <si>
    <t>Jūrmalas kartingista dalība sacensībās (A. Zviedris)</t>
  </si>
  <si>
    <t>Burāšanas sporta vienības fonda "Collatis viribus" atbalstam</t>
  </si>
  <si>
    <t>Boksa kluba "Jūrmala" dalība sacensībās</t>
  </si>
  <si>
    <t>Dalība Pasaules kausa sacensībās pludmales volejbolā (A. Samoilovs)</t>
  </si>
  <si>
    <t>Jāņa Roviča boksa klubs</t>
  </si>
  <si>
    <t>Kartingista  Šubecka dalība sacensībās</t>
  </si>
  <si>
    <t>Līdzfinansējums T.L. Graudiņai</t>
  </si>
  <si>
    <t>Golfera R. Matisona atbalstam</t>
  </si>
  <si>
    <t>Dalība sacensībās džudo klubam Lido</t>
  </si>
  <si>
    <t>Jūrmalas ātrslidošanas klubs</t>
  </si>
  <si>
    <t>Pludmales futbola komandai "VBFK"</t>
  </si>
  <si>
    <t>Hokeja komandas "Ice Wolves" atbalstam</t>
  </si>
  <si>
    <t>Hokeja klubs "Dubulti" atbalstam</t>
  </si>
  <si>
    <t>Jūrmalas bērnu ūdensslēpotāju atbalstam</t>
  </si>
  <si>
    <t>Dalība Jaunajā sieviešu basketbola līgā</t>
  </si>
  <si>
    <t>T. Dreimaņa dalībai sacensībās</t>
  </si>
  <si>
    <t>Airētāja Daira Adamaita atbalstam</t>
  </si>
  <si>
    <t>Atbalsts moto sportistam Dz. Baltam</t>
  </si>
  <si>
    <t>Atbalsts supermoto sportistam L. Liepiņam</t>
  </si>
  <si>
    <t>Peldētāja E. Pones atbalstam</t>
  </si>
  <si>
    <t>Sporta klubs "Amazones"</t>
  </si>
  <si>
    <t>Biedrība "Vsevoloda Zeļonija sporta skola"</t>
  </si>
  <si>
    <t>Airēšanas klubs "Majori"</t>
  </si>
  <si>
    <t>Motosporta komandas "Jūrmalas delveri"</t>
  </si>
  <si>
    <t>Senioru sporta spēles</t>
  </si>
  <si>
    <t>Kartingista  E. Veismaņa dalība sacensībās</t>
  </si>
  <si>
    <t>Regbija klubs "Jūrmala" (virslīgas komanda)</t>
  </si>
  <si>
    <t>Volejbola klubs "Jūrmala/T"</t>
  </si>
  <si>
    <t>Karatistes M. L. Muižnieces atbalstam</t>
  </si>
  <si>
    <t>Biedrība "Volejbola komanda Rietumjūrmala"</t>
  </si>
  <si>
    <t>Ūdensmotosportista D. Šillera atbalstam</t>
  </si>
  <si>
    <t>Cīņas klubs "MMA Jūrmala"</t>
  </si>
  <si>
    <t>Skeitbordista M. Liepiņa atbalstam</t>
  </si>
  <si>
    <t>Autosportista J. Dreimaņa atbalstam</t>
  </si>
  <si>
    <t>Biedrība "Hokeja skola Jūrmala" Latvijas čempionāts hokejā 1. līga</t>
  </si>
  <si>
    <t>"Kauguru sporta klubs" šahs</t>
  </si>
  <si>
    <t xml:space="preserve">Dalība  Rīgas skriešanas maratonā </t>
  </si>
  <si>
    <t>Mērķis Nr.5</t>
  </si>
  <si>
    <t>Mērķis Nr.6</t>
  </si>
  <si>
    <t>VRR autosports (A. Vecvagara atbalstam)</t>
  </si>
  <si>
    <t>Hokeja komandas "Royal-tec/Jūrmala" atbalstam</t>
  </si>
  <si>
    <t>Motobraucējas P. Bērziņas atbalstam</t>
  </si>
  <si>
    <t>Dalība starptautiskajās pludmales regbija sacensībās</t>
  </si>
  <si>
    <t>Pašvaldības atzinības izteikšana par īpašiem sasniegumiem un rezultātiem</t>
  </si>
  <si>
    <t>Ūdenspolo sportista J.K.Vasiļonoka atbalstam</t>
  </si>
  <si>
    <t>Triatlonista M.Nagibina atbalstam</t>
  </si>
  <si>
    <t>Hokejista Emīla Ērgļa atbalstam</t>
  </si>
  <si>
    <t>Šahista Georgija Germanova atbalstam</t>
  </si>
  <si>
    <t>Kalnu slēpotājas Esteres poles atbalstam</t>
  </si>
  <si>
    <t>Dalība Seni Cup Eiropas finālturnīrā</t>
  </si>
  <si>
    <t>Sporta vingrotāja A.Krūzes dalība treniņnometnēs</t>
  </si>
  <si>
    <t>III</t>
  </si>
  <si>
    <t>Rezerve sportam 4%</t>
  </si>
  <si>
    <t>rezerve sportam</t>
  </si>
  <si>
    <t>Sporta pārvaldes Sporta attīstības nodaļa</t>
  </si>
  <si>
    <t>Sporta attīstības un publicitātes pasākumi</t>
  </si>
  <si>
    <t>Grāmata "Jūrmalas sporta vēsture"</t>
  </si>
  <si>
    <t>* Informatīvi - Stratēģiskā dokumenta nosaukums:</t>
  </si>
  <si>
    <t>Jūrmalas pilsētas sporta un aktīvās atpūtas attīstības stratēģija 2008.-2020. gadam.</t>
  </si>
  <si>
    <t>Stratēģiskā dokumenta kodu atšifrējumi:</t>
  </si>
  <si>
    <t>Mērķis Nr. 1 Fiziskās aktivitātēs iesaistīto Jūrmalas pilsētas iedzīvotāju, īpaši bērnu un jauniešu skaita pieaugums.</t>
  </si>
  <si>
    <t>Mērķis Nr.2 Cilvēku ar invaliditāti dalības sporta un aktīvās atpūtas aktivitātēs pieaugums</t>
  </si>
  <si>
    <t>Mērķis Nr. 3 Starptautiska, nacionāla un vietēja mēroga sporta sacensību un aktīvās atpūtas norišu skaita pieaugums.</t>
  </si>
  <si>
    <t xml:space="preserve">Sporta un aktīvās atpūtas nozares attīstības rīcības programmas , Mārketinga attīstības programma 1.2. Veselīga dzīvesveida, sporta un aktīvās atpūtas popularizēšana Jūrmalas pilsētas medijos, PM.2. Regulāras informācijas kampaņas masu saziņas līdzekļos par sporta un aktīvās atpūtas nozīmi un organizētajiem pasākumiem un institūcijām.
</t>
  </si>
  <si>
    <r>
      <rPr>
        <b/>
        <sz val="9"/>
        <rFont val="Times New Roman"/>
        <family val="1"/>
        <charset val="186"/>
      </rPr>
      <t xml:space="preserve"> 9.pielikums</t>
    </r>
    <r>
      <rPr>
        <sz val="9"/>
        <rFont val="Times New Roman"/>
        <family val="1"/>
        <charset val="186"/>
      </rPr>
      <t xml:space="preserve"> Jūrmalas pilsētas domes</t>
    </r>
  </si>
  <si>
    <t>Tāme Nr.08.1.12.</t>
  </si>
  <si>
    <t>08.620.</t>
  </si>
  <si>
    <t>Kultūras pasākumi</t>
  </si>
  <si>
    <t>Nepieciešami papildus naudas līdzekļi jaunu autoratlīdzības līgumu slēgšanai</t>
  </si>
  <si>
    <t>nepieciešami papildus naudas līdzekļi telpu nomai Dubultu rakstnieku namā</t>
  </si>
  <si>
    <t>Nepieciešami papildus naudas līdzekļi jauna līguma slēgšanai ar pašnodarbināto personu</t>
  </si>
  <si>
    <t>Nepieciešami papildus naudas līdzekļi 2 pretententu atbalstam</t>
  </si>
  <si>
    <r>
      <rPr>
        <b/>
        <sz val="9"/>
        <rFont val="Times New Roman"/>
        <family val="1"/>
        <charset val="186"/>
      </rPr>
      <t>16.pielikums</t>
    </r>
    <r>
      <rPr>
        <sz val="9"/>
        <rFont val="Times New Roman"/>
        <family val="1"/>
        <charset val="186"/>
      </rPr>
      <t xml:space="preserve"> Jūrmalas pilsētas domes</t>
    </r>
  </si>
  <si>
    <t>2015.gada 16.decembra saistošajiem noteikumiem Nr.47</t>
  </si>
  <si>
    <t>(Protokols Nr.22, 3.punkts)</t>
  </si>
  <si>
    <t>Kultūras nodaļa</t>
  </si>
  <si>
    <t>Jūrmala - Aspazijas un Raiņa pilsēta</t>
  </si>
  <si>
    <t>R1.7.1.</t>
  </si>
  <si>
    <t>Kultūras projektu konkurss - Profesionālās mākslas pieejamība Jūrmalā</t>
  </si>
  <si>
    <t>Jūrmalas pilsētas domes līdzfinansēto iedzīvotāju iniciatīvas projektu īstenošana kultūras un mākslas attīstības veicināšanas jomā</t>
  </si>
  <si>
    <t>Izglītības semināri nozares darbiniekiem</t>
  </si>
  <si>
    <t>R3.3.1.</t>
  </si>
  <si>
    <t>Rezerves līdzekļi kultūras pasākumiem</t>
  </si>
  <si>
    <t>R1.7.1</t>
  </si>
  <si>
    <t>Kauguru rudens svētki</t>
  </si>
  <si>
    <t>Kūrortsvētki</t>
  </si>
  <si>
    <t>Gada balva kultūrā</t>
  </si>
  <si>
    <t>P 3.3.</t>
  </si>
  <si>
    <t>Dubultu stacijas izgaismošana Ziemassvētku laikā</t>
  </si>
  <si>
    <t>Starptautiskais Baltijas jūras koru konkurss, festivāls u.tml.</t>
  </si>
  <si>
    <t>Grupas CVETI jubilejas koncerts</t>
  </si>
  <si>
    <t>Autoratlīdzība</t>
  </si>
  <si>
    <r>
      <t>Populārās klasikas koncerts "</t>
    </r>
    <r>
      <rPr>
        <i/>
        <sz val="9"/>
        <rFont val="Times New Roman"/>
        <family val="1"/>
        <charset val="186"/>
      </rPr>
      <t>Dolce Vita</t>
    </r>
    <r>
      <rPr>
        <sz val="9"/>
        <rFont val="Times New Roman"/>
        <family val="1"/>
        <charset val="186"/>
      </rPr>
      <t>"</t>
    </r>
  </si>
  <si>
    <t>08.290.</t>
  </si>
  <si>
    <t>Militāri patriotiskais pasākums ''Augsim Latvijai''</t>
  </si>
  <si>
    <t>Stratēģiskā dokumenta nosaukums:</t>
  </si>
  <si>
    <t>Jūrmalas pilsētas attīstības programma 2014. -2020.gadam</t>
  </si>
  <si>
    <t>Stratēģiskā dokumenta kodu atšifrējums:</t>
  </si>
  <si>
    <t xml:space="preserve">Prioritāte P1.7. Kultūras tūrisma attīstība, </t>
  </si>
  <si>
    <t xml:space="preserve">Rīcības virziens R1.7.1. Kultūras tūrisma piedāvājuma attīstība. </t>
  </si>
  <si>
    <t xml:space="preserve">Prioritāte P3.3. Daudzveidīgas kultūras un sporta vide. </t>
  </si>
  <si>
    <t>Rīcības virziens R3.3.1. Pilsētas kultūras iestāžu un muzeju darbības pilnveide.</t>
  </si>
  <si>
    <t>Tāme Nr.09.29.1.</t>
  </si>
  <si>
    <t>Jūrmalas Sporta skola</t>
  </si>
  <si>
    <t>90009249367</t>
  </si>
  <si>
    <t>Nometņu iela 2b, Jūrmala</t>
  </si>
  <si>
    <t>09.510</t>
  </si>
  <si>
    <t>Iestādes uzturēšana, interešu un profesionālās ievirzes izglītības nodrošināšana</t>
  </si>
  <si>
    <t>R.3.2.4.</t>
  </si>
  <si>
    <t>LV96PARX0002484572076</t>
  </si>
  <si>
    <t>LV96PARX0002484573046</t>
  </si>
  <si>
    <t>LV73PARX0002484577049</t>
  </si>
  <si>
    <t>LV10PARX0002484576049</t>
  </si>
  <si>
    <t>214 euro ekonomija radusies, jo darbiniekam pārtraucot darba tiesiskās attiecības netika izmaksāts atvaļinājuma pabalsts</t>
  </si>
  <si>
    <t>Finansējums nepieciešams, lai izmaksātu bēru pabalstu vienam darbiniekam , saskaņā ar Jūrmalas pilsētas pašvaldības institūciju amatpersonu un darbinieku atlīdzības nolikuma 8.panta 83.punktu (summa 213.43 euro)</t>
  </si>
  <si>
    <t>Subsīdijas un dotācijas komersantiem, biedrībām un nodibinājumiem, ostām un speciālajām ekonomiskajām zonām Eiropas Savienības politiku instrumentu un pārējās ārvalstu finanšu palīdzības līdzfinansēto projektu un (vai) pasākumu ietvaros</t>
  </si>
  <si>
    <t>*Jūrmalas izglītības attīstības koncepcija 2015.-2020.gadam  "Profesionālās ievirzes un interešu izglītības pakalpojumi"</t>
  </si>
  <si>
    <t>Galvenais grāmatvedis</t>
  </si>
  <si>
    <t>Tāme Nr.10.2.1.</t>
  </si>
  <si>
    <t>Jūrmalas pilsētas Labklājības pārvalde</t>
  </si>
  <si>
    <t>900000594245</t>
  </si>
  <si>
    <t>Mellužu pr.83., Jūrmala, LV - 2008</t>
  </si>
  <si>
    <t>10.910</t>
  </si>
  <si>
    <t>J10, P 3.5., R 3.5.1.</t>
  </si>
  <si>
    <t>LV72PARX0002484572023</t>
  </si>
  <si>
    <t>Dinas nauda darbinieka komandējumam uz Somiju - Turku (18.līdz21.septembris)</t>
  </si>
  <si>
    <t>Transporta u viesnīcas izdevumi darbinieka komandējumam uz Somiju - Turku (18.līdz21.septembris)</t>
  </si>
  <si>
    <t>Jūrmalas pilsētas attīstības stratēģija 2010-2030 - J10 - sociāli drošas vides nodrošināšana</t>
  </si>
  <si>
    <t>Tāme Nr.07.1.2.</t>
  </si>
  <si>
    <t>90000594245</t>
  </si>
  <si>
    <t>Mellužu pr. 83, Jūrmala, LV - 2008</t>
  </si>
  <si>
    <t>07.410</t>
  </si>
  <si>
    <t>Atkarību profilakses programmu finansējums</t>
  </si>
  <si>
    <t>J8, P3.6., R3.6.1.,2.3.3.</t>
  </si>
  <si>
    <t>Izmaksājot darbiniekam kompensāciju sakarā ar darba līguma izbeigšanu ir palikusi finanšu līdzekļu ekonomija</t>
  </si>
  <si>
    <t>Slēdzot līguma papildinājumus par interneta izmantošanu tika piedāvāta liela atlaide(no 27,95euro uz 8.38 euro, sākot no 18.marta), līdz ar to ir finanšu līdzekļu ekonomija</t>
  </si>
  <si>
    <t>'Jūrmalas pilsētas attīstības stratēģija 2010-2030'' J8-iedzīvotāju veselība</t>
  </si>
  <si>
    <t>Tāme Nr.07.1.3.</t>
  </si>
  <si>
    <t>07.620</t>
  </si>
  <si>
    <t>J8, P3.6., R3.6.1.,R 3.6.2.</t>
  </si>
  <si>
    <t xml:space="preserve">Izvērtējot Starptautisko Pasaules Veselības organizācijas noteikto ar veselību saistīto dienu iezīmēšanu, redzam iespēju Pasaules garīgās veselības dienā aktualizējamo informāciju sniegt Jūrmalas pilsētas Veselības mēnesī paredzētajās aktivitātēs, līdz ar to iegūstot iespēju novirzīt finansējumu 260 euro apmērā komandējuma izdevumu segšanai. </t>
  </si>
  <si>
    <t>'Veselības veicināšanas plāns Jūrmalas pilsētai 2013.-2020.gadam''</t>
  </si>
  <si>
    <r>
      <rPr>
        <b/>
        <sz val="9"/>
        <rFont val="Times New Roman"/>
        <family val="1"/>
        <charset val="186"/>
      </rPr>
      <t>26.pielikums</t>
    </r>
    <r>
      <rPr>
        <sz val="9"/>
        <rFont val="Times New Roman"/>
        <family val="1"/>
        <charset val="186"/>
      </rPr>
      <t xml:space="preserve"> Jūrmalas pilsētas domes</t>
    </r>
  </si>
  <si>
    <t>Budžeta finansēta institūcija: Jūrmalas pilsētas Labklājības pārvalde</t>
  </si>
  <si>
    <t>Reģistrācijas Nr. 90000594245</t>
  </si>
  <si>
    <t>2016.gada budžeta atšifrējums pa programmām</t>
  </si>
  <si>
    <r>
      <t xml:space="preserve">Struktūrvienība: </t>
    </r>
    <r>
      <rPr>
        <b/>
        <i/>
        <sz val="12"/>
        <rFont val="Times New Roman"/>
        <family val="1"/>
        <charset val="186"/>
      </rPr>
      <t>Veselības aprūpes nodaļa</t>
    </r>
  </si>
  <si>
    <t>Programma: Specializēto medicīnisko pakalpjumu līdzfinansējums</t>
  </si>
  <si>
    <t>Funkcionālās klasifikācijas kods: 07.220.</t>
  </si>
  <si>
    <t>Priekšlikumi izmaiņām   (+/-)</t>
  </si>
  <si>
    <t>Stratēģisko dokumentu kods</t>
  </si>
  <si>
    <t>J8</t>
  </si>
  <si>
    <t>Bērnu ortodontija un sakodiena anomāliju izdevumu segšana</t>
  </si>
  <si>
    <t>Eksperta-ortodonta novērtējuma apmaksa</t>
  </si>
  <si>
    <t>Programma: Atkarību profilakses programmu finansējums</t>
  </si>
  <si>
    <t>Funkcionālās klasifikācijas kods: 07.410.</t>
  </si>
  <si>
    <t>Atkarību profilakses centra darba nodrašinājums, tajā skaitā pa klasifikācijas kodiem:</t>
  </si>
  <si>
    <t>ECAD projektiem</t>
  </si>
  <si>
    <t>Dalības maksa ECAD (Eiropas pilsētu kustība pret narkotikām)</t>
  </si>
  <si>
    <t>Programma: Pārējo veselības aprūpes pakalpojumu līdzfinansējums</t>
  </si>
  <si>
    <t>Funkcionālās klasifikācijas kods: 07.620.</t>
  </si>
  <si>
    <t>Protezēšanas izdevumi</t>
  </si>
  <si>
    <t>Zobu ekstrakcija bez bezpajumtniekiem</t>
  </si>
  <si>
    <t>Starptautiski projekti(dalības maksa)</t>
  </si>
  <si>
    <t>Tuberkulozes slimnieku veselības programmas atbalsts</t>
  </si>
  <si>
    <t>Psihologu/psihoterapeitu pakalpojumi       Supervīzijas</t>
  </si>
  <si>
    <t>Veselību veicinošu pasākumu kopuma senioriem nodrošināšana</t>
  </si>
  <si>
    <t>Grūtnieču un jauno māmiņu fizisko aktivitāšu uzlabošana (veicināšana)</t>
  </si>
  <si>
    <t>Līdzfinansējums jaunu veselības aprūpes projektu īstenošanā</t>
  </si>
  <si>
    <t>Veselības nedēļa</t>
  </si>
  <si>
    <t>Starptautiska un nacionāla mēroga Veselīgo pilsētu stratēģisko virzienu pieredzes apmaiņas semināri</t>
  </si>
  <si>
    <t>Starptautisko Pasaules Veselības organizācijas noteikto ar veselību saistīto dienu iezīmēšana Jūrmalā sadarbībā ar Veselības ministrijas Slimību kontroles un profilakses centru</t>
  </si>
  <si>
    <t>Izglītojošo pasākumu kopums garīgās veselības stiprināšanai Jūrmalā</t>
  </si>
  <si>
    <t>Izglītojošo pasākumu kopums reproduktīvās veselības jomā Jūrmalā</t>
  </si>
  <si>
    <t>Izglītojošo pasākumu kopums pret smēķēšanas un alkohola lietošanu dažādās mērķgrupās Jūrmalā</t>
  </si>
  <si>
    <t>Izglītojošu pasākumu kopums veselīga uztura veicināšanā Jūrmalā dažādās mērķgrupās.</t>
  </si>
  <si>
    <t>Izglītojošu pasākumu kopums fizisko aktivitāšu veicināšānai Jūrmalā dažādās mērķgrupās.</t>
  </si>
  <si>
    <t>Pārējo veselības aprūpes pakalpojumu līdzfinansējums</t>
  </si>
  <si>
    <t>R3.6.1. - veselības aprūpes pakalpojumu attīstība</t>
  </si>
  <si>
    <t xml:space="preserve">'Jūrmalas pilsētas attīstības programma 2014.-2020.gadam'', P3.6.-kvalitatīvi veselības aprūpes pakalpojumi, </t>
  </si>
  <si>
    <t>2.3.3. - Atkarības vielu ietekmes mazināšana Alkoholisma un narkomānijas profilaksas programma Jūrmalā</t>
  </si>
  <si>
    <t xml:space="preserve">'Veselības veicināšanas plāns Jūrmalas pilsētai 2013.-2020.gadam'' - </t>
  </si>
  <si>
    <t>R3.6.1. - veselības aprūpes pakalpojumu attīstība, R 3.6.2. - Veselīga dzīvasveida veicināšana</t>
  </si>
  <si>
    <t>R3.5.1. - sociālo pakalpojumu attīstība</t>
  </si>
  <si>
    <t xml:space="preserve">Jūrmalas pilsētas attīstības programma 2014.-2020 - P3.5.- kvalitātes sociālais atbalsts,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</si>
</sst>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Ls&quot;\ * #,##0.00_-;\-&quot;Ls&quot;\ * #,##0.00_-;_-&quot;Ls&quot;\ * &quot;-&quot;??_-;_-@_-"/>
    <numFmt numFmtId="164" formatCode="0.000"/>
  </numFmts>
  <fonts count="23" x14ac:knownFonts="1">
    <font>
      <sz val="11"/>
      <color theme="1"/>
      <name val="Calibri"/>
      <family val="2"/>
      <charset val="186"/>
      <scheme val="minor"/>
    </font>
    <font>
      <sz val="10"/>
      <name val="Arial"/>
      <family val="2"/>
      <charset val="186"/>
    </font>
    <font>
      <sz val="9"/>
      <name val="Times New Roman"/>
      <family val="1"/>
      <charset val="186"/>
    </font>
    <font>
      <b/>
      <sz val="9"/>
      <name val="Times New Roman"/>
      <family val="1"/>
      <charset val="186"/>
    </font>
    <font>
      <sz val="9"/>
      <color rgb="FFFF0000"/>
      <name val="Times New Roman"/>
      <family val="1"/>
      <charset val="186"/>
    </font>
    <font>
      <b/>
      <u/>
      <sz val="12"/>
      <name val="Times New Roman"/>
      <family val="1"/>
      <charset val="186"/>
    </font>
    <font>
      <sz val="10"/>
      <name val="Times New Roman"/>
      <family val="1"/>
      <charset val="186"/>
    </font>
    <font>
      <i/>
      <sz val="9"/>
      <name val="Times New Roman"/>
      <family val="1"/>
      <charset val="186"/>
    </font>
    <font>
      <sz val="6"/>
      <name val="Times New Roman"/>
      <family val="1"/>
      <charset val="186"/>
    </font>
    <font>
      <b/>
      <sz val="12"/>
      <name val="Times New Roman"/>
      <family val="1"/>
      <charset val="186"/>
    </font>
    <font>
      <b/>
      <i/>
      <sz val="12"/>
      <name val="Times New Roman"/>
      <family val="1"/>
      <charset val="186"/>
    </font>
    <font>
      <i/>
      <sz val="10"/>
      <name val="Times New Roman"/>
      <family val="1"/>
      <charset val="186"/>
    </font>
    <font>
      <b/>
      <sz val="10"/>
      <name val="Times New Roman"/>
      <family val="1"/>
      <charset val="186"/>
    </font>
    <font>
      <u/>
      <sz val="10"/>
      <name val="Times New Roman"/>
      <family val="1"/>
      <charset val="186"/>
    </font>
    <font>
      <sz val="12"/>
      <name val="Times New Roman"/>
      <family val="1"/>
      <charset val="186"/>
    </font>
    <font>
      <sz val="11"/>
      <name val="Times New Roman"/>
      <family val="1"/>
      <charset val="186"/>
    </font>
    <font>
      <b/>
      <sz val="8"/>
      <name val="Times New Roman"/>
      <family val="1"/>
      <charset val="186"/>
    </font>
    <font>
      <sz val="8"/>
      <name val="Times New Roman"/>
      <family val="1"/>
      <charset val="186"/>
    </font>
    <font>
      <b/>
      <sz val="9"/>
      <color rgb="FFFF0000"/>
      <name val="Times New Roman"/>
      <family val="1"/>
      <charset val="186"/>
    </font>
    <font>
      <b/>
      <sz val="14"/>
      <name val="Times New Roman"/>
      <family val="1"/>
      <charset val="186"/>
    </font>
    <font>
      <b/>
      <sz val="11"/>
      <name val="Times New Roman"/>
      <family val="1"/>
      <charset val="186"/>
    </font>
    <font>
      <sz val="11"/>
      <color indexed="8"/>
      <name val="Calibri"/>
      <family val="2"/>
      <charset val="186"/>
    </font>
    <font>
      <b/>
      <u/>
      <sz val="9"/>
      <name val="Times New Roman"/>
      <family val="1"/>
      <charset val="186"/>
    </font>
  </fonts>
  <fills count="6">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FFC000"/>
        <bgColor indexed="64"/>
      </patternFill>
    </fill>
  </fills>
  <borders count="1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right style="thin">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right style="thin">
        <color indexed="64"/>
      </right>
      <top/>
      <bottom style="medium">
        <color indexed="64"/>
      </bottom>
      <diagonal/>
    </border>
    <border>
      <left style="hair">
        <color indexed="64"/>
      </left>
      <right/>
      <top style="hair">
        <color indexed="64"/>
      </top>
      <bottom/>
      <diagonal/>
    </border>
    <border>
      <left style="hair">
        <color indexed="64"/>
      </left>
      <right/>
      <top style="double">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double">
        <color indexed="64"/>
      </bottom>
      <diagonal/>
    </border>
    <border>
      <left style="hair">
        <color indexed="64"/>
      </left>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medium">
        <color indexed="64"/>
      </top>
      <bottom/>
      <diagonal/>
    </border>
    <border>
      <left style="hair">
        <color indexed="64"/>
      </left>
      <right/>
      <top style="hair">
        <color indexed="64"/>
      </top>
      <bottom style="double">
        <color indexed="64"/>
      </bottom>
      <diagonal/>
    </border>
    <border>
      <left style="hair">
        <color indexed="64"/>
      </left>
      <right/>
      <top style="thin">
        <color indexed="64"/>
      </top>
      <bottom/>
      <diagonal/>
    </border>
  </borders>
  <cellStyleXfs count="9">
    <xf numFmtId="0" fontId="0"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21" fillId="0" borderId="0"/>
  </cellStyleXfs>
  <cellXfs count="971">
    <xf numFmtId="0" fontId="0" fillId="0" borderId="0" xfId="0"/>
    <xf numFmtId="0" fontId="2" fillId="0" borderId="0" xfId="1" applyFont="1" applyBorder="1" applyAlignment="1" applyProtection="1">
      <alignment vertical="center"/>
    </xf>
    <xf numFmtId="0" fontId="3" fillId="0" borderId="0" xfId="1" applyFont="1" applyFill="1" applyBorder="1" applyAlignment="1" applyProtection="1">
      <alignment vertical="top"/>
    </xf>
    <xf numFmtId="0" fontId="3" fillId="0" borderId="0" xfId="1" applyFont="1" applyFill="1" applyBorder="1" applyAlignment="1" applyProtection="1">
      <alignment vertical="top"/>
      <protection locked="0"/>
    </xf>
    <xf numFmtId="0" fontId="3" fillId="0" borderId="0" xfId="1" applyFont="1" applyFill="1" applyBorder="1" applyAlignment="1" applyProtection="1">
      <alignment horizontal="right" vertical="top"/>
      <protection locked="0"/>
    </xf>
    <xf numFmtId="0" fontId="2" fillId="0" borderId="0" xfId="1" applyFont="1" applyFill="1" applyBorder="1" applyAlignment="1" applyProtection="1">
      <alignment vertical="center"/>
    </xf>
    <xf numFmtId="0" fontId="4" fillId="0" borderId="0" xfId="1" applyFont="1" applyFill="1" applyBorder="1" applyAlignment="1" applyProtection="1">
      <alignment vertical="center"/>
    </xf>
    <xf numFmtId="0" fontId="2" fillId="0" borderId="1" xfId="1" applyFont="1" applyBorder="1" applyAlignment="1" applyProtection="1">
      <alignment vertical="center"/>
    </xf>
    <xf numFmtId="0" fontId="3" fillId="0" borderId="2" xfId="1" applyFont="1" applyFill="1" applyBorder="1" applyAlignment="1" applyProtection="1">
      <alignment vertical="top"/>
    </xf>
    <xf numFmtId="0" fontId="3" fillId="0" borderId="2" xfId="1" applyFont="1" applyFill="1" applyBorder="1" applyAlignment="1" applyProtection="1">
      <alignment vertical="top"/>
      <protection locked="0"/>
    </xf>
    <xf numFmtId="0" fontId="3" fillId="0" borderId="2" xfId="1" applyFont="1" applyFill="1" applyBorder="1" applyAlignment="1" applyProtection="1">
      <alignment horizontal="right" vertical="top"/>
      <protection locked="0"/>
    </xf>
    <xf numFmtId="0" fontId="2" fillId="0" borderId="3" xfId="1" applyFont="1" applyFill="1" applyBorder="1" applyAlignment="1" applyProtection="1">
      <alignment vertical="center"/>
    </xf>
    <xf numFmtId="0" fontId="2" fillId="0" borderId="4" xfId="1" applyFont="1" applyFill="1" applyBorder="1" applyAlignment="1" applyProtection="1">
      <alignment vertical="center"/>
    </xf>
    <xf numFmtId="49" fontId="5" fillId="2" borderId="4" xfId="1" applyNumberFormat="1" applyFont="1" applyFill="1" applyBorder="1" applyAlignment="1" applyProtection="1">
      <alignment horizontal="center" vertical="center"/>
    </xf>
    <xf numFmtId="49" fontId="5" fillId="2" borderId="0" xfId="1" applyNumberFormat="1" applyFont="1" applyFill="1" applyBorder="1" applyAlignment="1" applyProtection="1">
      <alignment horizontal="center" vertical="center"/>
    </xf>
    <xf numFmtId="49" fontId="6" fillId="2" borderId="4" xfId="1" applyNumberFormat="1" applyFont="1" applyFill="1" applyBorder="1" applyAlignment="1" applyProtection="1">
      <alignment vertical="center"/>
    </xf>
    <xf numFmtId="49" fontId="3" fillId="2" borderId="0" xfId="1" applyNumberFormat="1" applyFont="1" applyFill="1" applyBorder="1" applyAlignment="1" applyProtection="1">
      <alignment vertical="center"/>
    </xf>
    <xf numFmtId="49" fontId="2" fillId="2" borderId="4" xfId="1" applyNumberFormat="1" applyFont="1" applyFill="1" applyBorder="1" applyAlignment="1" applyProtection="1">
      <alignment vertical="center"/>
    </xf>
    <xf numFmtId="49" fontId="2" fillId="2" borderId="0" xfId="1" applyNumberFormat="1" applyFont="1" applyFill="1" applyBorder="1" applyAlignment="1" applyProtection="1">
      <alignment vertical="center"/>
    </xf>
    <xf numFmtId="49" fontId="7" fillId="2" borderId="4" xfId="1" applyNumberFormat="1" applyFont="1" applyFill="1" applyBorder="1" applyAlignment="1" applyProtection="1">
      <alignment vertical="center"/>
    </xf>
    <xf numFmtId="0" fontId="2" fillId="0" borderId="8" xfId="1" applyFont="1" applyBorder="1" applyAlignment="1" applyProtection="1">
      <alignment vertical="center"/>
      <protection locked="0"/>
    </xf>
    <xf numFmtId="49" fontId="2" fillId="2" borderId="6" xfId="1" applyNumberFormat="1" applyFont="1" applyFill="1" applyBorder="1" applyAlignment="1" applyProtection="1">
      <alignment vertical="center"/>
      <protection locked="0"/>
    </xf>
    <xf numFmtId="0" fontId="2" fillId="0" borderId="7" xfId="1" applyFont="1" applyFill="1" applyBorder="1" applyAlignment="1" applyProtection="1">
      <alignment vertical="center"/>
      <protection locked="0"/>
    </xf>
    <xf numFmtId="49" fontId="2" fillId="2" borderId="5" xfId="1" applyNumberFormat="1" applyFont="1" applyFill="1" applyBorder="1" applyAlignment="1" applyProtection="1">
      <alignment vertical="center"/>
      <protection locked="0"/>
    </xf>
    <xf numFmtId="49" fontId="2" fillId="2" borderId="7" xfId="1" applyNumberFormat="1" applyFont="1" applyFill="1" applyBorder="1" applyAlignment="1" applyProtection="1">
      <alignment vertical="center"/>
      <protection locked="0"/>
    </xf>
    <xf numFmtId="49" fontId="2" fillId="2" borderId="9" xfId="1" applyNumberFormat="1" applyFont="1" applyFill="1" applyBorder="1" applyAlignment="1" applyProtection="1">
      <alignment vertical="center"/>
    </xf>
    <xf numFmtId="49" fontId="2" fillId="2" borderId="10" xfId="1" applyNumberFormat="1" applyFont="1" applyFill="1" applyBorder="1" applyAlignment="1" applyProtection="1">
      <alignment vertical="center"/>
    </xf>
    <xf numFmtId="49" fontId="2" fillId="0" borderId="0" xfId="1" applyNumberFormat="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textRotation="90"/>
    </xf>
    <xf numFmtId="1" fontId="8" fillId="0" borderId="23" xfId="1" applyNumberFormat="1" applyFont="1" applyFill="1" applyBorder="1" applyAlignment="1" applyProtection="1">
      <alignment horizontal="center" vertical="center"/>
    </xf>
    <xf numFmtId="1" fontId="8" fillId="0" borderId="24" xfId="1" applyNumberFormat="1" applyFont="1" applyFill="1" applyBorder="1" applyAlignment="1" applyProtection="1">
      <alignment horizontal="center" vertical="center"/>
    </xf>
    <xf numFmtId="1" fontId="8" fillId="0" borderId="25" xfId="1" applyNumberFormat="1" applyFont="1" applyFill="1" applyBorder="1" applyAlignment="1" applyProtection="1">
      <alignment horizontal="center" vertical="center"/>
    </xf>
    <xf numFmtId="1" fontId="8" fillId="0" borderId="26" xfId="1" applyNumberFormat="1" applyFont="1" applyFill="1" applyBorder="1" applyAlignment="1" applyProtection="1">
      <alignment horizontal="center" vertical="center"/>
    </xf>
    <xf numFmtId="1" fontId="8" fillId="0" borderId="27" xfId="1" applyNumberFormat="1" applyFont="1" applyFill="1" applyBorder="1" applyAlignment="1" applyProtection="1">
      <alignment horizontal="center" vertical="center"/>
    </xf>
    <xf numFmtId="1" fontId="8" fillId="0" borderId="28" xfId="1" applyNumberFormat="1" applyFont="1" applyFill="1" applyBorder="1" applyAlignment="1" applyProtection="1">
      <alignment horizontal="center" vertical="center"/>
    </xf>
    <xf numFmtId="1" fontId="8" fillId="0" borderId="29" xfId="1" applyNumberFormat="1" applyFont="1" applyFill="1" applyBorder="1" applyAlignment="1" applyProtection="1">
      <alignment horizontal="center" vertical="center"/>
    </xf>
    <xf numFmtId="0" fontId="3" fillId="0" borderId="17" xfId="1" applyFont="1" applyFill="1" applyBorder="1" applyAlignment="1" applyProtection="1">
      <alignment vertical="center" wrapText="1"/>
    </xf>
    <xf numFmtId="0" fontId="3" fillId="0" borderId="17" xfId="1" applyFont="1" applyFill="1" applyBorder="1" applyAlignment="1" applyProtection="1">
      <alignment horizontal="left" vertical="center" wrapText="1"/>
    </xf>
    <xf numFmtId="0" fontId="3" fillId="0" borderId="4" xfId="1" applyFont="1" applyFill="1" applyBorder="1" applyAlignment="1" applyProtection="1">
      <alignment vertical="center"/>
    </xf>
    <xf numFmtId="0" fontId="3" fillId="0" borderId="30" xfId="1" applyFont="1" applyFill="1" applyBorder="1" applyAlignment="1" applyProtection="1">
      <alignment vertical="center"/>
      <protection locked="0"/>
    </xf>
    <xf numFmtId="0" fontId="3" fillId="0" borderId="17" xfId="1" applyFont="1" applyFill="1" applyBorder="1" applyAlignment="1" applyProtection="1">
      <alignment vertical="center"/>
    </xf>
    <xf numFmtId="0" fontId="3" fillId="0" borderId="32" xfId="1" applyFont="1" applyFill="1" applyBorder="1" applyAlignment="1" applyProtection="1">
      <alignment vertical="center"/>
      <protection locked="0"/>
    </xf>
    <xf numFmtId="0" fontId="3" fillId="0" borderId="33" xfId="1" applyFont="1" applyFill="1" applyBorder="1" applyAlignment="1" applyProtection="1">
      <alignment vertical="center"/>
    </xf>
    <xf numFmtId="0" fontId="3" fillId="0" borderId="0" xfId="1" applyFont="1" applyFill="1" applyBorder="1" applyAlignment="1" applyProtection="1">
      <alignment vertical="center"/>
      <protection locked="0"/>
    </xf>
    <xf numFmtId="0" fontId="3" fillId="0" borderId="34" xfId="1" applyFont="1" applyFill="1" applyBorder="1" applyAlignment="1" applyProtection="1">
      <alignment vertical="center"/>
      <protection locked="0"/>
    </xf>
    <xf numFmtId="0" fontId="3" fillId="0" borderId="33" xfId="1" applyFont="1" applyFill="1" applyBorder="1" applyAlignment="1" applyProtection="1">
      <alignment horizontal="left" vertical="center"/>
      <protection locked="0"/>
    </xf>
    <xf numFmtId="0" fontId="3" fillId="0" borderId="0" xfId="1" applyFont="1" applyFill="1" applyBorder="1" applyAlignment="1" applyProtection="1">
      <alignment vertical="center"/>
    </xf>
    <xf numFmtId="0" fontId="3" fillId="0" borderId="35" xfId="1" applyFont="1" applyFill="1" applyBorder="1" applyAlignment="1" applyProtection="1">
      <alignment vertical="center" wrapText="1"/>
    </xf>
    <xf numFmtId="0" fontId="3" fillId="0" borderId="35" xfId="1" applyFont="1" applyFill="1" applyBorder="1" applyAlignment="1" applyProtection="1">
      <alignment horizontal="left" vertical="center" wrapText="1"/>
    </xf>
    <xf numFmtId="3" fontId="3" fillId="0" borderId="36" xfId="1" applyNumberFormat="1" applyFont="1" applyFill="1" applyBorder="1" applyAlignment="1" applyProtection="1">
      <alignment horizontal="right" vertical="center"/>
    </xf>
    <xf numFmtId="3" fontId="3" fillId="0" borderId="37" xfId="1" applyNumberFormat="1" applyFont="1" applyFill="1" applyBorder="1" applyAlignment="1" applyProtection="1">
      <alignment horizontal="right" vertical="center"/>
    </xf>
    <xf numFmtId="3" fontId="3" fillId="0" borderId="38" xfId="1" applyNumberFormat="1" applyFont="1" applyFill="1" applyBorder="1" applyAlignment="1" applyProtection="1">
      <alignment horizontal="right" vertical="center"/>
    </xf>
    <xf numFmtId="3" fontId="3" fillId="0" borderId="39" xfId="1" applyNumberFormat="1" applyFont="1" applyFill="1" applyBorder="1" applyAlignment="1" applyProtection="1">
      <alignment horizontal="right" vertical="center"/>
    </xf>
    <xf numFmtId="3" fontId="3" fillId="0" borderId="40" xfId="1" applyNumberFormat="1" applyFont="1" applyFill="1" applyBorder="1" applyAlignment="1" applyProtection="1">
      <alignment horizontal="right" vertical="center"/>
    </xf>
    <xf numFmtId="3" fontId="3" fillId="0" borderId="41" xfId="1" applyNumberFormat="1" applyFont="1" applyFill="1" applyBorder="1" applyAlignment="1" applyProtection="1">
      <alignment horizontal="right" vertical="center"/>
    </xf>
    <xf numFmtId="3" fontId="3" fillId="0" borderId="39" xfId="1" applyNumberFormat="1" applyFont="1" applyFill="1" applyBorder="1" applyAlignment="1" applyProtection="1">
      <alignment horizontal="left" vertical="center" wrapText="1"/>
      <protection locked="0"/>
    </xf>
    <xf numFmtId="3" fontId="3" fillId="0" borderId="0" xfId="1" applyNumberFormat="1" applyFont="1" applyFill="1" applyBorder="1" applyAlignment="1" applyProtection="1">
      <alignment vertical="center"/>
    </xf>
    <xf numFmtId="0" fontId="2" fillId="0" borderId="23" xfId="1" applyFont="1" applyFill="1" applyBorder="1" applyAlignment="1" applyProtection="1">
      <alignment vertical="center" wrapText="1"/>
    </xf>
    <xf numFmtId="0" fontId="2" fillId="0" borderId="23" xfId="1" applyFont="1" applyFill="1" applyBorder="1" applyAlignment="1" applyProtection="1">
      <alignment horizontal="left" vertical="center" wrapText="1"/>
    </xf>
    <xf numFmtId="3" fontId="2" fillId="0" borderId="24" xfId="1" applyNumberFormat="1" applyFont="1" applyFill="1" applyBorder="1" applyAlignment="1" applyProtection="1">
      <alignment horizontal="right" vertical="center"/>
    </xf>
    <xf numFmtId="3" fontId="2" fillId="0" borderId="25" xfId="1" applyNumberFormat="1" applyFont="1" applyFill="1" applyBorder="1" applyAlignment="1" applyProtection="1">
      <alignment horizontal="right" vertical="center"/>
    </xf>
    <xf numFmtId="3" fontId="2" fillId="0" borderId="26" xfId="1" applyNumberFormat="1" applyFont="1" applyFill="1" applyBorder="1" applyAlignment="1" applyProtection="1">
      <alignment horizontal="right" vertical="center"/>
    </xf>
    <xf numFmtId="3" fontId="2" fillId="0" borderId="27" xfId="1" applyNumberFormat="1" applyFont="1" applyFill="1" applyBorder="1" applyAlignment="1" applyProtection="1">
      <alignment horizontal="right" vertical="center"/>
    </xf>
    <xf numFmtId="3" fontId="2" fillId="0" borderId="28" xfId="1" applyNumberFormat="1" applyFont="1" applyFill="1" applyBorder="1" applyAlignment="1" applyProtection="1">
      <alignment horizontal="right" vertical="center"/>
    </xf>
    <xf numFmtId="3" fontId="2" fillId="0" borderId="29" xfId="1" applyNumberFormat="1" applyFont="1" applyFill="1" applyBorder="1" applyAlignment="1" applyProtection="1">
      <alignment horizontal="right" vertical="center"/>
    </xf>
    <xf numFmtId="3" fontId="2" fillId="0" borderId="27" xfId="1" applyNumberFormat="1" applyFont="1" applyFill="1" applyBorder="1" applyAlignment="1" applyProtection="1">
      <alignment horizontal="left" vertical="center" wrapText="1"/>
      <protection locked="0"/>
    </xf>
    <xf numFmtId="0" fontId="2" fillId="0" borderId="17" xfId="1" applyFont="1" applyFill="1" applyBorder="1" applyAlignment="1" applyProtection="1">
      <alignment vertical="center" wrapText="1"/>
    </xf>
    <xf numFmtId="0" fontId="2" fillId="0" borderId="17" xfId="1" applyFont="1" applyFill="1" applyBorder="1" applyAlignment="1" applyProtection="1">
      <alignment horizontal="right" vertical="center" wrapText="1"/>
    </xf>
    <xf numFmtId="3" fontId="2" fillId="0" borderId="4" xfId="1" applyNumberFormat="1" applyFont="1" applyFill="1" applyBorder="1" applyAlignment="1" applyProtection="1">
      <alignment horizontal="right" vertical="center"/>
    </xf>
    <xf numFmtId="3" fontId="2" fillId="0" borderId="30" xfId="1" applyNumberFormat="1" applyFont="1" applyFill="1" applyBorder="1" applyAlignment="1" applyProtection="1">
      <alignment horizontal="right" vertical="center"/>
      <protection locked="0"/>
    </xf>
    <xf numFmtId="3" fontId="2" fillId="0" borderId="32" xfId="1" applyNumberFormat="1" applyFont="1" applyFill="1" applyBorder="1" applyAlignment="1" applyProtection="1">
      <alignment horizontal="right" vertical="center"/>
      <protection locked="0"/>
    </xf>
    <xf numFmtId="3" fontId="2" fillId="0" borderId="33" xfId="1" applyNumberFormat="1" applyFont="1" applyFill="1" applyBorder="1" applyAlignment="1" applyProtection="1">
      <alignment horizontal="right" vertical="center"/>
    </xf>
    <xf numFmtId="3" fontId="2" fillId="0" borderId="0" xfId="1" applyNumberFormat="1" applyFont="1" applyFill="1" applyBorder="1" applyAlignment="1" applyProtection="1">
      <alignment horizontal="right" vertical="center"/>
      <protection locked="0"/>
    </xf>
    <xf numFmtId="3" fontId="2" fillId="0" borderId="34" xfId="1" applyNumberFormat="1" applyFont="1" applyFill="1" applyBorder="1" applyAlignment="1" applyProtection="1">
      <alignment horizontal="right" vertical="center"/>
      <protection locked="0"/>
    </xf>
    <xf numFmtId="3" fontId="2" fillId="0" borderId="33" xfId="1" applyNumberFormat="1" applyFont="1" applyFill="1" applyBorder="1" applyAlignment="1" applyProtection="1">
      <alignment horizontal="left" vertical="center" wrapText="1"/>
      <protection locked="0"/>
    </xf>
    <xf numFmtId="0" fontId="2" fillId="0" borderId="42" xfId="1" applyFont="1" applyFill="1" applyBorder="1" applyAlignment="1" applyProtection="1">
      <alignment vertical="center" wrapText="1"/>
    </xf>
    <xf numFmtId="0" fontId="2" fillId="0" borderId="42" xfId="1" applyFont="1" applyFill="1" applyBorder="1" applyAlignment="1" applyProtection="1">
      <alignment horizontal="right" vertical="center" wrapText="1"/>
    </xf>
    <xf numFmtId="3" fontId="2" fillId="0" borderId="43" xfId="1" applyNumberFormat="1" applyFont="1" applyFill="1" applyBorder="1" applyAlignment="1" applyProtection="1">
      <alignment horizontal="right" vertical="center"/>
    </xf>
    <xf numFmtId="3" fontId="2" fillId="0" borderId="44" xfId="1" applyNumberFormat="1" applyFont="1" applyFill="1" applyBorder="1" applyAlignment="1" applyProtection="1">
      <alignment horizontal="right" vertical="center"/>
      <protection locked="0"/>
    </xf>
    <xf numFmtId="3" fontId="2" fillId="0" borderId="45" xfId="1" applyNumberFormat="1" applyFont="1" applyFill="1" applyBorder="1" applyAlignment="1" applyProtection="1">
      <alignment horizontal="right" vertical="center"/>
      <protection locked="0"/>
    </xf>
    <xf numFmtId="3" fontId="2" fillId="0" borderId="7" xfId="1" applyNumberFormat="1" applyFont="1" applyFill="1" applyBorder="1" applyAlignment="1" applyProtection="1">
      <alignment horizontal="right" vertical="center"/>
    </xf>
    <xf numFmtId="3" fontId="2" fillId="0" borderId="6" xfId="1" applyNumberFormat="1" applyFont="1" applyFill="1" applyBorder="1" applyAlignment="1" applyProtection="1">
      <alignment horizontal="right" vertical="center"/>
      <protection locked="0"/>
    </xf>
    <xf numFmtId="3" fontId="2" fillId="0" borderId="46" xfId="1" applyNumberFormat="1" applyFont="1" applyFill="1" applyBorder="1" applyAlignment="1" applyProtection="1">
      <alignment horizontal="right" vertical="center"/>
      <protection locked="0"/>
    </xf>
    <xf numFmtId="3" fontId="2" fillId="0" borderId="7" xfId="1" applyNumberFormat="1" applyFont="1" applyFill="1" applyBorder="1" applyAlignment="1" applyProtection="1">
      <alignment horizontal="left" vertical="center" wrapText="1"/>
      <protection locked="0"/>
    </xf>
    <xf numFmtId="0" fontId="3" fillId="0" borderId="19" xfId="1" applyFont="1" applyFill="1" applyBorder="1" applyAlignment="1" applyProtection="1">
      <alignment horizontal="left" vertical="center" wrapText="1"/>
    </xf>
    <xf numFmtId="3" fontId="2" fillId="0" borderId="47" xfId="1" applyNumberFormat="1" applyFont="1" applyFill="1" applyBorder="1" applyAlignment="1" applyProtection="1">
      <alignment vertical="center"/>
    </xf>
    <xf numFmtId="3" fontId="2" fillId="0" borderId="48" xfId="1" applyNumberFormat="1" applyFont="1" applyFill="1" applyBorder="1" applyAlignment="1" applyProtection="1">
      <alignment vertical="center"/>
      <protection locked="0"/>
    </xf>
    <xf numFmtId="3" fontId="2" fillId="0" borderId="49" xfId="1" applyNumberFormat="1" applyFont="1" applyFill="1" applyBorder="1" applyAlignment="1" applyProtection="1">
      <alignment vertical="center"/>
      <protection locked="0"/>
    </xf>
    <xf numFmtId="3" fontId="2" fillId="0" borderId="22" xfId="1" applyNumberFormat="1" applyFont="1" applyFill="1" applyBorder="1" applyAlignment="1" applyProtection="1">
      <alignment vertical="center"/>
    </xf>
    <xf numFmtId="3" fontId="2" fillId="0" borderId="48" xfId="1" applyNumberFormat="1" applyFont="1" applyFill="1" applyBorder="1" applyAlignment="1" applyProtection="1">
      <alignment horizontal="center" vertical="center"/>
    </xf>
    <xf numFmtId="3" fontId="2" fillId="0" borderId="49" xfId="1" applyNumberFormat="1" applyFont="1" applyFill="1" applyBorder="1" applyAlignment="1" applyProtection="1">
      <alignment horizontal="center" vertical="center"/>
    </xf>
    <xf numFmtId="3" fontId="2" fillId="0" borderId="22" xfId="1" applyNumberFormat="1" applyFont="1" applyFill="1" applyBorder="1" applyAlignment="1" applyProtection="1">
      <alignment horizontal="center" vertical="center"/>
    </xf>
    <xf numFmtId="3" fontId="2" fillId="0" borderId="20" xfId="1" applyNumberFormat="1" applyFont="1" applyFill="1" applyBorder="1" applyAlignment="1" applyProtection="1">
      <alignment horizontal="center" vertical="center"/>
    </xf>
    <xf numFmtId="3" fontId="2" fillId="0" borderId="21" xfId="1" applyNumberFormat="1" applyFont="1" applyFill="1" applyBorder="1" applyAlignment="1" applyProtection="1">
      <alignment horizontal="center" vertical="center"/>
    </xf>
    <xf numFmtId="3" fontId="2" fillId="0" borderId="22" xfId="1" applyNumberFormat="1" applyFont="1" applyFill="1" applyBorder="1" applyAlignment="1" applyProtection="1">
      <alignment horizontal="left" vertical="center" wrapText="1"/>
      <protection locked="0"/>
    </xf>
    <xf numFmtId="0" fontId="3" fillId="0" borderId="50" xfId="1" applyFont="1" applyFill="1" applyBorder="1" applyAlignment="1" applyProtection="1">
      <alignment horizontal="left" vertical="center" wrapText="1"/>
    </xf>
    <xf numFmtId="3" fontId="2" fillId="0" borderId="9" xfId="1" applyNumberFormat="1" applyFont="1" applyFill="1" applyBorder="1" applyAlignment="1" applyProtection="1">
      <alignment vertical="center"/>
    </xf>
    <xf numFmtId="3" fontId="2" fillId="0" borderId="51" xfId="1" applyNumberFormat="1" applyFont="1" applyFill="1" applyBorder="1" applyAlignment="1" applyProtection="1">
      <alignment horizontal="center" vertical="center"/>
      <protection locked="0"/>
    </xf>
    <xf numFmtId="3" fontId="2" fillId="0" borderId="51" xfId="1" applyNumberFormat="1" applyFont="1" applyFill="1" applyBorder="1" applyAlignment="1" applyProtection="1">
      <alignment horizontal="center" vertical="center"/>
    </xf>
    <xf numFmtId="3" fontId="2" fillId="0" borderId="52" xfId="1" applyNumberFormat="1" applyFont="1" applyFill="1" applyBorder="1" applyAlignment="1" applyProtection="1">
      <alignment horizontal="center" vertical="center"/>
    </xf>
    <xf numFmtId="3" fontId="2" fillId="0" borderId="12" xfId="1" applyNumberFormat="1" applyFont="1" applyFill="1" applyBorder="1" applyAlignment="1" applyProtection="1">
      <alignment horizontal="center" vertical="center"/>
    </xf>
    <xf numFmtId="3" fontId="2" fillId="0" borderId="10" xfId="1" applyNumberFormat="1" applyFont="1" applyFill="1" applyBorder="1" applyAlignment="1" applyProtection="1">
      <alignment horizontal="center" vertical="center"/>
    </xf>
    <xf numFmtId="3" fontId="2" fillId="0" borderId="53" xfId="1" applyNumberFormat="1" applyFont="1" applyFill="1" applyBorder="1" applyAlignment="1" applyProtection="1">
      <alignment horizontal="center" vertical="center"/>
    </xf>
    <xf numFmtId="3" fontId="2" fillId="0" borderId="12" xfId="1" applyNumberFormat="1" applyFont="1" applyFill="1" applyBorder="1" applyAlignment="1" applyProtection="1">
      <alignment horizontal="left" vertical="center" wrapText="1"/>
      <protection locked="0"/>
    </xf>
    <xf numFmtId="3" fontId="2" fillId="0" borderId="51" xfId="1" applyNumberFormat="1" applyFont="1" applyFill="1" applyBorder="1" applyAlignment="1" applyProtection="1">
      <alignment vertical="center"/>
    </xf>
    <xf numFmtId="3" fontId="2" fillId="0" borderId="52" xfId="1" applyNumberFormat="1" applyFont="1" applyFill="1" applyBorder="1" applyAlignment="1" applyProtection="1">
      <alignment vertical="center"/>
    </xf>
    <xf numFmtId="3" fontId="2" fillId="0" borderId="12" xfId="1" applyNumberFormat="1" applyFont="1" applyFill="1" applyBorder="1" applyAlignment="1" applyProtection="1">
      <alignment vertical="center"/>
    </xf>
    <xf numFmtId="0" fontId="3" fillId="0" borderId="50" xfId="1" applyFont="1" applyFill="1" applyBorder="1" applyAlignment="1" applyProtection="1">
      <alignment horizontal="center" vertical="center" wrapText="1"/>
    </xf>
    <xf numFmtId="0" fontId="2" fillId="0" borderId="17" xfId="1" applyFont="1" applyFill="1" applyBorder="1" applyAlignment="1" applyProtection="1">
      <alignment horizontal="left" vertical="center" wrapText="1"/>
    </xf>
    <xf numFmtId="3" fontId="2" fillId="0" borderId="4" xfId="1" applyNumberFormat="1" applyFont="1" applyFill="1" applyBorder="1" applyAlignment="1" applyProtection="1">
      <alignment vertical="center"/>
    </xf>
    <xf numFmtId="3" fontId="2" fillId="0" borderId="30" xfId="1" applyNumberFormat="1" applyFont="1" applyFill="1" applyBorder="1" applyAlignment="1" applyProtection="1">
      <alignment horizontal="center" vertical="center"/>
    </xf>
    <xf numFmtId="3" fontId="2" fillId="0" borderId="32" xfId="1" applyNumberFormat="1" applyFont="1" applyFill="1" applyBorder="1" applyAlignment="1" applyProtection="1">
      <alignment horizontal="center" vertical="center"/>
    </xf>
    <xf numFmtId="3" fontId="2" fillId="0" borderId="33" xfId="1" applyNumberFormat="1" applyFont="1" applyFill="1" applyBorder="1" applyAlignment="1" applyProtection="1">
      <alignment horizontal="center" vertical="center"/>
    </xf>
    <xf numFmtId="3" fontId="2" fillId="0" borderId="30" xfId="1" applyNumberFormat="1" applyFont="1" applyFill="1" applyBorder="1" applyAlignment="1" applyProtection="1">
      <alignment vertical="center"/>
      <protection locked="0"/>
    </xf>
    <xf numFmtId="3" fontId="2" fillId="0" borderId="32" xfId="1" applyNumberFormat="1" applyFont="1" applyFill="1" applyBorder="1" applyAlignment="1" applyProtection="1">
      <alignment vertical="center"/>
      <protection locked="0"/>
    </xf>
    <xf numFmtId="3" fontId="2" fillId="0" borderId="33" xfId="1" applyNumberFormat="1" applyFont="1" applyFill="1" applyBorder="1" applyAlignment="1" applyProtection="1">
      <alignment vertical="center"/>
    </xf>
    <xf numFmtId="3" fontId="2" fillId="0" borderId="0" xfId="1" applyNumberFormat="1" applyFont="1" applyFill="1" applyBorder="1" applyAlignment="1" applyProtection="1">
      <alignment horizontal="center" vertical="center"/>
    </xf>
    <xf numFmtId="3" fontId="2" fillId="0" borderId="34" xfId="1" applyNumberFormat="1" applyFont="1" applyFill="1" applyBorder="1" applyAlignment="1" applyProtection="1">
      <alignment horizontal="center" vertical="center"/>
    </xf>
    <xf numFmtId="0" fontId="2" fillId="0" borderId="42" xfId="1" applyFont="1" applyFill="1" applyBorder="1" applyAlignment="1" applyProtection="1">
      <alignment horizontal="left" vertical="center" wrapText="1"/>
    </xf>
    <xf numFmtId="3" fontId="2" fillId="0" borderId="43" xfId="1" applyNumberFormat="1" applyFont="1" applyFill="1" applyBorder="1" applyAlignment="1" applyProtection="1">
      <alignment vertical="center"/>
    </xf>
    <xf numFmtId="3" fontId="2" fillId="0" borderId="44" xfId="1" applyNumberFormat="1" applyFont="1" applyFill="1" applyBorder="1" applyAlignment="1" applyProtection="1">
      <alignment horizontal="center" vertical="center"/>
    </xf>
    <xf numFmtId="3" fontId="2" fillId="0" borderId="45" xfId="1" applyNumberFormat="1" applyFont="1" applyFill="1" applyBorder="1" applyAlignment="1" applyProtection="1">
      <alignment horizontal="center" vertical="center"/>
    </xf>
    <xf numFmtId="3" fontId="2" fillId="0" borderId="7" xfId="1" applyNumberFormat="1" applyFont="1" applyFill="1" applyBorder="1" applyAlignment="1" applyProtection="1">
      <alignment horizontal="center" vertical="center"/>
    </xf>
    <xf numFmtId="3" fontId="2" fillId="0" borderId="44" xfId="1" applyNumberFormat="1" applyFont="1" applyFill="1" applyBorder="1" applyAlignment="1" applyProtection="1">
      <alignment vertical="center"/>
      <protection locked="0"/>
    </xf>
    <xf numFmtId="3" fontId="2" fillId="0" borderId="45" xfId="1" applyNumberFormat="1" applyFont="1" applyFill="1" applyBorder="1" applyAlignment="1" applyProtection="1">
      <alignment vertical="center"/>
      <protection locked="0"/>
    </xf>
    <xf numFmtId="3" fontId="2" fillId="0" borderId="7" xfId="1" applyNumberFormat="1" applyFont="1" applyFill="1" applyBorder="1" applyAlignment="1" applyProtection="1">
      <alignment vertical="center"/>
    </xf>
    <xf numFmtId="3" fontId="2" fillId="0" borderId="6" xfId="1" applyNumberFormat="1" applyFont="1" applyFill="1" applyBorder="1" applyAlignment="1" applyProtection="1">
      <alignment horizontal="center" vertical="center"/>
    </xf>
    <xf numFmtId="3" fontId="2" fillId="0" borderId="46" xfId="1" applyNumberFormat="1" applyFont="1" applyFill="1" applyBorder="1" applyAlignment="1" applyProtection="1">
      <alignment horizontal="center" vertical="center"/>
    </xf>
    <xf numFmtId="0" fontId="2" fillId="0" borderId="54" xfId="1" applyFont="1" applyFill="1" applyBorder="1" applyAlignment="1" applyProtection="1">
      <alignment horizontal="right" vertical="center" wrapText="1"/>
    </xf>
    <xf numFmtId="0" fontId="2" fillId="0" borderId="54" xfId="1" applyFont="1" applyFill="1" applyBorder="1" applyAlignment="1" applyProtection="1">
      <alignment horizontal="left" vertical="center" wrapText="1"/>
    </xf>
    <xf numFmtId="3" fontId="2" fillId="0" borderId="55" xfId="1" applyNumberFormat="1" applyFont="1" applyFill="1" applyBorder="1" applyAlignment="1" applyProtection="1">
      <alignment vertical="center"/>
    </xf>
    <xf numFmtId="3" fontId="2" fillId="0" borderId="56" xfId="1" applyNumberFormat="1" applyFont="1" applyFill="1" applyBorder="1" applyAlignment="1" applyProtection="1">
      <alignment horizontal="center" vertical="center"/>
    </xf>
    <xf numFmtId="3" fontId="2" fillId="0" borderId="57" xfId="1" applyNumberFormat="1" applyFont="1" applyFill="1" applyBorder="1" applyAlignment="1" applyProtection="1">
      <alignment horizontal="center" vertical="center"/>
    </xf>
    <xf numFmtId="3" fontId="2" fillId="0" borderId="58" xfId="1" applyNumberFormat="1" applyFont="1" applyFill="1" applyBorder="1" applyAlignment="1" applyProtection="1">
      <alignment horizontal="center" vertical="center"/>
    </xf>
    <xf numFmtId="3" fontId="2" fillId="0" borderId="56" xfId="1" applyNumberFormat="1" applyFont="1" applyFill="1" applyBorder="1" applyAlignment="1" applyProtection="1">
      <alignment vertical="center"/>
      <protection locked="0"/>
    </xf>
    <xf numFmtId="3" fontId="2" fillId="0" borderId="57" xfId="1" applyNumberFormat="1" applyFont="1" applyFill="1" applyBorder="1" applyAlignment="1" applyProtection="1">
      <alignment vertical="center"/>
      <protection locked="0"/>
    </xf>
    <xf numFmtId="3" fontId="2" fillId="0" borderId="58" xfId="1" applyNumberFormat="1" applyFont="1" applyFill="1" applyBorder="1" applyAlignment="1" applyProtection="1">
      <alignment vertical="center"/>
    </xf>
    <xf numFmtId="3" fontId="2" fillId="0" borderId="59" xfId="1" applyNumberFormat="1" applyFont="1" applyFill="1" applyBorder="1" applyAlignment="1" applyProtection="1">
      <alignment horizontal="center" vertical="center"/>
    </xf>
    <xf numFmtId="3" fontId="2" fillId="0" borderId="60" xfId="1" applyNumberFormat="1" applyFont="1" applyFill="1" applyBorder="1" applyAlignment="1" applyProtection="1">
      <alignment horizontal="center" vertical="center"/>
    </xf>
    <xf numFmtId="3" fontId="2" fillId="0" borderId="58" xfId="1" applyNumberFormat="1" applyFont="1" applyFill="1" applyBorder="1" applyAlignment="1" applyProtection="1">
      <alignment horizontal="left" vertical="center" wrapText="1"/>
      <protection locked="0"/>
    </xf>
    <xf numFmtId="3" fontId="2" fillId="0" borderId="9" xfId="1" applyNumberFormat="1" applyFont="1" applyFill="1" applyBorder="1" applyAlignment="1" applyProtection="1">
      <alignment horizontal="right" vertical="center"/>
    </xf>
    <xf numFmtId="3" fontId="2" fillId="0" borderId="51" xfId="1" applyNumberFormat="1" applyFont="1" applyFill="1" applyBorder="1" applyAlignment="1" applyProtection="1">
      <alignment horizontal="right" vertical="center"/>
      <protection locked="0"/>
    </xf>
    <xf numFmtId="0" fontId="3" fillId="0" borderId="61" xfId="1" applyFont="1" applyFill="1" applyBorder="1" applyAlignment="1" applyProtection="1">
      <alignment horizontal="center" vertical="center" wrapText="1"/>
    </xf>
    <xf numFmtId="0" fontId="3" fillId="0" borderId="61" xfId="1" applyFont="1" applyFill="1" applyBorder="1" applyAlignment="1" applyProtection="1">
      <alignment horizontal="left" vertical="center" wrapText="1"/>
    </xf>
    <xf numFmtId="3" fontId="2" fillId="0" borderId="62" xfId="1" applyNumberFormat="1" applyFont="1" applyFill="1" applyBorder="1" applyAlignment="1" applyProtection="1">
      <alignment horizontal="right" vertical="center"/>
    </xf>
    <xf numFmtId="3" fontId="2" fillId="0" borderId="64" xfId="1" applyNumberFormat="1" applyFont="1" applyFill="1" applyBorder="1" applyAlignment="1" applyProtection="1">
      <alignment horizontal="right" vertical="center"/>
    </xf>
    <xf numFmtId="3" fontId="2" fillId="0" borderId="16" xfId="1" applyNumberFormat="1" applyFont="1" applyFill="1" applyBorder="1" applyAlignment="1" applyProtection="1">
      <alignment horizontal="right" vertical="center"/>
    </xf>
    <xf numFmtId="3" fontId="2" fillId="0" borderId="55" xfId="1" applyNumberFormat="1" applyFont="1" applyFill="1" applyBorder="1" applyAlignment="1" applyProtection="1">
      <alignment horizontal="right" vertical="center"/>
    </xf>
    <xf numFmtId="3" fontId="2" fillId="0" borderId="30" xfId="1" applyNumberFormat="1" applyFont="1" applyFill="1" applyBorder="1" applyAlignment="1" applyProtection="1">
      <alignment horizontal="center" vertical="center"/>
      <protection locked="0"/>
    </xf>
    <xf numFmtId="0" fontId="3" fillId="0" borderId="65" xfId="1" applyFont="1" applyFill="1" applyBorder="1" applyAlignment="1" applyProtection="1">
      <alignment horizontal="center" vertical="center" wrapText="1"/>
    </xf>
    <xf numFmtId="0" fontId="3" fillId="0" borderId="65" xfId="1" applyFont="1" applyFill="1" applyBorder="1" applyAlignment="1" applyProtection="1">
      <alignment horizontal="left" vertical="center" wrapText="1"/>
    </xf>
    <xf numFmtId="3" fontId="2" fillId="0" borderId="66" xfId="1" applyNumberFormat="1" applyFont="1" applyFill="1" applyBorder="1" applyAlignment="1" applyProtection="1">
      <alignment horizontal="center" vertical="center"/>
    </xf>
    <xf numFmtId="3" fontId="2" fillId="0" borderId="67" xfId="1" applyNumberFormat="1" applyFont="1" applyFill="1" applyBorder="1" applyAlignment="1" applyProtection="1">
      <alignment horizontal="center" vertical="center"/>
    </xf>
    <xf numFmtId="3" fontId="2" fillId="0" borderId="68" xfId="1" applyNumberFormat="1" applyFont="1" applyFill="1" applyBorder="1" applyAlignment="1" applyProtection="1">
      <alignment horizontal="center" vertical="center"/>
    </xf>
    <xf numFmtId="3" fontId="2" fillId="0" borderId="10" xfId="1" applyNumberFormat="1" applyFont="1" applyFill="1" applyBorder="1" applyAlignment="1" applyProtection="1">
      <alignment horizontal="right" vertical="center"/>
    </xf>
    <xf numFmtId="3" fontId="2" fillId="0" borderId="53" xfId="1" applyNumberFormat="1" applyFont="1" applyFill="1" applyBorder="1" applyAlignment="1" applyProtection="1">
      <alignment horizontal="right" vertical="center"/>
    </xf>
    <xf numFmtId="3" fontId="2" fillId="0" borderId="12" xfId="1" applyNumberFormat="1" applyFont="1" applyFill="1" applyBorder="1" applyAlignment="1" applyProtection="1">
      <alignment horizontal="right" vertical="center"/>
    </xf>
    <xf numFmtId="0" fontId="2" fillId="0" borderId="69" xfId="1" applyFont="1" applyFill="1" applyBorder="1" applyAlignment="1" applyProtection="1">
      <alignment horizontal="right" vertical="center" wrapText="1"/>
    </xf>
    <xf numFmtId="0" fontId="2" fillId="0" borderId="69" xfId="1" applyFont="1" applyFill="1" applyBorder="1" applyAlignment="1" applyProtection="1">
      <alignment horizontal="left" vertical="center" wrapText="1"/>
    </xf>
    <xf numFmtId="3" fontId="2" fillId="0" borderId="70" xfId="1" applyNumberFormat="1" applyFont="1" applyFill="1" applyBorder="1" applyAlignment="1" applyProtection="1">
      <alignment horizontal="right" vertical="center"/>
    </xf>
    <xf numFmtId="3" fontId="2" fillId="0" borderId="71" xfId="1" applyNumberFormat="1" applyFont="1" applyFill="1" applyBorder="1" applyAlignment="1" applyProtection="1">
      <alignment horizontal="center" vertical="center"/>
    </xf>
    <xf numFmtId="3" fontId="2" fillId="0" borderId="72" xfId="1" applyNumberFormat="1" applyFont="1" applyFill="1" applyBorder="1" applyAlignment="1" applyProtection="1">
      <alignment horizontal="center" vertical="center"/>
    </xf>
    <xf numFmtId="3" fontId="2" fillId="0" borderId="73" xfId="1" applyNumberFormat="1" applyFont="1" applyFill="1" applyBorder="1" applyAlignment="1" applyProtection="1">
      <alignment horizontal="center" vertical="center"/>
    </xf>
    <xf numFmtId="3" fontId="2" fillId="0" borderId="74" xfId="1" applyNumberFormat="1" applyFont="1" applyFill="1" applyBorder="1" applyAlignment="1" applyProtection="1">
      <alignment horizontal="right" vertical="center"/>
      <protection locked="0"/>
    </xf>
    <xf numFmtId="3" fontId="2" fillId="0" borderId="75" xfId="1" applyNumberFormat="1" applyFont="1" applyFill="1" applyBorder="1" applyAlignment="1" applyProtection="1">
      <alignment horizontal="right" vertical="center"/>
      <protection locked="0"/>
    </xf>
    <xf numFmtId="3" fontId="2" fillId="0" borderId="73" xfId="1" applyNumberFormat="1" applyFont="1" applyFill="1" applyBorder="1" applyAlignment="1" applyProtection="1">
      <alignment horizontal="right" vertical="center"/>
    </xf>
    <xf numFmtId="3" fontId="2" fillId="0" borderId="73" xfId="1" applyNumberFormat="1" applyFont="1" applyFill="1" applyBorder="1" applyAlignment="1" applyProtection="1">
      <alignment horizontal="left" vertical="center" wrapText="1"/>
      <protection locked="0"/>
    </xf>
    <xf numFmtId="0" fontId="2" fillId="0" borderId="69" xfId="1" applyFont="1" applyFill="1" applyBorder="1" applyAlignment="1" applyProtection="1">
      <alignment vertical="center" wrapText="1"/>
    </xf>
    <xf numFmtId="3" fontId="2" fillId="0" borderId="70" xfId="1" applyNumberFormat="1" applyFont="1" applyFill="1" applyBorder="1" applyAlignment="1" applyProtection="1">
      <alignment vertical="center"/>
    </xf>
    <xf numFmtId="3" fontId="2" fillId="0" borderId="71" xfId="1" applyNumberFormat="1" applyFont="1" applyFill="1" applyBorder="1" applyAlignment="1" applyProtection="1">
      <alignment horizontal="center" vertical="center"/>
      <protection locked="0"/>
    </xf>
    <xf numFmtId="3" fontId="2" fillId="0" borderId="72" xfId="1" applyNumberFormat="1" applyFont="1" applyFill="1" applyBorder="1" applyAlignment="1" applyProtection="1">
      <alignment horizontal="center" vertical="center"/>
      <protection locked="0"/>
    </xf>
    <xf numFmtId="3" fontId="2" fillId="0" borderId="71" xfId="1" applyNumberFormat="1" applyFont="1" applyFill="1" applyBorder="1" applyAlignment="1" applyProtection="1">
      <alignment horizontal="right" vertical="center"/>
      <protection locked="0"/>
    </xf>
    <xf numFmtId="3" fontId="2" fillId="0" borderId="72" xfId="1" applyNumberFormat="1" applyFont="1" applyFill="1" applyBorder="1" applyAlignment="1" applyProtection="1">
      <alignment horizontal="right" vertical="center"/>
      <protection locked="0"/>
    </xf>
    <xf numFmtId="0" fontId="3" fillId="0" borderId="17" xfId="1" applyFont="1" applyBorder="1" applyAlignment="1" applyProtection="1">
      <alignment vertical="center" wrapText="1"/>
    </xf>
    <xf numFmtId="0" fontId="3" fillId="0" borderId="17" xfId="1" applyFont="1" applyBorder="1" applyAlignment="1" applyProtection="1">
      <alignment horizontal="left" vertical="center" wrapText="1"/>
    </xf>
    <xf numFmtId="3" fontId="3" fillId="0" borderId="4" xfId="1" applyNumberFormat="1" applyFont="1" applyBorder="1" applyAlignment="1" applyProtection="1">
      <alignment vertical="center"/>
    </xf>
    <xf numFmtId="3" fontId="3" fillId="0" borderId="30" xfId="1" applyNumberFormat="1" applyFont="1" applyBorder="1" applyAlignment="1" applyProtection="1">
      <alignment vertical="center"/>
      <protection locked="0"/>
    </xf>
    <xf numFmtId="3" fontId="3" fillId="0" borderId="32" xfId="1" applyNumberFormat="1" applyFont="1" applyBorder="1" applyAlignment="1" applyProtection="1">
      <alignment vertical="center"/>
      <protection locked="0"/>
    </xf>
    <xf numFmtId="3" fontId="3" fillId="0" borderId="33" xfId="1" applyNumberFormat="1" applyFont="1" applyBorder="1" applyAlignment="1" applyProtection="1">
      <alignment vertical="center"/>
    </xf>
    <xf numFmtId="3" fontId="3" fillId="0" borderId="0" xfId="1" applyNumberFormat="1" applyFont="1" applyBorder="1" applyAlignment="1" applyProtection="1">
      <alignment vertical="center"/>
      <protection locked="0"/>
    </xf>
    <xf numFmtId="3" fontId="3" fillId="0" borderId="34" xfId="1" applyNumberFormat="1" applyFont="1" applyBorder="1" applyAlignment="1" applyProtection="1">
      <alignment vertical="center"/>
      <protection locked="0"/>
    </xf>
    <xf numFmtId="3" fontId="3" fillId="0" borderId="33" xfId="1" applyNumberFormat="1" applyFont="1" applyBorder="1" applyAlignment="1" applyProtection="1">
      <alignment horizontal="left" vertical="center" wrapText="1"/>
      <protection locked="0"/>
    </xf>
    <xf numFmtId="0" fontId="3" fillId="0" borderId="35" xfId="1" applyFont="1" applyFill="1" applyBorder="1" applyAlignment="1" applyProtection="1">
      <alignment vertical="center"/>
    </xf>
    <xf numFmtId="3" fontId="3" fillId="0" borderId="36" xfId="1" applyNumberFormat="1" applyFont="1" applyFill="1" applyBorder="1" applyAlignment="1" applyProtection="1">
      <alignment vertical="center"/>
    </xf>
    <xf numFmtId="3" fontId="3" fillId="0" borderId="37" xfId="1" applyNumberFormat="1" applyFont="1" applyFill="1" applyBorder="1" applyAlignment="1" applyProtection="1">
      <alignment vertical="center"/>
    </xf>
    <xf numFmtId="3" fontId="3" fillId="0" borderId="38" xfId="1" applyNumberFormat="1" applyFont="1" applyFill="1" applyBorder="1" applyAlignment="1" applyProtection="1">
      <alignment vertical="center"/>
    </xf>
    <xf numFmtId="3" fontId="3" fillId="0" borderId="39" xfId="1" applyNumberFormat="1" applyFont="1" applyFill="1" applyBorder="1" applyAlignment="1" applyProtection="1">
      <alignment vertical="center"/>
    </xf>
    <xf numFmtId="3" fontId="3" fillId="0" borderId="40" xfId="1" applyNumberFormat="1" applyFont="1" applyFill="1" applyBorder="1" applyAlignment="1" applyProtection="1">
      <alignment vertical="center"/>
    </xf>
    <xf numFmtId="3" fontId="3" fillId="0" borderId="41" xfId="1" applyNumberFormat="1" applyFont="1" applyFill="1" applyBorder="1" applyAlignment="1" applyProtection="1">
      <alignment vertical="center"/>
    </xf>
    <xf numFmtId="0" fontId="3" fillId="0" borderId="76" xfId="1" applyFont="1" applyFill="1" applyBorder="1" applyAlignment="1" applyProtection="1">
      <alignment vertical="center"/>
    </xf>
    <xf numFmtId="0" fontId="3" fillId="0" borderId="76" xfId="1" applyFont="1" applyFill="1" applyBorder="1" applyAlignment="1" applyProtection="1">
      <alignment vertical="center" wrapText="1"/>
    </xf>
    <xf numFmtId="3" fontId="3" fillId="0" borderId="77" xfId="1" applyNumberFormat="1" applyFont="1" applyFill="1" applyBorder="1" applyAlignment="1" applyProtection="1">
      <alignment vertical="center"/>
    </xf>
    <xf numFmtId="3" fontId="3" fillId="0" borderId="78" xfId="1" applyNumberFormat="1" applyFont="1" applyFill="1" applyBorder="1" applyAlignment="1" applyProtection="1">
      <alignment vertical="center"/>
    </xf>
    <xf numFmtId="3" fontId="3" fillId="0" borderId="79" xfId="1" applyNumberFormat="1" applyFont="1" applyFill="1" applyBorder="1" applyAlignment="1" applyProtection="1">
      <alignment vertical="center"/>
    </xf>
    <xf numFmtId="3" fontId="3" fillId="0" borderId="80" xfId="1" applyNumberFormat="1" applyFont="1" applyFill="1" applyBorder="1" applyAlignment="1" applyProtection="1">
      <alignment vertical="center"/>
    </xf>
    <xf numFmtId="3" fontId="3" fillId="0" borderId="81" xfId="1" applyNumberFormat="1" applyFont="1" applyFill="1" applyBorder="1" applyAlignment="1" applyProtection="1">
      <alignment vertical="center"/>
    </xf>
    <xf numFmtId="3" fontId="3" fillId="0" borderId="82" xfId="1" applyNumberFormat="1" applyFont="1" applyFill="1" applyBorder="1" applyAlignment="1" applyProtection="1">
      <alignment vertical="center"/>
    </xf>
    <xf numFmtId="3" fontId="3" fillId="0" borderId="80" xfId="1" applyNumberFormat="1" applyFont="1" applyFill="1" applyBorder="1" applyAlignment="1" applyProtection="1">
      <alignment horizontal="left" vertical="center" wrapText="1"/>
      <protection locked="0"/>
    </xf>
    <xf numFmtId="3" fontId="3" fillId="0" borderId="4" xfId="1" applyNumberFormat="1" applyFont="1" applyFill="1" applyBorder="1" applyAlignment="1" applyProtection="1">
      <alignment vertical="center"/>
    </xf>
    <xf numFmtId="3" fontId="3" fillId="0" borderId="30" xfId="1" applyNumberFormat="1" applyFont="1" applyFill="1" applyBorder="1" applyAlignment="1" applyProtection="1">
      <alignment vertical="center"/>
    </xf>
    <xf numFmtId="3" fontId="3" fillId="0" borderId="32" xfId="1" applyNumberFormat="1" applyFont="1" applyFill="1" applyBorder="1" applyAlignment="1" applyProtection="1">
      <alignment vertical="center"/>
    </xf>
    <xf numFmtId="3" fontId="3" fillId="0" borderId="33" xfId="1" applyNumberFormat="1" applyFont="1" applyFill="1" applyBorder="1" applyAlignment="1" applyProtection="1">
      <alignment vertical="center"/>
    </xf>
    <xf numFmtId="3" fontId="3" fillId="0" borderId="34" xfId="1" applyNumberFormat="1" applyFont="1" applyFill="1" applyBorder="1" applyAlignment="1" applyProtection="1">
      <alignment vertical="center"/>
    </xf>
    <xf numFmtId="3" fontId="3" fillId="0" borderId="33" xfId="1" applyNumberFormat="1" applyFont="1" applyFill="1" applyBorder="1" applyAlignment="1" applyProtection="1">
      <alignment horizontal="left" vertical="center" wrapText="1"/>
      <protection locked="0"/>
    </xf>
    <xf numFmtId="0" fontId="3" fillId="3" borderId="61" xfId="1" applyFont="1" applyFill="1" applyBorder="1" applyAlignment="1" applyProtection="1">
      <alignment horizontal="left" vertical="center" wrapText="1"/>
    </xf>
    <xf numFmtId="3" fontId="3" fillId="3" borderId="14" xfId="1" applyNumberFormat="1" applyFont="1" applyFill="1" applyBorder="1" applyAlignment="1" applyProtection="1">
      <alignment vertical="center"/>
    </xf>
    <xf numFmtId="3" fontId="3" fillId="3" borderId="62" xfId="1" applyNumberFormat="1" applyFont="1" applyFill="1" applyBorder="1" applyAlignment="1" applyProtection="1">
      <alignment vertical="center"/>
    </xf>
    <xf numFmtId="3" fontId="3" fillId="3" borderId="64" xfId="1" applyNumberFormat="1" applyFont="1" applyFill="1" applyBorder="1" applyAlignment="1" applyProtection="1">
      <alignment vertical="center"/>
    </xf>
    <xf numFmtId="3" fontId="3" fillId="3" borderId="16" xfId="1" applyNumberFormat="1" applyFont="1" applyFill="1" applyBorder="1" applyAlignment="1" applyProtection="1">
      <alignment vertical="center"/>
    </xf>
    <xf numFmtId="3" fontId="3" fillId="3" borderId="15" xfId="1" applyNumberFormat="1" applyFont="1" applyFill="1" applyBorder="1" applyAlignment="1" applyProtection="1">
      <alignment vertical="center"/>
    </xf>
    <xf numFmtId="3" fontId="3" fillId="3" borderId="83" xfId="1" applyNumberFormat="1" applyFont="1" applyFill="1" applyBorder="1" applyAlignment="1" applyProtection="1">
      <alignment vertical="center"/>
    </xf>
    <xf numFmtId="3" fontId="3" fillId="3" borderId="16" xfId="1" applyNumberFormat="1" applyFont="1" applyFill="1" applyBorder="1" applyAlignment="1" applyProtection="1">
      <alignment horizontal="left" vertical="center" wrapText="1"/>
      <protection locked="0"/>
    </xf>
    <xf numFmtId="0" fontId="2" fillId="0" borderId="50" xfId="1" applyFont="1" applyFill="1" applyBorder="1" applyAlignment="1" applyProtection="1">
      <alignment horizontal="left" vertical="center" wrapText="1"/>
    </xf>
    <xf numFmtId="3" fontId="2" fillId="0" borderId="15" xfId="1" applyNumberFormat="1" applyFont="1" applyFill="1" applyBorder="1" applyAlignment="1" applyProtection="1">
      <alignment vertical="center"/>
    </xf>
    <xf numFmtId="3" fontId="2" fillId="0" borderId="83" xfId="1" applyNumberFormat="1" applyFont="1" applyFill="1" applyBorder="1" applyAlignment="1" applyProtection="1">
      <alignment vertical="center"/>
    </xf>
    <xf numFmtId="3" fontId="2" fillId="0" borderId="16" xfId="1" applyNumberFormat="1" applyFont="1" applyFill="1" applyBorder="1" applyAlignment="1" applyProtection="1">
      <alignment vertical="center"/>
    </xf>
    <xf numFmtId="3" fontId="2" fillId="0" borderId="16" xfId="1" applyNumberFormat="1" applyFont="1" applyFill="1" applyBorder="1" applyAlignment="1" applyProtection="1">
      <alignment horizontal="left" vertical="center" wrapText="1"/>
      <protection locked="0"/>
    </xf>
    <xf numFmtId="0" fontId="2" fillId="0" borderId="69" xfId="1" applyFont="1" applyFill="1" applyBorder="1" applyAlignment="1" applyProtection="1">
      <alignment horizontal="center" vertical="center" wrapText="1"/>
    </xf>
    <xf numFmtId="3" fontId="2" fillId="0" borderId="71" xfId="1" applyNumberFormat="1" applyFont="1" applyFill="1" applyBorder="1" applyAlignment="1" applyProtection="1">
      <alignment vertical="center"/>
    </xf>
    <xf numFmtId="3" fontId="2" fillId="0" borderId="72" xfId="1" applyNumberFormat="1" applyFont="1" applyFill="1" applyBorder="1" applyAlignment="1" applyProtection="1">
      <alignment vertical="center"/>
    </xf>
    <xf numFmtId="3" fontId="2" fillId="0" borderId="73" xfId="1" applyNumberFormat="1" applyFont="1" applyFill="1" applyBorder="1" applyAlignment="1" applyProtection="1">
      <alignment vertical="center"/>
    </xf>
    <xf numFmtId="3" fontId="2" fillId="0" borderId="74" xfId="1" applyNumberFormat="1" applyFont="1" applyFill="1" applyBorder="1" applyAlignment="1" applyProtection="1">
      <alignment vertical="center"/>
    </xf>
    <xf numFmtId="3" fontId="2" fillId="0" borderId="75" xfId="1" applyNumberFormat="1" applyFont="1" applyFill="1" applyBorder="1" applyAlignment="1" applyProtection="1">
      <alignment vertical="center"/>
    </xf>
    <xf numFmtId="3" fontId="2" fillId="0" borderId="0" xfId="1" applyNumberFormat="1" applyFont="1" applyFill="1" applyBorder="1" applyAlignment="1" applyProtection="1">
      <alignment vertical="center"/>
      <protection locked="0"/>
    </xf>
    <xf numFmtId="3" fontId="2" fillId="0" borderId="34" xfId="1" applyNumberFormat="1" applyFont="1" applyFill="1" applyBorder="1" applyAlignment="1" applyProtection="1">
      <alignment vertical="center"/>
      <protection locked="0"/>
    </xf>
    <xf numFmtId="3" fontId="2" fillId="0" borderId="42" xfId="1" applyNumberFormat="1" applyFont="1" applyFill="1" applyBorder="1" applyAlignment="1" applyProtection="1">
      <alignment vertical="center"/>
    </xf>
    <xf numFmtId="3" fontId="2" fillId="0" borderId="6" xfId="1" applyNumberFormat="1" applyFont="1" applyFill="1" applyBorder="1" applyAlignment="1" applyProtection="1">
      <alignment vertical="center"/>
      <protection locked="0"/>
    </xf>
    <xf numFmtId="3" fontId="2" fillId="0" borderId="46" xfId="1" applyNumberFormat="1" applyFont="1" applyFill="1" applyBorder="1" applyAlignment="1" applyProtection="1">
      <alignment vertical="center"/>
      <protection locked="0"/>
    </xf>
    <xf numFmtId="0" fontId="2" fillId="0" borderId="42" xfId="1" applyFont="1" applyFill="1" applyBorder="1" applyAlignment="1" applyProtection="1">
      <alignment horizontal="center" vertical="center" wrapText="1"/>
    </xf>
    <xf numFmtId="3" fontId="2" fillId="0" borderId="44" xfId="1" applyNumberFormat="1" applyFont="1" applyFill="1" applyBorder="1" applyAlignment="1" applyProtection="1">
      <alignment vertical="center"/>
    </xf>
    <xf numFmtId="3" fontId="2" fillId="0" borderId="5" xfId="1" applyNumberFormat="1" applyFont="1" applyFill="1" applyBorder="1" applyAlignment="1" applyProtection="1">
      <alignment vertical="center"/>
    </xf>
    <xf numFmtId="3" fontId="2" fillId="0" borderId="45" xfId="1" applyNumberFormat="1" applyFont="1" applyFill="1" applyBorder="1" applyAlignment="1" applyProtection="1">
      <alignment vertical="center"/>
    </xf>
    <xf numFmtId="3" fontId="2" fillId="0" borderId="6" xfId="1" applyNumberFormat="1" applyFont="1" applyFill="1" applyBorder="1" applyAlignment="1" applyProtection="1">
      <alignment vertical="center"/>
    </xf>
    <xf numFmtId="3" fontId="2" fillId="0" borderId="46" xfId="1" applyNumberFormat="1" applyFont="1" applyFill="1" applyBorder="1" applyAlignment="1" applyProtection="1">
      <alignment vertical="center"/>
    </xf>
    <xf numFmtId="3" fontId="2" fillId="0" borderId="71" xfId="1" applyNumberFormat="1" applyFont="1" applyFill="1" applyBorder="1" applyAlignment="1" applyProtection="1">
      <alignment vertical="center"/>
      <protection locked="0"/>
    </xf>
    <xf numFmtId="3" fontId="2" fillId="0" borderId="72" xfId="1" applyNumberFormat="1" applyFont="1" applyFill="1" applyBorder="1" applyAlignment="1" applyProtection="1">
      <alignment vertical="center"/>
      <protection locked="0"/>
    </xf>
    <xf numFmtId="3" fontId="2" fillId="0" borderId="74" xfId="1" applyNumberFormat="1" applyFont="1" applyFill="1" applyBorder="1" applyAlignment="1" applyProtection="1">
      <alignment vertical="center"/>
      <protection locked="0"/>
    </xf>
    <xf numFmtId="3" fontId="2" fillId="0" borderId="75" xfId="1" applyNumberFormat="1" applyFont="1" applyFill="1" applyBorder="1" applyAlignment="1" applyProtection="1">
      <alignment vertical="center"/>
      <protection locked="0"/>
    </xf>
    <xf numFmtId="3" fontId="2" fillId="0" borderId="10" xfId="1" applyNumberFormat="1" applyFont="1" applyFill="1" applyBorder="1" applyAlignment="1" applyProtection="1">
      <alignment vertical="center"/>
    </xf>
    <xf numFmtId="3" fontId="2" fillId="0" borderId="53" xfId="1" applyNumberFormat="1" applyFont="1" applyFill="1" applyBorder="1" applyAlignment="1" applyProtection="1">
      <alignment vertical="center"/>
    </xf>
    <xf numFmtId="0" fontId="2" fillId="0" borderId="17" xfId="1" applyFont="1" applyFill="1" applyBorder="1" applyAlignment="1" applyProtection="1">
      <alignment horizontal="center" vertical="center" wrapText="1"/>
    </xf>
    <xf numFmtId="3" fontId="2" fillId="0" borderId="30" xfId="1" applyNumberFormat="1" applyFont="1" applyFill="1" applyBorder="1" applyAlignment="1" applyProtection="1">
      <alignment vertical="center"/>
    </xf>
    <xf numFmtId="3" fontId="2" fillId="0" borderId="31" xfId="1" applyNumberFormat="1" applyFont="1" applyFill="1" applyBorder="1" applyAlignment="1" applyProtection="1">
      <alignment vertical="center"/>
    </xf>
    <xf numFmtId="3" fontId="2" fillId="0" borderId="32" xfId="1" applyNumberFormat="1" applyFont="1" applyFill="1" applyBorder="1" applyAlignment="1" applyProtection="1">
      <alignment vertical="center"/>
    </xf>
    <xf numFmtId="3" fontId="2" fillId="0" borderId="0" xfId="1" applyNumberFormat="1" applyFont="1" applyFill="1" applyBorder="1" applyAlignment="1" applyProtection="1">
      <alignment vertical="center"/>
    </xf>
    <xf numFmtId="3" fontId="2" fillId="0" borderId="34" xfId="1" applyNumberFormat="1" applyFont="1" applyFill="1" applyBorder="1" applyAlignment="1" applyProtection="1">
      <alignment vertical="center"/>
    </xf>
    <xf numFmtId="3" fontId="2" fillId="0" borderId="65" xfId="1" applyNumberFormat="1" applyFont="1" applyFill="1" applyBorder="1" applyAlignment="1" applyProtection="1">
      <alignment vertical="center"/>
    </xf>
    <xf numFmtId="3" fontId="2" fillId="0" borderId="84" xfId="1" applyNumberFormat="1" applyFont="1" applyFill="1" applyBorder="1" applyAlignment="1" applyProtection="1">
      <alignment vertical="center"/>
    </xf>
    <xf numFmtId="3" fontId="2" fillId="0" borderId="85" xfId="1" applyNumberFormat="1" applyFont="1" applyFill="1" applyBorder="1" applyAlignment="1" applyProtection="1">
      <alignment vertical="center"/>
    </xf>
    <xf numFmtId="3" fontId="2" fillId="0" borderId="68" xfId="1" applyNumberFormat="1" applyFont="1" applyFill="1" applyBorder="1" applyAlignment="1" applyProtection="1">
      <alignment vertical="center"/>
    </xf>
    <xf numFmtId="3" fontId="2" fillId="0" borderId="68" xfId="1" applyNumberFormat="1" applyFont="1" applyFill="1" applyBorder="1" applyAlignment="1" applyProtection="1">
      <alignment horizontal="left" vertical="center" wrapText="1"/>
      <protection locked="0"/>
    </xf>
    <xf numFmtId="3" fontId="2" fillId="0" borderId="56" xfId="1" applyNumberFormat="1" applyFont="1" applyFill="1" applyBorder="1" applyAlignment="1" applyProtection="1">
      <alignment vertical="center"/>
    </xf>
    <xf numFmtId="3" fontId="2" fillId="0" borderId="51" xfId="1" applyNumberFormat="1" applyFont="1" applyFill="1" applyBorder="1" applyAlignment="1" applyProtection="1">
      <alignment vertical="center"/>
      <protection locked="0"/>
    </xf>
    <xf numFmtId="3" fontId="2" fillId="0" borderId="52" xfId="1" applyNumberFormat="1" applyFont="1" applyFill="1" applyBorder="1" applyAlignment="1" applyProtection="1">
      <alignment vertical="center"/>
      <protection locked="0"/>
    </xf>
    <xf numFmtId="3" fontId="2" fillId="0" borderId="10" xfId="1" applyNumberFormat="1" applyFont="1" applyFill="1" applyBorder="1" applyAlignment="1" applyProtection="1">
      <alignment vertical="center"/>
      <protection locked="0"/>
    </xf>
    <xf numFmtId="3" fontId="2" fillId="0" borderId="53" xfId="1" applyNumberFormat="1" applyFont="1" applyFill="1" applyBorder="1" applyAlignment="1" applyProtection="1">
      <alignment vertical="center"/>
      <protection locked="0"/>
    </xf>
    <xf numFmtId="3" fontId="2" fillId="0" borderId="59" xfId="1" applyNumberFormat="1" applyFont="1" applyFill="1" applyBorder="1" applyAlignment="1" applyProtection="1">
      <alignment vertical="center"/>
    </xf>
    <xf numFmtId="3" fontId="2" fillId="0" borderId="60" xfId="1" applyNumberFormat="1" applyFont="1" applyFill="1" applyBorder="1" applyAlignment="1" applyProtection="1">
      <alignment vertical="center"/>
    </xf>
    <xf numFmtId="0" fontId="3" fillId="0" borderId="0" xfId="1" applyFont="1" applyFill="1" applyBorder="1" applyAlignment="1" applyProtection="1">
      <alignment horizontal="left" vertical="center"/>
    </xf>
    <xf numFmtId="0" fontId="2" fillId="0" borderId="61" xfId="1" applyFont="1" applyFill="1" applyBorder="1" applyAlignment="1" applyProtection="1">
      <alignment horizontal="left" vertical="center" wrapText="1"/>
    </xf>
    <xf numFmtId="3" fontId="2" fillId="0" borderId="86" xfId="1" applyNumberFormat="1" applyFont="1" applyFill="1" applyBorder="1" applyAlignment="1" applyProtection="1">
      <alignment vertical="center"/>
    </xf>
    <xf numFmtId="3" fontId="2" fillId="0" borderId="87" xfId="1" applyNumberFormat="1" applyFont="1" applyFill="1" applyBorder="1" applyAlignment="1" applyProtection="1">
      <alignment vertical="center"/>
    </xf>
    <xf numFmtId="3" fontId="2" fillId="0" borderId="88" xfId="1" applyNumberFormat="1" applyFont="1" applyFill="1" applyBorder="1" applyAlignment="1" applyProtection="1">
      <alignment vertical="center"/>
    </xf>
    <xf numFmtId="3" fontId="2" fillId="0" borderId="88" xfId="1" applyNumberFormat="1" applyFont="1" applyFill="1" applyBorder="1" applyAlignment="1" applyProtection="1">
      <alignment horizontal="left" vertical="center" wrapText="1"/>
      <protection locked="0"/>
    </xf>
    <xf numFmtId="0" fontId="2" fillId="0" borderId="89" xfId="1" applyFont="1" applyFill="1" applyBorder="1" applyAlignment="1" applyProtection="1">
      <alignment horizontal="right" vertical="center" wrapText="1"/>
    </xf>
    <xf numFmtId="3" fontId="2" fillId="0" borderId="90" xfId="1" applyNumberFormat="1" applyFont="1" applyFill="1" applyBorder="1" applyAlignment="1" applyProtection="1">
      <alignment vertical="center"/>
    </xf>
    <xf numFmtId="3" fontId="2" fillId="0" borderId="91" xfId="1" applyNumberFormat="1" applyFont="1" applyFill="1" applyBorder="1" applyAlignment="1" applyProtection="1">
      <alignment vertical="center"/>
      <protection locked="0"/>
    </xf>
    <xf numFmtId="3" fontId="2" fillId="0" borderId="92" xfId="1" applyNumberFormat="1" applyFont="1" applyFill="1" applyBorder="1" applyAlignment="1" applyProtection="1">
      <alignment vertical="center"/>
      <protection locked="0"/>
    </xf>
    <xf numFmtId="3" fontId="2" fillId="0" borderId="86" xfId="1" applyNumberFormat="1" applyFont="1" applyFill="1" applyBorder="1" applyAlignment="1" applyProtection="1">
      <alignment vertical="center"/>
      <protection locked="0"/>
    </xf>
    <xf numFmtId="3" fontId="2" fillId="0" borderId="87" xfId="1" applyNumberFormat="1" applyFont="1" applyFill="1" applyBorder="1" applyAlignment="1" applyProtection="1">
      <alignment vertical="center"/>
      <protection locked="0"/>
    </xf>
    <xf numFmtId="3" fontId="2" fillId="0" borderId="14" xfId="1" applyNumberFormat="1" applyFont="1" applyFill="1" applyBorder="1" applyAlignment="1" applyProtection="1">
      <alignment vertical="center"/>
    </xf>
    <xf numFmtId="3" fontId="2" fillId="0" borderId="62" xfId="1" applyNumberFormat="1" applyFont="1" applyFill="1" applyBorder="1" applyAlignment="1" applyProtection="1">
      <alignment vertical="center"/>
    </xf>
    <xf numFmtId="3" fontId="2" fillId="0" borderId="64" xfId="1" applyNumberFormat="1" applyFont="1" applyFill="1" applyBorder="1" applyAlignment="1" applyProtection="1">
      <alignment vertical="center"/>
    </xf>
    <xf numFmtId="1" fontId="3" fillId="3" borderId="61" xfId="1" applyNumberFormat="1" applyFont="1" applyFill="1" applyBorder="1" applyAlignment="1" applyProtection="1">
      <alignment horizontal="left" vertical="center" wrapText="1"/>
    </xf>
    <xf numFmtId="1" fontId="3" fillId="0" borderId="50" xfId="1" applyNumberFormat="1" applyFont="1" applyFill="1" applyBorder="1" applyAlignment="1" applyProtection="1">
      <alignment horizontal="left" vertical="center" wrapText="1"/>
    </xf>
    <xf numFmtId="0" fontId="3" fillId="0" borderId="17" xfId="1" applyFont="1" applyFill="1" applyBorder="1" applyAlignment="1" applyProtection="1">
      <alignment horizontal="center" vertical="center" wrapText="1"/>
    </xf>
    <xf numFmtId="3" fontId="3" fillId="0" borderId="84" xfId="1" applyNumberFormat="1" applyFont="1" applyFill="1" applyBorder="1" applyAlignment="1" applyProtection="1">
      <alignment vertical="center"/>
    </xf>
    <xf numFmtId="3" fontId="3" fillId="0" borderId="85" xfId="1" applyNumberFormat="1" applyFont="1" applyFill="1" applyBorder="1" applyAlignment="1" applyProtection="1">
      <alignment vertical="center"/>
    </xf>
    <xf numFmtId="3" fontId="3" fillId="0" borderId="68" xfId="1" applyNumberFormat="1" applyFont="1" applyFill="1" applyBorder="1" applyAlignment="1" applyProtection="1">
      <alignment vertical="center"/>
    </xf>
    <xf numFmtId="3" fontId="3" fillId="0" borderId="68" xfId="1" applyNumberFormat="1" applyFont="1" applyFill="1" applyBorder="1" applyAlignment="1" applyProtection="1">
      <alignment horizontal="left" vertical="center" wrapText="1"/>
      <protection locked="0"/>
    </xf>
    <xf numFmtId="0" fontId="2" fillId="0" borderId="89" xfId="1" applyFont="1" applyFill="1" applyBorder="1" applyAlignment="1" applyProtection="1">
      <alignment horizontal="center" vertical="center" wrapText="1"/>
    </xf>
    <xf numFmtId="0" fontId="2" fillId="0" borderId="89" xfId="1" applyFont="1" applyFill="1" applyBorder="1" applyAlignment="1" applyProtection="1">
      <alignment horizontal="left" vertical="center" wrapText="1"/>
    </xf>
    <xf numFmtId="0" fontId="2" fillId="0" borderId="42" xfId="1" applyFont="1" applyFill="1" applyBorder="1" applyAlignment="1" applyProtection="1">
      <alignment vertical="center"/>
    </xf>
    <xf numFmtId="0" fontId="3" fillId="3" borderId="50" xfId="1" applyFont="1" applyFill="1" applyBorder="1" applyAlignment="1" applyProtection="1">
      <alignment horizontal="left" vertical="center" wrapText="1"/>
    </xf>
    <xf numFmtId="3" fontId="3" fillId="3" borderId="9" xfId="1" applyNumberFormat="1" applyFont="1" applyFill="1" applyBorder="1" applyAlignment="1" applyProtection="1">
      <alignment vertical="center"/>
    </xf>
    <xf numFmtId="3" fontId="3" fillId="3" borderId="51" xfId="1" applyNumberFormat="1" applyFont="1" applyFill="1" applyBorder="1" applyAlignment="1" applyProtection="1">
      <alignment vertical="center"/>
    </xf>
    <xf numFmtId="3" fontId="3" fillId="3" borderId="52" xfId="1" applyNumberFormat="1" applyFont="1" applyFill="1" applyBorder="1" applyAlignment="1" applyProtection="1">
      <alignment vertical="center"/>
    </xf>
    <xf numFmtId="3" fontId="3" fillId="3" borderId="12" xfId="1" applyNumberFormat="1" applyFont="1" applyFill="1" applyBorder="1" applyAlignment="1" applyProtection="1">
      <alignment vertical="center"/>
    </xf>
    <xf numFmtId="3" fontId="3" fillId="3" borderId="84" xfId="1" applyNumberFormat="1" applyFont="1" applyFill="1" applyBorder="1" applyAlignment="1" applyProtection="1">
      <alignment vertical="center"/>
    </xf>
    <xf numFmtId="3" fontId="3" fillId="3" borderId="85" xfId="1" applyNumberFormat="1" applyFont="1" applyFill="1" applyBorder="1" applyAlignment="1" applyProtection="1">
      <alignment vertical="center"/>
    </xf>
    <xf numFmtId="3" fontId="3" fillId="3" borderId="68" xfId="1" applyNumberFormat="1" applyFont="1" applyFill="1" applyBorder="1" applyAlignment="1" applyProtection="1">
      <alignment vertical="center"/>
    </xf>
    <xf numFmtId="3" fontId="3" fillId="3" borderId="68" xfId="1" applyNumberFormat="1" applyFont="1" applyFill="1" applyBorder="1" applyAlignment="1" applyProtection="1">
      <alignment horizontal="left" vertical="center" wrapText="1"/>
      <protection locked="0"/>
    </xf>
    <xf numFmtId="3" fontId="2" fillId="0" borderId="93" xfId="1" applyNumberFormat="1" applyFont="1" applyFill="1" applyBorder="1" applyAlignment="1" applyProtection="1">
      <alignment vertical="center"/>
    </xf>
    <xf numFmtId="3" fontId="2" fillId="0" borderId="66" xfId="1" applyNumberFormat="1" applyFont="1" applyFill="1" applyBorder="1" applyAlignment="1" applyProtection="1">
      <alignment vertical="center"/>
    </xf>
    <xf numFmtId="3" fontId="2" fillId="0" borderId="67" xfId="1" applyNumberFormat="1" applyFont="1" applyFill="1" applyBorder="1" applyAlignment="1" applyProtection="1">
      <alignment vertical="center"/>
    </xf>
    <xf numFmtId="3" fontId="2" fillId="0" borderId="54" xfId="1" applyNumberFormat="1" applyFont="1" applyFill="1" applyBorder="1" applyAlignment="1" applyProtection="1">
      <alignment vertical="center"/>
    </xf>
    <xf numFmtId="3" fontId="2" fillId="0" borderId="59" xfId="1" applyNumberFormat="1" applyFont="1" applyFill="1" applyBorder="1" applyAlignment="1" applyProtection="1">
      <alignment vertical="center"/>
      <protection locked="0"/>
    </xf>
    <xf numFmtId="3" fontId="2" fillId="0" borderId="60" xfId="1" applyNumberFormat="1" applyFont="1" applyFill="1" applyBorder="1" applyAlignment="1" applyProtection="1">
      <alignment vertical="center"/>
      <protection locked="0"/>
    </xf>
    <xf numFmtId="0" fontId="2" fillId="0" borderId="69" xfId="1" applyFont="1" applyFill="1" applyBorder="1" applyAlignment="1" applyProtection="1">
      <alignment vertical="center"/>
    </xf>
    <xf numFmtId="0" fontId="2" fillId="0" borderId="50" xfId="1" applyFont="1" applyFill="1" applyBorder="1" applyAlignment="1" applyProtection="1">
      <alignment horizontal="right" vertical="center" wrapText="1"/>
    </xf>
    <xf numFmtId="0" fontId="2" fillId="0" borderId="61" xfId="1" applyFont="1" applyFill="1" applyBorder="1" applyAlignment="1" applyProtection="1">
      <alignment vertical="center"/>
    </xf>
    <xf numFmtId="0" fontId="2" fillId="0" borderId="13" xfId="1" applyFont="1" applyFill="1" applyBorder="1" applyAlignment="1" applyProtection="1">
      <alignment vertical="center"/>
    </xf>
    <xf numFmtId="3" fontId="2" fillId="0" borderId="2" xfId="1" applyNumberFormat="1" applyFont="1" applyFill="1" applyBorder="1" applyAlignment="1" applyProtection="1">
      <alignment vertical="center"/>
    </xf>
    <xf numFmtId="3" fontId="2" fillId="0" borderId="94" xfId="1" applyNumberFormat="1" applyFont="1" applyFill="1" applyBorder="1" applyAlignment="1" applyProtection="1">
      <alignment vertical="center"/>
    </xf>
    <xf numFmtId="3" fontId="2" fillId="0" borderId="95" xfId="1" applyNumberFormat="1" applyFont="1" applyFill="1" applyBorder="1" applyAlignment="1" applyProtection="1">
      <alignment vertical="center"/>
    </xf>
    <xf numFmtId="3" fontId="2" fillId="0" borderId="3" xfId="1" applyNumberFormat="1" applyFont="1" applyFill="1" applyBorder="1" applyAlignment="1" applyProtection="1">
      <alignment vertical="center"/>
    </xf>
    <xf numFmtId="0" fontId="3" fillId="0" borderId="62" xfId="1" applyFont="1" applyFill="1" applyBorder="1" applyAlignment="1" applyProtection="1">
      <alignment horizontal="left" vertical="center"/>
    </xf>
    <xf numFmtId="0" fontId="3" fillId="0" borderId="96" xfId="1" applyFont="1" applyFill="1" applyBorder="1" applyAlignment="1" applyProtection="1">
      <alignment horizontal="left" vertical="center"/>
    </xf>
    <xf numFmtId="3" fontId="3" fillId="0" borderId="15" xfId="1" applyNumberFormat="1" applyFont="1" applyFill="1" applyBorder="1" applyAlignment="1" applyProtection="1">
      <alignment vertical="center"/>
    </xf>
    <xf numFmtId="3" fontId="3" fillId="0" borderId="62" xfId="1" applyNumberFormat="1" applyFont="1" applyFill="1" applyBorder="1" applyAlignment="1" applyProtection="1">
      <alignment vertical="center"/>
    </xf>
    <xf numFmtId="3" fontId="3" fillId="0" borderId="63" xfId="1" applyNumberFormat="1" applyFont="1" applyFill="1" applyBorder="1" applyAlignment="1" applyProtection="1">
      <alignment vertical="center"/>
    </xf>
    <xf numFmtId="3" fontId="3" fillId="0" borderId="64" xfId="1" applyNumberFormat="1" applyFont="1" applyFill="1" applyBorder="1" applyAlignment="1" applyProtection="1">
      <alignment vertical="center"/>
    </xf>
    <xf numFmtId="3" fontId="3" fillId="0" borderId="16" xfId="1" applyNumberFormat="1" applyFont="1" applyFill="1" applyBorder="1" applyAlignment="1" applyProtection="1">
      <alignment vertical="center"/>
    </xf>
    <xf numFmtId="3" fontId="3" fillId="0" borderId="83" xfId="1" applyNumberFormat="1" applyFont="1" applyFill="1" applyBorder="1" applyAlignment="1" applyProtection="1">
      <alignment vertical="center"/>
    </xf>
    <xf numFmtId="3" fontId="3" fillId="0" borderId="16" xfId="1" applyNumberFormat="1" applyFont="1" applyFill="1" applyBorder="1" applyAlignment="1" applyProtection="1">
      <alignment horizontal="left" vertical="center" wrapText="1"/>
      <protection locked="0"/>
    </xf>
    <xf numFmtId="0" fontId="3" fillId="0" borderId="13" xfId="1" applyFont="1" applyFill="1" applyBorder="1" applyAlignment="1" applyProtection="1">
      <alignment vertical="center"/>
    </xf>
    <xf numFmtId="0" fontId="3" fillId="0" borderId="61" xfId="1" applyFont="1" applyFill="1" applyBorder="1" applyAlignment="1" applyProtection="1">
      <alignment vertical="center"/>
    </xf>
    <xf numFmtId="0" fontId="2" fillId="0" borderId="89" xfId="1" applyFont="1" applyFill="1" applyBorder="1" applyAlignment="1" applyProtection="1">
      <alignment vertical="center"/>
    </xf>
    <xf numFmtId="0" fontId="2" fillId="0" borderId="89" xfId="1" applyFont="1" applyFill="1" applyBorder="1" applyAlignment="1" applyProtection="1">
      <alignment vertical="center" wrapText="1"/>
    </xf>
    <xf numFmtId="3" fontId="3" fillId="0" borderId="14" xfId="1" applyNumberFormat="1" applyFont="1" applyFill="1" applyBorder="1" applyAlignment="1" applyProtection="1">
      <alignment vertical="center"/>
    </xf>
    <xf numFmtId="3" fontId="3" fillId="0" borderId="62" xfId="1" applyNumberFormat="1" applyFont="1" applyFill="1" applyBorder="1" applyAlignment="1" applyProtection="1">
      <alignment vertical="center"/>
      <protection locked="0"/>
    </xf>
    <xf numFmtId="3" fontId="3" fillId="0" borderId="64" xfId="1" applyNumberFormat="1" applyFont="1" applyFill="1" applyBorder="1" applyAlignment="1" applyProtection="1">
      <alignment vertical="center"/>
      <protection locked="0"/>
    </xf>
    <xf numFmtId="3" fontId="3" fillId="0" borderId="15" xfId="1" applyNumberFormat="1" applyFont="1" applyFill="1" applyBorder="1" applyAlignment="1" applyProtection="1">
      <alignment vertical="center"/>
      <protection locked="0"/>
    </xf>
    <xf numFmtId="3" fontId="3" fillId="0" borderId="83" xfId="1" applyNumberFormat="1" applyFont="1" applyFill="1" applyBorder="1" applyAlignment="1" applyProtection="1">
      <alignment vertical="center"/>
      <protection locked="0"/>
    </xf>
    <xf numFmtId="0" fontId="3" fillId="0" borderId="10" xfId="1" applyFont="1" applyFill="1" applyBorder="1" applyAlignment="1" applyProtection="1">
      <alignment vertical="center" wrapText="1"/>
    </xf>
    <xf numFmtId="3" fontId="3" fillId="0" borderId="9" xfId="1" applyNumberFormat="1" applyFont="1" applyFill="1" applyBorder="1" applyAlignment="1" applyProtection="1">
      <alignment vertical="center"/>
    </xf>
    <xf numFmtId="3" fontId="3" fillId="0" borderId="51" xfId="1" applyNumberFormat="1" applyFont="1" applyFill="1" applyBorder="1" applyAlignment="1" applyProtection="1">
      <alignment vertical="center"/>
      <protection locked="0"/>
    </xf>
    <xf numFmtId="3" fontId="3" fillId="0" borderId="15" xfId="1" applyNumberFormat="1" applyFont="1" applyFill="1" applyBorder="1" applyAlignment="1" applyProtection="1">
      <alignment horizontal="left" vertical="center" wrapText="1"/>
      <protection locked="0"/>
    </xf>
    <xf numFmtId="0" fontId="2" fillId="2" borderId="1" xfId="1" applyFont="1" applyFill="1" applyBorder="1" applyAlignment="1" applyProtection="1">
      <alignment vertical="center"/>
    </xf>
    <xf numFmtId="0" fontId="2" fillId="2" borderId="2" xfId="1" applyFont="1" applyFill="1" applyBorder="1" applyAlignment="1" applyProtection="1">
      <alignment vertical="center"/>
    </xf>
    <xf numFmtId="0" fontId="2" fillId="2" borderId="97" xfId="1" applyFont="1" applyFill="1" applyBorder="1" applyAlignment="1" applyProtection="1">
      <alignment vertical="center"/>
      <protection locked="0"/>
    </xf>
    <xf numFmtId="0" fontId="2" fillId="2" borderId="98" xfId="1" applyFont="1" applyFill="1" applyBorder="1" applyAlignment="1" applyProtection="1">
      <alignment vertical="center"/>
      <protection locked="0"/>
    </xf>
    <xf numFmtId="3" fontId="2" fillId="0" borderId="42" xfId="1" applyNumberFormat="1" applyFont="1" applyFill="1" applyBorder="1" applyAlignment="1" applyProtection="1">
      <alignment horizontal="left" vertical="center" wrapText="1"/>
      <protection locked="0"/>
    </xf>
    <xf numFmtId="3" fontId="2" fillId="0" borderId="33" xfId="1" applyNumberFormat="1" applyFont="1" applyBorder="1" applyAlignment="1" applyProtection="1">
      <alignment vertical="center"/>
    </xf>
    <xf numFmtId="3" fontId="3" fillId="0" borderId="12" xfId="1" applyNumberFormat="1" applyFont="1" applyFill="1" applyBorder="1" applyAlignment="1" applyProtection="1">
      <alignment vertical="center"/>
    </xf>
    <xf numFmtId="3" fontId="2" fillId="0" borderId="21" xfId="1" applyNumberFormat="1" applyFont="1" applyFill="1" applyBorder="1" applyAlignment="1" applyProtection="1">
      <alignment vertical="center"/>
      <protection locked="0"/>
    </xf>
    <xf numFmtId="3" fontId="2" fillId="0" borderId="53" xfId="1" applyNumberFormat="1" applyFont="1" applyFill="1" applyBorder="1" applyAlignment="1" applyProtection="1">
      <alignment horizontal="center" vertical="center"/>
      <protection locked="0"/>
    </xf>
    <xf numFmtId="3" fontId="2" fillId="0" borderId="53" xfId="1" applyNumberFormat="1" applyFont="1" applyFill="1" applyBorder="1" applyAlignment="1" applyProtection="1">
      <alignment horizontal="right" vertical="center"/>
      <protection locked="0"/>
    </xf>
    <xf numFmtId="3" fontId="2" fillId="0" borderId="83" xfId="1" applyNumberFormat="1" applyFont="1" applyFill="1" applyBorder="1" applyAlignment="1" applyProtection="1">
      <alignment horizontal="right" vertical="center"/>
    </xf>
    <xf numFmtId="3" fontId="2" fillId="0" borderId="85" xfId="1" applyNumberFormat="1" applyFont="1" applyFill="1" applyBorder="1" applyAlignment="1" applyProtection="1">
      <alignment horizontal="center" vertical="center"/>
    </xf>
    <xf numFmtId="3" fontId="2" fillId="0" borderId="75" xfId="1" applyNumberFormat="1" applyFont="1" applyFill="1" applyBorder="1" applyAlignment="1" applyProtection="1">
      <alignment horizontal="center" vertical="center"/>
    </xf>
    <xf numFmtId="3" fontId="2" fillId="0" borderId="75" xfId="1" applyNumberFormat="1" applyFont="1" applyFill="1" applyBorder="1" applyAlignment="1" applyProtection="1">
      <alignment horizontal="center" vertical="center"/>
      <protection locked="0"/>
    </xf>
    <xf numFmtId="3" fontId="3" fillId="3" borderId="53" xfId="1" applyNumberFormat="1" applyFont="1" applyFill="1" applyBorder="1" applyAlignment="1" applyProtection="1">
      <alignment vertical="center"/>
    </xf>
    <xf numFmtId="3" fontId="2" fillId="0" borderId="18" xfId="1" applyNumberFormat="1" applyFont="1" applyFill="1" applyBorder="1" applyAlignment="1" applyProtection="1">
      <alignment vertical="center"/>
    </xf>
    <xf numFmtId="3" fontId="3" fillId="0" borderId="53" xfId="1" applyNumberFormat="1" applyFont="1" applyFill="1" applyBorder="1" applyAlignment="1" applyProtection="1">
      <alignment vertical="center"/>
      <protection locked="0"/>
    </xf>
    <xf numFmtId="49" fontId="5" fillId="2" borderId="4" xfId="1" applyNumberFormat="1" applyFont="1" applyFill="1" applyBorder="1" applyAlignment="1" applyProtection="1">
      <alignment horizontal="center" vertical="center"/>
    </xf>
    <xf numFmtId="49" fontId="5" fillId="2" borderId="0" xfId="1" applyNumberFormat="1" applyFont="1" applyFill="1" applyBorder="1" applyAlignment="1" applyProtection="1">
      <alignment horizontal="center" vertical="center"/>
    </xf>
    <xf numFmtId="0" fontId="3" fillId="0" borderId="10" xfId="1" applyFont="1" applyFill="1" applyBorder="1" applyAlignment="1" applyProtection="1">
      <alignment vertical="top"/>
    </xf>
    <xf numFmtId="49" fontId="2" fillId="2" borderId="0" xfId="1" applyNumberFormat="1" applyFont="1" applyFill="1" applyBorder="1" applyAlignment="1" applyProtection="1">
      <alignment horizontal="centerContinuous" vertical="center"/>
    </xf>
    <xf numFmtId="49" fontId="2" fillId="2" borderId="74" xfId="1" applyNumberFormat="1" applyFont="1" applyFill="1" applyBorder="1" applyAlignment="1" applyProtection="1">
      <alignment horizontal="center" vertical="center"/>
    </xf>
    <xf numFmtId="0" fontId="2" fillId="0" borderId="33" xfId="1" applyFont="1" applyFill="1" applyBorder="1" applyAlignment="1" applyProtection="1">
      <alignment vertical="center"/>
    </xf>
    <xf numFmtId="1" fontId="8" fillId="0" borderId="99" xfId="1" applyNumberFormat="1" applyFont="1" applyFill="1" applyBorder="1" applyAlignment="1" applyProtection="1">
      <alignment horizontal="center" vertical="center"/>
    </xf>
    <xf numFmtId="0" fontId="3" fillId="0" borderId="100" xfId="1" applyFont="1" applyFill="1" applyBorder="1" applyAlignment="1" applyProtection="1">
      <alignment vertical="center"/>
    </xf>
    <xf numFmtId="3" fontId="3" fillId="0" borderId="101" xfId="1" applyNumberFormat="1" applyFont="1" applyFill="1" applyBorder="1" applyAlignment="1" applyProtection="1">
      <alignment horizontal="right" vertical="center"/>
    </xf>
    <xf numFmtId="3" fontId="2" fillId="0" borderId="99" xfId="1" applyNumberFormat="1" applyFont="1" applyFill="1" applyBorder="1" applyAlignment="1" applyProtection="1">
      <alignment horizontal="right" vertical="center"/>
    </xf>
    <xf numFmtId="3" fontId="2" fillId="0" borderId="100" xfId="1" applyNumberFormat="1" applyFont="1" applyFill="1" applyBorder="1" applyAlignment="1" applyProtection="1">
      <alignment horizontal="right" vertical="center"/>
    </xf>
    <xf numFmtId="3" fontId="2" fillId="0" borderId="102" xfId="1" applyNumberFormat="1" applyFont="1" applyFill="1" applyBorder="1" applyAlignment="1" applyProtection="1">
      <alignment horizontal="right" vertical="center"/>
    </xf>
    <xf numFmtId="3" fontId="2" fillId="0" borderId="103" xfId="1" applyNumberFormat="1" applyFont="1" applyFill="1" applyBorder="1" applyAlignment="1" applyProtection="1">
      <alignment vertical="center"/>
    </xf>
    <xf numFmtId="3" fontId="2" fillId="0" borderId="104" xfId="1" applyNumberFormat="1" applyFont="1" applyFill="1" applyBorder="1" applyAlignment="1" applyProtection="1">
      <alignment horizontal="right" vertical="center"/>
    </xf>
    <xf numFmtId="3" fontId="2" fillId="0" borderId="104" xfId="1" applyNumberFormat="1" applyFont="1" applyFill="1" applyBorder="1" applyAlignment="1" applyProtection="1">
      <alignment horizontal="center" vertical="center"/>
    </xf>
    <xf numFmtId="3" fontId="2" fillId="0" borderId="100" xfId="1" applyNumberFormat="1" applyFont="1" applyFill="1" applyBorder="1" applyAlignment="1" applyProtection="1">
      <alignment horizontal="center" vertical="center"/>
    </xf>
    <xf numFmtId="3" fontId="2" fillId="0" borderId="102" xfId="1" applyNumberFormat="1" applyFont="1" applyFill="1" applyBorder="1" applyAlignment="1" applyProtection="1">
      <alignment horizontal="center" vertical="center"/>
    </xf>
    <xf numFmtId="3" fontId="2" fillId="0" borderId="105" xfId="1" applyNumberFormat="1" applyFont="1" applyFill="1" applyBorder="1" applyAlignment="1" applyProtection="1">
      <alignment horizontal="center" vertical="center"/>
    </xf>
    <xf numFmtId="3" fontId="2" fillId="0" borderId="96" xfId="1" applyNumberFormat="1" applyFont="1" applyFill="1" applyBorder="1" applyAlignment="1" applyProtection="1">
      <alignment horizontal="right" vertical="center"/>
    </xf>
    <xf numFmtId="3" fontId="2" fillId="0" borderId="106" xfId="1" applyNumberFormat="1" applyFont="1" applyFill="1" applyBorder="1" applyAlignment="1" applyProtection="1">
      <alignment horizontal="center" vertical="center"/>
    </xf>
    <xf numFmtId="3" fontId="2" fillId="0" borderId="107" xfId="1" applyNumberFormat="1" applyFont="1" applyFill="1" applyBorder="1" applyAlignment="1" applyProtection="1">
      <alignment horizontal="center" vertical="center"/>
    </xf>
    <xf numFmtId="3" fontId="2" fillId="0" borderId="107" xfId="1" applyNumberFormat="1" applyFont="1" applyFill="1" applyBorder="1" applyAlignment="1" applyProtection="1">
      <alignment horizontal="right" vertical="center"/>
    </xf>
    <xf numFmtId="3" fontId="2" fillId="0" borderId="100" xfId="1" applyNumberFormat="1" applyFont="1" applyBorder="1" applyAlignment="1" applyProtection="1">
      <alignment vertical="center"/>
    </xf>
    <xf numFmtId="3" fontId="3" fillId="0" borderId="101" xfId="1" applyNumberFormat="1" applyFont="1" applyFill="1" applyBorder="1" applyAlignment="1" applyProtection="1">
      <alignment vertical="center"/>
    </xf>
    <xf numFmtId="3" fontId="3" fillId="0" borderId="108" xfId="1" applyNumberFormat="1" applyFont="1" applyFill="1" applyBorder="1" applyAlignment="1" applyProtection="1">
      <alignment vertical="center"/>
    </xf>
    <xf numFmtId="3" fontId="3" fillId="0" borderId="100" xfId="1" applyNumberFormat="1" applyFont="1" applyFill="1" applyBorder="1" applyAlignment="1" applyProtection="1">
      <alignment vertical="center"/>
    </xf>
    <xf numFmtId="3" fontId="3" fillId="3" borderId="96" xfId="1" applyNumberFormat="1" applyFont="1" applyFill="1" applyBorder="1" applyAlignment="1" applyProtection="1">
      <alignment vertical="center"/>
    </xf>
    <xf numFmtId="3" fontId="2" fillId="0" borderId="104" xfId="1" applyNumberFormat="1" applyFont="1" applyFill="1" applyBorder="1" applyAlignment="1" applyProtection="1">
      <alignment vertical="center"/>
    </xf>
    <xf numFmtId="3" fontId="2" fillId="0" borderId="107" xfId="1" applyNumberFormat="1" applyFont="1" applyFill="1" applyBorder="1" applyAlignment="1" applyProtection="1">
      <alignment vertical="center"/>
    </xf>
    <xf numFmtId="3" fontId="2" fillId="0" borderId="100" xfId="1" applyNumberFormat="1" applyFont="1" applyFill="1" applyBorder="1" applyAlignment="1" applyProtection="1">
      <alignment vertical="center"/>
    </xf>
    <xf numFmtId="3" fontId="2" fillId="0" borderId="102" xfId="1" applyNumberFormat="1" applyFont="1" applyFill="1" applyBorder="1" applyAlignment="1" applyProtection="1">
      <alignment vertical="center"/>
    </xf>
    <xf numFmtId="3" fontId="2" fillId="0" borderId="109" xfId="1" applyNumberFormat="1" applyFont="1" applyFill="1" applyBorder="1" applyAlignment="1" applyProtection="1">
      <alignment vertical="center"/>
    </xf>
    <xf numFmtId="3" fontId="2" fillId="0" borderId="96" xfId="1" applyNumberFormat="1" applyFont="1" applyFill="1" applyBorder="1" applyAlignment="1" applyProtection="1">
      <alignment vertical="center"/>
    </xf>
    <xf numFmtId="3" fontId="3" fillId="3" borderId="104" xfId="1" applyNumberFormat="1" applyFont="1" applyFill="1" applyBorder="1" applyAlignment="1" applyProtection="1">
      <alignment vertical="center"/>
    </xf>
    <xf numFmtId="3" fontId="2" fillId="0" borderId="106" xfId="1" applyNumberFormat="1" applyFont="1" applyFill="1" applyBorder="1" applyAlignment="1" applyProtection="1">
      <alignment vertical="center"/>
    </xf>
    <xf numFmtId="3" fontId="2" fillId="0" borderId="105" xfId="1" applyNumberFormat="1" applyFont="1" applyFill="1" applyBorder="1" applyAlignment="1" applyProtection="1">
      <alignment vertical="center"/>
    </xf>
    <xf numFmtId="3" fontId="2" fillId="0" borderId="110" xfId="1" applyNumberFormat="1" applyFont="1" applyFill="1" applyBorder="1" applyAlignment="1" applyProtection="1">
      <alignment vertical="center"/>
    </xf>
    <xf numFmtId="3" fontId="3" fillId="0" borderId="96" xfId="1" applyNumberFormat="1" applyFont="1" applyFill="1" applyBorder="1" applyAlignment="1" applyProtection="1">
      <alignment vertical="center"/>
    </xf>
    <xf numFmtId="3" fontId="3" fillId="0" borderId="104" xfId="1" applyNumberFormat="1" applyFont="1" applyFill="1" applyBorder="1" applyAlignment="1" applyProtection="1">
      <alignment vertical="center"/>
    </xf>
    <xf numFmtId="0" fontId="2" fillId="2" borderId="3" xfId="1" applyFont="1" applyFill="1" applyBorder="1" applyAlignment="1" applyProtection="1">
      <alignment vertical="center"/>
    </xf>
    <xf numFmtId="0" fontId="2" fillId="2" borderId="111" xfId="1" applyFont="1" applyFill="1" applyBorder="1" applyAlignment="1" applyProtection="1">
      <alignment vertical="center"/>
      <protection locked="0"/>
    </xf>
    <xf numFmtId="3" fontId="3" fillId="0" borderId="35" xfId="1" applyNumberFormat="1" applyFont="1" applyFill="1" applyBorder="1" applyAlignment="1" applyProtection="1">
      <alignment horizontal="right" vertical="center"/>
    </xf>
    <xf numFmtId="3" fontId="2" fillId="0" borderId="23" xfId="1" applyNumberFormat="1" applyFont="1" applyFill="1" applyBorder="1" applyAlignment="1" applyProtection="1">
      <alignment horizontal="right" vertical="center"/>
    </xf>
    <xf numFmtId="3" fontId="2" fillId="0" borderId="17" xfId="1" applyNumberFormat="1" applyFont="1" applyFill="1" applyBorder="1" applyAlignment="1" applyProtection="1">
      <alignment horizontal="right" vertical="center"/>
    </xf>
    <xf numFmtId="3" fontId="2" fillId="0" borderId="42" xfId="1" applyNumberFormat="1" applyFont="1" applyFill="1" applyBorder="1" applyAlignment="1" applyProtection="1">
      <alignment horizontal="right" vertical="center"/>
    </xf>
    <xf numFmtId="3" fontId="2" fillId="0" borderId="19" xfId="1" applyNumberFormat="1" applyFont="1" applyFill="1" applyBorder="1" applyAlignment="1" applyProtection="1">
      <alignment vertical="center"/>
    </xf>
    <xf numFmtId="3" fontId="2" fillId="0" borderId="50" xfId="1" applyNumberFormat="1" applyFont="1" applyFill="1" applyBorder="1" applyAlignment="1" applyProtection="1">
      <alignment vertical="center"/>
    </xf>
    <xf numFmtId="3" fontId="2" fillId="0" borderId="17" xfId="1" applyNumberFormat="1" applyFont="1" applyFill="1" applyBorder="1" applyAlignment="1" applyProtection="1">
      <alignment vertical="center"/>
    </xf>
    <xf numFmtId="3" fontId="2" fillId="0" borderId="50" xfId="1" applyNumberFormat="1" applyFont="1" applyFill="1" applyBorder="1" applyAlignment="1" applyProtection="1">
      <alignment horizontal="right" vertical="center"/>
    </xf>
    <xf numFmtId="3" fontId="2" fillId="0" borderId="54" xfId="1" applyNumberFormat="1" applyFont="1" applyFill="1" applyBorder="1" applyAlignment="1" applyProtection="1">
      <alignment horizontal="right" vertical="center"/>
    </xf>
    <xf numFmtId="3" fontId="2" fillId="0" borderId="69" xfId="1" applyNumberFormat="1" applyFont="1" applyFill="1" applyBorder="1" applyAlignment="1" applyProtection="1">
      <alignment horizontal="right" vertical="center"/>
    </xf>
    <xf numFmtId="3" fontId="2" fillId="0" borderId="69" xfId="1" applyNumberFormat="1" applyFont="1" applyFill="1" applyBorder="1" applyAlignment="1" applyProtection="1">
      <alignment vertical="center"/>
    </xf>
    <xf numFmtId="3" fontId="3" fillId="0" borderId="17" xfId="1" applyNumberFormat="1" applyFont="1" applyBorder="1" applyAlignment="1" applyProtection="1">
      <alignment vertical="center"/>
    </xf>
    <xf numFmtId="3" fontId="3" fillId="0" borderId="35" xfId="1" applyNumberFormat="1" applyFont="1" applyFill="1" applyBorder="1" applyAlignment="1" applyProtection="1">
      <alignment vertical="center"/>
    </xf>
    <xf numFmtId="3" fontId="3" fillId="0" borderId="76" xfId="1" applyNumberFormat="1" applyFont="1" applyFill="1" applyBorder="1" applyAlignment="1" applyProtection="1">
      <alignment vertical="center"/>
    </xf>
    <xf numFmtId="3" fontId="3" fillId="0" borderId="17" xfId="1" applyNumberFormat="1" applyFont="1" applyFill="1" applyBorder="1" applyAlignment="1" applyProtection="1">
      <alignment vertical="center"/>
    </xf>
    <xf numFmtId="3" fontId="3" fillId="3" borderId="61" xfId="1" applyNumberFormat="1" applyFont="1" applyFill="1" applyBorder="1" applyAlignment="1" applyProtection="1">
      <alignment vertical="center"/>
    </xf>
    <xf numFmtId="3" fontId="2" fillId="0" borderId="89" xfId="1" applyNumberFormat="1" applyFont="1" applyFill="1" applyBorder="1" applyAlignment="1" applyProtection="1">
      <alignment vertical="center"/>
    </xf>
    <xf numFmtId="3" fontId="2" fillId="0" borderId="61" xfId="1" applyNumberFormat="1" applyFont="1" applyFill="1" applyBorder="1" applyAlignment="1" applyProtection="1">
      <alignment vertical="center"/>
    </xf>
    <xf numFmtId="3" fontId="3" fillId="3" borderId="50" xfId="1" applyNumberFormat="1" applyFont="1" applyFill="1" applyBorder="1" applyAlignment="1" applyProtection="1">
      <alignment vertical="center"/>
    </xf>
    <xf numFmtId="3" fontId="2" fillId="0" borderId="13" xfId="1" applyNumberFormat="1" applyFont="1" applyFill="1" applyBorder="1" applyAlignment="1" applyProtection="1">
      <alignment vertical="center"/>
    </xf>
    <xf numFmtId="3" fontId="3" fillId="0" borderId="61" xfId="1" applyNumberFormat="1" applyFont="1" applyFill="1" applyBorder="1" applyAlignment="1" applyProtection="1">
      <alignment vertical="center"/>
    </xf>
    <xf numFmtId="3" fontId="3" fillId="0" borderId="50" xfId="1" applyNumberFormat="1" applyFont="1" applyFill="1" applyBorder="1" applyAlignment="1" applyProtection="1">
      <alignment vertical="center"/>
    </xf>
    <xf numFmtId="0" fontId="2" fillId="2" borderId="9" xfId="1" applyFont="1" applyFill="1" applyBorder="1" applyAlignment="1" applyProtection="1">
      <alignment vertical="center"/>
      <protection locked="0"/>
    </xf>
    <xf numFmtId="0" fontId="2" fillId="2" borderId="10" xfId="1" applyFont="1" applyFill="1" applyBorder="1" applyAlignment="1" applyProtection="1">
      <alignment vertical="center"/>
      <protection locked="0"/>
    </xf>
    <xf numFmtId="0" fontId="2" fillId="2" borderId="12" xfId="1" applyFont="1" applyFill="1" applyBorder="1" applyAlignment="1" applyProtection="1">
      <alignment vertical="center"/>
      <protection locked="0"/>
    </xf>
    <xf numFmtId="0" fontId="2" fillId="0" borderId="0" xfId="2" applyFont="1"/>
    <xf numFmtId="0" fontId="2" fillId="0" borderId="0" xfId="2" applyFont="1" applyAlignment="1">
      <alignment horizontal="right"/>
    </xf>
    <xf numFmtId="0" fontId="2" fillId="0" borderId="0" xfId="1" applyFont="1"/>
    <xf numFmtId="0" fontId="2" fillId="0" borderId="0" xfId="1" applyFont="1" applyAlignment="1"/>
    <xf numFmtId="0" fontId="2" fillId="0" borderId="0" xfId="2" applyFont="1" applyAlignment="1"/>
    <xf numFmtId="0" fontId="2" fillId="0" borderId="0" xfId="1" applyFont="1" applyAlignment="1">
      <alignment horizontal="left"/>
    </xf>
    <xf numFmtId="0" fontId="9" fillId="0" borderId="0" xfId="2" applyFont="1" applyAlignment="1">
      <alignment horizontal="center"/>
    </xf>
    <xf numFmtId="0" fontId="2" fillId="0" borderId="0" xfId="2" applyFont="1" applyAlignment="1">
      <alignment vertical="center"/>
    </xf>
    <xf numFmtId="0" fontId="10" fillId="0" borderId="0" xfId="2" applyFont="1" applyAlignment="1" applyProtection="1">
      <alignment vertical="center"/>
      <protection locked="0"/>
    </xf>
    <xf numFmtId="0" fontId="10" fillId="0" borderId="0" xfId="2" applyFont="1" applyAlignment="1" applyProtection="1">
      <alignment horizontal="left" vertical="center"/>
      <protection locked="0"/>
    </xf>
    <xf numFmtId="0" fontId="2" fillId="0" borderId="0" xfId="1" applyFont="1" applyAlignment="1">
      <alignment vertical="center"/>
    </xf>
    <xf numFmtId="0" fontId="2" fillId="0" borderId="0" xfId="1" applyFont="1" applyBorder="1" applyAlignment="1">
      <alignment vertical="center"/>
    </xf>
    <xf numFmtId="0" fontId="11" fillId="0" borderId="0" xfId="1" applyFont="1" applyBorder="1" applyAlignment="1">
      <alignment horizontal="right" vertical="center"/>
    </xf>
    <xf numFmtId="0" fontId="12" fillId="0" borderId="0" xfId="1" applyFont="1" applyBorder="1" applyAlignment="1">
      <alignment vertical="center"/>
    </xf>
    <xf numFmtId="0" fontId="2" fillId="0" borderId="0" xfId="1" applyFont="1" applyBorder="1" applyAlignment="1">
      <alignment horizontal="center" vertical="center" wrapText="1"/>
    </xf>
    <xf numFmtId="3" fontId="3" fillId="0" borderId="46" xfId="1" applyNumberFormat="1" applyFont="1" applyBorder="1" applyAlignment="1">
      <alignment vertical="center" wrapText="1"/>
    </xf>
    <xf numFmtId="1" fontId="2" fillId="0" borderId="46" xfId="1" applyNumberFormat="1" applyFont="1" applyBorder="1" applyAlignment="1">
      <alignment vertical="center"/>
    </xf>
    <xf numFmtId="1" fontId="3" fillId="0" borderId="46" xfId="1" applyNumberFormat="1" applyFont="1" applyBorder="1" applyAlignment="1">
      <alignment vertical="center"/>
    </xf>
    <xf numFmtId="0" fontId="2" fillId="0" borderId="46" xfId="1" applyFont="1" applyBorder="1" applyAlignment="1">
      <alignment vertical="center"/>
    </xf>
    <xf numFmtId="1" fontId="2" fillId="0" borderId="0" xfId="1" applyNumberFormat="1" applyFont="1" applyBorder="1" applyAlignment="1">
      <alignment horizontal="center" vertical="center"/>
    </xf>
    <xf numFmtId="0" fontId="2" fillId="0" borderId="46" xfId="1" applyFont="1" applyBorder="1" applyAlignment="1">
      <alignment horizontal="center" vertical="center" wrapText="1"/>
    </xf>
    <xf numFmtId="0" fontId="2" fillId="0" borderId="46" xfId="1" applyFont="1" applyBorder="1" applyAlignment="1">
      <alignment horizontal="left" vertical="center" wrapText="1"/>
    </xf>
    <xf numFmtId="0" fontId="3" fillId="0" borderId="46" xfId="1" applyFont="1" applyBorder="1" applyAlignment="1">
      <alignment horizontal="right" vertical="center" wrapText="1"/>
    </xf>
    <xf numFmtId="3" fontId="2" fillId="0" borderId="46" xfId="1" applyNumberFormat="1" applyFont="1" applyBorder="1" applyAlignment="1">
      <alignment vertical="center"/>
    </xf>
    <xf numFmtId="1" fontId="2" fillId="0" borderId="0" xfId="1" applyNumberFormat="1" applyFont="1" applyBorder="1" applyAlignment="1">
      <alignment horizontal="left" vertical="center" wrapText="1"/>
    </xf>
    <xf numFmtId="0" fontId="2" fillId="0" borderId="46"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vertical="center" wrapText="1"/>
    </xf>
    <xf numFmtId="0" fontId="2" fillId="0" borderId="0" xfId="1" applyFont="1" applyAlignment="1">
      <alignment horizontal="left" vertical="center"/>
    </xf>
    <xf numFmtId="0" fontId="2" fillId="0" borderId="46" xfId="2" applyFont="1" applyBorder="1" applyAlignment="1">
      <alignment horizontal="center" vertical="center" wrapText="1"/>
    </xf>
    <xf numFmtId="3" fontId="3" fillId="0" borderId="46" xfId="2" applyNumberFormat="1" applyFont="1" applyBorder="1" applyAlignment="1">
      <alignment vertical="center" wrapText="1"/>
    </xf>
    <xf numFmtId="0" fontId="2" fillId="0" borderId="46" xfId="2" applyFont="1" applyBorder="1" applyAlignment="1" applyProtection="1">
      <alignment horizontal="center" vertical="center" wrapText="1"/>
      <protection locked="0"/>
    </xf>
    <xf numFmtId="0" fontId="2" fillId="0" borderId="46" xfId="2" applyFont="1" applyBorder="1" applyAlignment="1" applyProtection="1">
      <alignment vertical="center" wrapText="1"/>
      <protection locked="0"/>
    </xf>
    <xf numFmtId="0" fontId="3" fillId="0" borderId="46" xfId="2" applyFont="1" applyBorder="1" applyAlignment="1">
      <alignment vertical="center"/>
    </xf>
    <xf numFmtId="3" fontId="2" fillId="0" borderId="46" xfId="2" applyNumberFormat="1" applyFont="1" applyBorder="1" applyAlignment="1">
      <alignment vertical="center"/>
    </xf>
    <xf numFmtId="3" fontId="2" fillId="0" borderId="46" xfId="2" applyNumberFormat="1" applyFont="1" applyBorder="1" applyAlignment="1">
      <alignment vertical="center" wrapText="1"/>
    </xf>
    <xf numFmtId="3" fontId="2" fillId="0" borderId="0" xfId="2" applyNumberFormat="1" applyFont="1"/>
    <xf numFmtId="0" fontId="2" fillId="0" borderId="46" xfId="2" applyFont="1" applyBorder="1" applyAlignment="1" applyProtection="1">
      <alignment horizontal="left" vertical="center" wrapText="1"/>
      <protection locked="0"/>
    </xf>
    <xf numFmtId="3" fontId="3" fillId="0" borderId="46" xfId="2" applyNumberFormat="1" applyFont="1" applyBorder="1" applyAlignment="1">
      <alignment horizontal="left" vertical="center" wrapText="1"/>
    </xf>
    <xf numFmtId="3" fontId="3" fillId="0" borderId="46" xfId="2" applyNumberFormat="1" applyFont="1" applyBorder="1" applyAlignment="1">
      <alignment vertical="center"/>
    </xf>
    <xf numFmtId="3" fontId="2" fillId="0" borderId="46" xfId="2" applyNumberFormat="1" applyFont="1" applyBorder="1" applyAlignment="1">
      <alignment horizontal="left" vertical="center" wrapText="1"/>
    </xf>
    <xf numFmtId="0" fontId="2" fillId="0" borderId="0" xfId="2" applyFont="1" applyBorder="1" applyAlignment="1" applyProtection="1">
      <alignment horizontal="left" vertical="center" wrapText="1"/>
      <protection locked="0"/>
    </xf>
    <xf numFmtId="0" fontId="2" fillId="0" borderId="0" xfId="2" applyFont="1" applyBorder="1" applyAlignment="1">
      <alignment vertical="center"/>
    </xf>
    <xf numFmtId="0" fontId="2" fillId="0" borderId="0" xfId="2" applyFont="1" applyBorder="1" applyAlignment="1">
      <alignment vertical="center" wrapText="1"/>
    </xf>
    <xf numFmtId="3" fontId="2" fillId="0" borderId="0" xfId="2" applyNumberFormat="1" applyFont="1" applyBorder="1" applyAlignment="1">
      <alignment vertical="center" wrapText="1"/>
    </xf>
    <xf numFmtId="0" fontId="13" fillId="0" borderId="0" xfId="2" applyFont="1" applyProtection="1">
      <protection locked="0"/>
    </xf>
    <xf numFmtId="0" fontId="6" fillId="0" borderId="0" xfId="2" applyFont="1" applyProtection="1">
      <protection locked="0"/>
    </xf>
    <xf numFmtId="0" fontId="6" fillId="0" borderId="0" xfId="2" applyFont="1"/>
    <xf numFmtId="0" fontId="12" fillId="0" borderId="0" xfId="2" applyFont="1" applyProtection="1">
      <protection locked="0"/>
    </xf>
    <xf numFmtId="0" fontId="2" fillId="0" borderId="0" xfId="2" applyFont="1" applyProtection="1">
      <protection locked="0"/>
    </xf>
    <xf numFmtId="0" fontId="2" fillId="0" borderId="0" xfId="0" applyFont="1"/>
    <xf numFmtId="0" fontId="14" fillId="0" borderId="0" xfId="0" applyFont="1" applyProtection="1">
      <protection locked="0"/>
    </xf>
    <xf numFmtId="0" fontId="14" fillId="0" borderId="0" xfId="0" applyFont="1"/>
    <xf numFmtId="0" fontId="15" fillId="0" borderId="0" xfId="0" applyFont="1"/>
    <xf numFmtId="3" fontId="6" fillId="0" borderId="42" xfId="1" applyNumberFormat="1" applyFont="1" applyFill="1" applyBorder="1" applyAlignment="1" applyProtection="1">
      <alignment horizontal="left" vertical="center" wrapText="1"/>
      <protection locked="0"/>
    </xf>
    <xf numFmtId="0" fontId="2" fillId="0" borderId="6" xfId="1" applyFont="1" applyFill="1" applyBorder="1" applyAlignment="1" applyProtection="1">
      <alignment vertical="center"/>
      <protection locked="0"/>
    </xf>
    <xf numFmtId="3" fontId="2" fillId="0" borderId="42" xfId="1" applyNumberFormat="1" applyFont="1" applyFill="1" applyBorder="1" applyAlignment="1" applyProtection="1">
      <alignment vertical="center" wrapText="1"/>
      <protection locked="0"/>
    </xf>
    <xf numFmtId="0" fontId="2" fillId="0" borderId="0" xfId="1" applyFont="1" applyAlignment="1">
      <alignment horizontal="right"/>
    </xf>
    <xf numFmtId="0" fontId="9" fillId="0" borderId="0" xfId="1" applyFont="1" applyAlignment="1">
      <alignment horizontal="center"/>
    </xf>
    <xf numFmtId="3" fontId="3" fillId="0" borderId="46" xfId="1" applyNumberFormat="1" applyFont="1" applyFill="1" applyBorder="1" applyAlignment="1">
      <alignment vertical="center" wrapText="1"/>
    </xf>
    <xf numFmtId="3" fontId="3" fillId="0" borderId="46" xfId="1" applyNumberFormat="1" applyFont="1" applyFill="1" applyBorder="1" applyAlignment="1" applyProtection="1">
      <alignment vertical="center" wrapText="1"/>
      <protection locked="0"/>
    </xf>
    <xf numFmtId="3" fontId="2" fillId="0" borderId="46" xfId="1" applyNumberFormat="1" applyFont="1" applyFill="1" applyBorder="1" applyAlignment="1" applyProtection="1">
      <alignment horizontal="center" vertical="center" wrapText="1"/>
      <protection locked="0"/>
    </xf>
    <xf numFmtId="0" fontId="16" fillId="0" borderId="46" xfId="3" applyFont="1" applyFill="1" applyBorder="1" applyAlignment="1">
      <alignment horizontal="center" vertical="center" wrapText="1"/>
    </xf>
    <xf numFmtId="3" fontId="2" fillId="0" borderId="46" xfId="1" applyNumberFormat="1" applyFont="1" applyFill="1" applyBorder="1" applyAlignment="1" applyProtection="1">
      <alignment vertical="center" wrapText="1"/>
      <protection locked="0"/>
    </xf>
    <xf numFmtId="0" fontId="16" fillId="0" borderId="46" xfId="3" applyFont="1" applyFill="1" applyBorder="1" applyAlignment="1">
      <alignment horizontal="right" vertical="center" wrapText="1"/>
    </xf>
    <xf numFmtId="3" fontId="2" fillId="0" borderId="75" xfId="1" applyNumberFormat="1" applyFont="1" applyFill="1" applyBorder="1" applyAlignment="1" applyProtection="1">
      <alignment horizontal="center" vertical="center" wrapText="1"/>
      <protection locked="0"/>
    </xf>
    <xf numFmtId="0" fontId="17" fillId="0" borderId="46" xfId="3" applyFont="1" applyFill="1" applyBorder="1" applyAlignment="1">
      <alignment horizontal="center" vertical="center" wrapText="1"/>
    </xf>
    <xf numFmtId="0" fontId="16" fillId="0" borderId="46" xfId="3" applyFont="1" applyFill="1" applyBorder="1" applyAlignment="1">
      <alignment horizontal="right" vertical="center"/>
    </xf>
    <xf numFmtId="3" fontId="2" fillId="0" borderId="46" xfId="1" applyNumberFormat="1" applyFont="1" applyFill="1" applyBorder="1" applyAlignment="1">
      <alignment vertical="center"/>
    </xf>
    <xf numFmtId="0" fontId="17" fillId="0" borderId="87" xfId="3" applyFont="1" applyFill="1" applyBorder="1" applyAlignment="1">
      <alignment horizontal="center" vertical="center" wrapText="1"/>
    </xf>
    <xf numFmtId="3" fontId="2" fillId="0" borderId="87" xfId="1" applyNumberFormat="1" applyFont="1" applyFill="1" applyBorder="1" applyAlignment="1" applyProtection="1">
      <alignment horizontal="center" vertical="center" wrapText="1"/>
      <protection locked="0"/>
    </xf>
    <xf numFmtId="16" fontId="17" fillId="0" borderId="46" xfId="3" applyNumberFormat="1" applyFont="1" applyFill="1" applyBorder="1" applyAlignment="1">
      <alignment horizontal="center" vertical="center" wrapText="1"/>
    </xf>
    <xf numFmtId="0" fontId="2" fillId="0" borderId="0" xfId="1" applyFont="1" applyFill="1"/>
    <xf numFmtId="0" fontId="16" fillId="0" borderId="46" xfId="3" applyFont="1" applyFill="1" applyBorder="1" applyAlignment="1">
      <alignment vertical="center"/>
    </xf>
    <xf numFmtId="0" fontId="17" fillId="0" borderId="46" xfId="3" applyFont="1" applyFill="1" applyBorder="1" applyAlignment="1">
      <alignment horizontal="center"/>
    </xf>
    <xf numFmtId="0" fontId="17" fillId="0" borderId="46" xfId="3" applyFont="1" applyFill="1" applyBorder="1" applyAlignment="1">
      <alignment horizontal="center" vertical="center"/>
    </xf>
    <xf numFmtId="3" fontId="3" fillId="0" borderId="46" xfId="1" applyNumberFormat="1" applyFont="1" applyFill="1" applyBorder="1" applyAlignment="1">
      <alignment vertical="center"/>
    </xf>
    <xf numFmtId="0" fontId="17" fillId="0" borderId="0" xfId="3" applyFont="1" applyFill="1" applyBorder="1" applyAlignment="1">
      <alignment horizontal="center" vertical="center" wrapText="1"/>
    </xf>
    <xf numFmtId="0" fontId="17" fillId="0" borderId="0" xfId="3" applyFont="1" applyFill="1" applyBorder="1" applyAlignment="1">
      <alignment horizontal="left" vertical="center" wrapText="1"/>
    </xf>
    <xf numFmtId="0" fontId="16" fillId="0" borderId="0" xfId="3" applyFont="1" applyFill="1" applyBorder="1" applyAlignment="1">
      <alignment horizontal="right" vertical="center" wrapText="1"/>
    </xf>
    <xf numFmtId="3" fontId="2" fillId="0" borderId="0" xfId="1" applyNumberFormat="1" applyFont="1" applyFill="1" applyBorder="1" applyAlignment="1" applyProtection="1">
      <alignment vertical="center" wrapText="1"/>
      <protection locked="0"/>
    </xf>
    <xf numFmtId="0" fontId="3" fillId="0" borderId="0" xfId="1" applyFont="1"/>
    <xf numFmtId="3" fontId="2" fillId="0" borderId="46" xfId="1" applyNumberFormat="1" applyFont="1" applyBorder="1" applyAlignment="1">
      <alignment vertical="center" wrapText="1"/>
    </xf>
    <xf numFmtId="0" fontId="17" fillId="0" borderId="0" xfId="3" applyFont="1" applyFill="1" applyBorder="1" applyAlignment="1">
      <alignment vertical="center" wrapText="1"/>
    </xf>
    <xf numFmtId="3" fontId="2" fillId="0" borderId="0" xfId="1" applyNumberFormat="1" applyFont="1" applyFill="1" applyBorder="1" applyAlignment="1" applyProtection="1">
      <alignment horizontal="center" vertical="center" wrapText="1"/>
      <protection locked="0"/>
    </xf>
    <xf numFmtId="0" fontId="11" fillId="0" borderId="0" xfId="1" applyFont="1"/>
    <xf numFmtId="0" fontId="2" fillId="0" borderId="0" xfId="1" applyFont="1" applyProtection="1">
      <protection locked="0"/>
    </xf>
    <xf numFmtId="3" fontId="2" fillId="0" borderId="46" xfId="1" applyNumberFormat="1" applyFont="1" applyFill="1" applyBorder="1" applyAlignment="1" applyProtection="1">
      <alignment vertical="top" wrapText="1"/>
      <protection locked="0"/>
    </xf>
    <xf numFmtId="3" fontId="2" fillId="0" borderId="5" xfId="1" applyNumberFormat="1" applyFont="1" applyFill="1" applyBorder="1" applyAlignment="1" applyProtection="1">
      <alignment vertical="center" wrapText="1"/>
      <protection locked="0"/>
    </xf>
    <xf numFmtId="3" fontId="2" fillId="0" borderId="45" xfId="1" applyNumberFormat="1" applyFont="1" applyFill="1" applyBorder="1" applyAlignment="1" applyProtection="1">
      <alignment horizontal="center" vertical="center" wrapText="1"/>
      <protection locked="0"/>
    </xf>
    <xf numFmtId="3" fontId="2" fillId="0" borderId="0" xfId="1" applyNumberFormat="1" applyFont="1"/>
    <xf numFmtId="0" fontId="2" fillId="0" borderId="42" xfId="5" applyFont="1" applyBorder="1" applyAlignment="1" applyProtection="1">
      <alignment vertical="center" wrapText="1"/>
      <protection locked="0"/>
    </xf>
    <xf numFmtId="0" fontId="2" fillId="0" borderId="42" xfId="5" applyFont="1" applyBorder="1" applyAlignment="1" applyProtection="1">
      <alignment horizontal="left" vertical="center" wrapText="1"/>
      <protection locked="0"/>
    </xf>
    <xf numFmtId="0" fontId="2" fillId="0" borderId="0" xfId="5" applyFont="1"/>
    <xf numFmtId="0" fontId="2" fillId="0" borderId="0" xfId="6" applyFont="1" applyAlignment="1">
      <alignment horizontal="right" wrapText="1"/>
    </xf>
    <xf numFmtId="0" fontId="2" fillId="0" borderId="0" xfId="6" applyFont="1" applyAlignment="1">
      <alignment horizontal="right"/>
    </xf>
    <xf numFmtId="0" fontId="2" fillId="0" borderId="0" xfId="6" applyFont="1"/>
    <xf numFmtId="0" fontId="2" fillId="0" borderId="0" xfId="5" applyFont="1" applyAlignment="1"/>
    <xf numFmtId="0" fontId="9" fillId="0" borderId="0" xfId="5" applyFont="1" applyAlignment="1">
      <alignment horizontal="center"/>
    </xf>
    <xf numFmtId="0" fontId="3" fillId="0" borderId="0" xfId="5" applyFont="1" applyAlignment="1"/>
    <xf numFmtId="0" fontId="2" fillId="0" borderId="46" xfId="5" applyFont="1" applyBorder="1" applyAlignment="1">
      <alignment horizontal="center" vertical="center" wrapText="1"/>
    </xf>
    <xf numFmtId="3" fontId="3" fillId="0" borderId="46" xfId="5" applyNumberFormat="1" applyFont="1" applyBorder="1" applyAlignment="1">
      <alignment vertical="center" wrapText="1"/>
    </xf>
    <xf numFmtId="0" fontId="2" fillId="0" borderId="46" xfId="5" applyFont="1" applyBorder="1" applyAlignment="1" applyProtection="1">
      <alignment vertical="center" wrapText="1"/>
      <protection locked="0"/>
    </xf>
    <xf numFmtId="3" fontId="3" fillId="0" borderId="46" xfId="1" applyNumberFormat="1" applyFont="1" applyBorder="1" applyAlignment="1" applyProtection="1">
      <alignment vertical="center" wrapText="1"/>
      <protection locked="0"/>
    </xf>
    <xf numFmtId="3" fontId="2" fillId="0" borderId="46" xfId="5" applyNumberFormat="1" applyFont="1" applyBorder="1" applyAlignment="1" applyProtection="1">
      <alignment vertical="center" wrapText="1"/>
      <protection locked="0"/>
    </xf>
    <xf numFmtId="3" fontId="2" fillId="0" borderId="46" xfId="5" applyNumberFormat="1" applyFont="1" applyBorder="1" applyAlignment="1">
      <alignment vertical="center"/>
    </xf>
    <xf numFmtId="0" fontId="2" fillId="0" borderId="46" xfId="5" applyFont="1" applyBorder="1" applyAlignment="1">
      <alignment vertical="center"/>
    </xf>
    <xf numFmtId="0" fontId="2" fillId="0" borderId="46" xfId="5" applyFont="1" applyBorder="1" applyAlignment="1" applyProtection="1">
      <alignment horizontal="left" vertical="center" wrapText="1"/>
      <protection locked="0"/>
    </xf>
    <xf numFmtId="0" fontId="2" fillId="0" borderId="46" xfId="1" applyFont="1" applyBorder="1" applyAlignment="1" applyProtection="1">
      <alignment horizontal="center" vertical="center" wrapText="1"/>
      <protection locked="0"/>
    </xf>
    <xf numFmtId="3" fontId="2" fillId="0" borderId="46" xfId="1" applyNumberFormat="1" applyFont="1" applyBorder="1" applyAlignment="1" applyProtection="1">
      <alignment horizontal="center" vertical="center" wrapText="1"/>
      <protection locked="0"/>
    </xf>
    <xf numFmtId="3" fontId="4" fillId="0" borderId="46" xfId="5" applyNumberFormat="1" applyFont="1" applyBorder="1" applyAlignment="1" applyProtection="1">
      <alignment vertical="center" wrapText="1"/>
      <protection locked="0"/>
    </xf>
    <xf numFmtId="0" fontId="4" fillId="0" borderId="46" xfId="5" applyFont="1" applyBorder="1" applyAlignment="1" applyProtection="1">
      <alignment vertical="center" wrapText="1"/>
      <protection locked="0"/>
    </xf>
    <xf numFmtId="3" fontId="2" fillId="0" borderId="0" xfId="5" applyNumberFormat="1" applyFont="1"/>
    <xf numFmtId="3" fontId="18" fillId="0" borderId="46" xfId="5" applyNumberFormat="1" applyFont="1" applyBorder="1" applyAlignment="1" applyProtection="1">
      <alignment vertical="center" wrapText="1"/>
      <protection locked="0"/>
    </xf>
    <xf numFmtId="0" fontId="2" fillId="0" borderId="75" xfId="1" applyFont="1" applyFill="1" applyBorder="1" applyAlignment="1" applyProtection="1">
      <alignment horizontal="center" vertical="center" wrapText="1"/>
      <protection locked="0"/>
    </xf>
    <xf numFmtId="0" fontId="2" fillId="0" borderId="46" xfId="1" applyFont="1" applyBorder="1" applyAlignment="1" applyProtection="1">
      <alignment horizontal="center" vertical="center"/>
      <protection locked="0"/>
    </xf>
    <xf numFmtId="3" fontId="3" fillId="0" borderId="46" xfId="1" applyNumberFormat="1" applyFont="1" applyBorder="1" applyAlignment="1" applyProtection="1">
      <alignment vertical="center"/>
      <protection locked="0"/>
    </xf>
    <xf numFmtId="0" fontId="2" fillId="0" borderId="46" xfId="5" applyFont="1" applyBorder="1" applyAlignment="1" applyProtection="1">
      <alignment wrapText="1"/>
      <protection locked="0"/>
    </xf>
    <xf numFmtId="0" fontId="2" fillId="0" borderId="46" xfId="5" applyFont="1" applyBorder="1" applyAlignment="1" applyProtection="1">
      <alignment horizontal="left" vertical="center"/>
      <protection locked="0"/>
    </xf>
    <xf numFmtId="0" fontId="4" fillId="0" borderId="46" xfId="5" applyFont="1" applyBorder="1" applyAlignment="1" applyProtection="1">
      <alignment horizontal="left" vertical="center" wrapText="1"/>
      <protection locked="0"/>
    </xf>
    <xf numFmtId="0" fontId="2" fillId="0" borderId="0" xfId="5" applyFont="1" applyBorder="1" applyAlignment="1">
      <alignment wrapText="1"/>
    </xf>
    <xf numFmtId="3" fontId="3" fillId="0" borderId="46" xfId="5" applyNumberFormat="1" applyFont="1" applyBorder="1" applyAlignment="1">
      <alignment wrapText="1"/>
    </xf>
    <xf numFmtId="3" fontId="2" fillId="0" borderId="46" xfId="5" applyNumberFormat="1" applyFont="1" applyBorder="1" applyAlignment="1" applyProtection="1">
      <alignment wrapText="1"/>
      <protection locked="0"/>
    </xf>
    <xf numFmtId="0" fontId="2" fillId="0" borderId="46" xfId="5" applyFont="1" applyBorder="1"/>
    <xf numFmtId="3" fontId="4" fillId="0" borderId="46" xfId="5" applyNumberFormat="1" applyFont="1" applyBorder="1" applyAlignment="1" applyProtection="1">
      <alignment wrapText="1"/>
      <protection locked="0"/>
    </xf>
    <xf numFmtId="0" fontId="1" fillId="0" borderId="0" xfId="5"/>
    <xf numFmtId="0" fontId="2" fillId="0" borderId="0" xfId="3" applyFont="1"/>
    <xf numFmtId="0" fontId="2" fillId="0" borderId="0" xfId="3" applyFont="1" applyFill="1" applyBorder="1" applyAlignment="1">
      <alignment horizontal="center" vertical="center" wrapText="1"/>
    </xf>
    <xf numFmtId="0" fontId="2" fillId="0" borderId="0" xfId="3" applyFont="1" applyFill="1" applyBorder="1" applyAlignment="1">
      <alignment horizontal="left" vertical="center" wrapText="1"/>
    </xf>
    <xf numFmtId="3" fontId="3" fillId="0" borderId="0" xfId="3" applyNumberFormat="1" applyFont="1" applyFill="1" applyBorder="1" applyAlignment="1">
      <alignment vertical="center" wrapText="1"/>
    </xf>
    <xf numFmtId="3" fontId="2" fillId="0" borderId="0" xfId="3" applyNumberFormat="1" applyFont="1" applyFill="1" applyBorder="1" applyAlignment="1">
      <alignment vertical="center" wrapText="1"/>
    </xf>
    <xf numFmtId="3" fontId="2" fillId="0" borderId="0" xfId="0" applyNumberFormat="1" applyFont="1" applyBorder="1" applyAlignment="1">
      <alignment vertical="center" wrapText="1"/>
    </xf>
    <xf numFmtId="0" fontId="2" fillId="0" borderId="0" xfId="3" applyFont="1" applyBorder="1" applyAlignment="1">
      <alignment vertical="center"/>
    </xf>
    <xf numFmtId="49" fontId="5" fillId="2" borderId="4" xfId="1" applyNumberFormat="1" applyFont="1" applyFill="1" applyBorder="1" applyAlignment="1" applyProtection="1">
      <alignment horizontal="center" vertical="center"/>
    </xf>
    <xf numFmtId="49" fontId="5" fillId="2" borderId="0" xfId="1" applyNumberFormat="1" applyFont="1" applyFill="1" applyBorder="1" applyAlignment="1" applyProtection="1">
      <alignment horizontal="center" vertical="center"/>
    </xf>
    <xf numFmtId="0" fontId="2" fillId="0" borderId="46" xfId="0" applyFont="1" applyBorder="1" applyAlignment="1">
      <alignment horizontal="center" vertical="center" wrapText="1"/>
    </xf>
    <xf numFmtId="0" fontId="2" fillId="0" borderId="46" xfId="1" applyFont="1" applyFill="1" applyBorder="1" applyAlignment="1" applyProtection="1">
      <alignment horizontal="center" vertical="center" wrapText="1"/>
    </xf>
    <xf numFmtId="0" fontId="3" fillId="2" borderId="0" xfId="1" applyFont="1" applyFill="1" applyBorder="1" applyAlignment="1" applyProtection="1">
      <alignment vertical="center"/>
    </xf>
    <xf numFmtId="0" fontId="3" fillId="2" borderId="0" xfId="1" applyFont="1" applyFill="1" applyBorder="1" applyAlignment="1" applyProtection="1">
      <alignment horizontal="right" vertical="center"/>
    </xf>
    <xf numFmtId="0" fontId="3" fillId="2" borderId="2" xfId="1" applyFont="1" applyFill="1" applyBorder="1" applyAlignment="1" applyProtection="1">
      <alignment vertical="center"/>
    </xf>
    <xf numFmtId="0" fontId="3" fillId="0" borderId="2" xfId="1" applyFont="1" applyFill="1" applyBorder="1" applyAlignment="1" applyProtection="1">
      <alignment vertical="center"/>
    </xf>
    <xf numFmtId="0" fontId="3" fillId="2" borderId="2" xfId="1" applyFont="1" applyFill="1" applyBorder="1" applyAlignment="1" applyProtection="1">
      <alignment horizontal="right" vertical="center"/>
    </xf>
    <xf numFmtId="0" fontId="3" fillId="2" borderId="3" xfId="1" applyFont="1" applyFill="1" applyBorder="1" applyAlignment="1" applyProtection="1">
      <alignment vertical="center"/>
    </xf>
    <xf numFmtId="49" fontId="5" fillId="0" borderId="0" xfId="1" applyNumberFormat="1" applyFont="1" applyFill="1" applyBorder="1" applyAlignment="1" applyProtection="1">
      <alignment horizontal="center" vertical="center"/>
    </xf>
    <xf numFmtId="49" fontId="2" fillId="2" borderId="84" xfId="1" applyNumberFormat="1" applyFont="1" applyFill="1" applyBorder="1" applyAlignment="1" applyProtection="1">
      <alignment vertical="center"/>
      <protection locked="0"/>
    </xf>
    <xf numFmtId="49" fontId="2" fillId="0" borderId="84" xfId="1" applyNumberFormat="1" applyFont="1" applyFill="1" applyBorder="1" applyAlignment="1" applyProtection="1">
      <alignment vertical="center"/>
      <protection locked="0"/>
    </xf>
    <xf numFmtId="0" fontId="2" fillId="0" borderId="17" xfId="1" applyFont="1" applyFill="1" applyBorder="1" applyAlignment="1" applyProtection="1">
      <alignment horizontal="center" vertical="center" wrapText="1"/>
    </xf>
    <xf numFmtId="1" fontId="8" fillId="0" borderId="113" xfId="1" applyNumberFormat="1" applyFont="1" applyFill="1" applyBorder="1" applyAlignment="1" applyProtection="1">
      <alignment horizontal="center" vertical="center"/>
    </xf>
    <xf numFmtId="0" fontId="3" fillId="0" borderId="33" xfId="1" applyFont="1" applyFill="1" applyBorder="1" applyAlignment="1" applyProtection="1">
      <alignment vertical="center"/>
      <protection locked="0"/>
    </xf>
    <xf numFmtId="0" fontId="3" fillId="0" borderId="31" xfId="1" applyFont="1" applyFill="1" applyBorder="1" applyAlignment="1" applyProtection="1">
      <alignment vertical="center"/>
      <protection locked="0"/>
    </xf>
    <xf numFmtId="0" fontId="3" fillId="0" borderId="100" xfId="1" applyFont="1" applyFill="1" applyBorder="1" applyAlignment="1" applyProtection="1">
      <alignment vertical="center"/>
      <protection locked="0"/>
    </xf>
    <xf numFmtId="3" fontId="3" fillId="0" borderId="114" xfId="1" applyNumberFormat="1" applyFont="1" applyFill="1" applyBorder="1" applyAlignment="1" applyProtection="1">
      <alignment horizontal="right" vertical="center"/>
    </xf>
    <xf numFmtId="3" fontId="3" fillId="0" borderId="39" xfId="1" applyNumberFormat="1" applyFont="1" applyFill="1" applyBorder="1" applyAlignment="1" applyProtection="1">
      <alignment horizontal="right" vertical="center" wrapText="1"/>
    </xf>
    <xf numFmtId="3" fontId="2" fillId="0" borderId="113" xfId="1" applyNumberFormat="1" applyFont="1" applyFill="1" applyBorder="1" applyAlignment="1" applyProtection="1">
      <alignment horizontal="right" vertical="center"/>
    </xf>
    <xf numFmtId="3" fontId="2" fillId="0" borderId="27" xfId="1" applyNumberFormat="1" applyFont="1" applyFill="1" applyBorder="1" applyAlignment="1" applyProtection="1">
      <alignment horizontal="right" vertical="center" wrapText="1"/>
    </xf>
    <xf numFmtId="3" fontId="2" fillId="0" borderId="33" xfId="1" applyNumberFormat="1" applyFont="1" applyFill="1" applyBorder="1" applyAlignment="1" applyProtection="1">
      <alignment horizontal="right" vertical="center"/>
      <protection locked="0"/>
    </xf>
    <xf numFmtId="3" fontId="2" fillId="0" borderId="31" xfId="1" applyNumberFormat="1" applyFont="1" applyFill="1" applyBorder="1" applyAlignment="1" applyProtection="1">
      <alignment horizontal="right" vertical="center"/>
      <protection locked="0"/>
    </xf>
    <xf numFmtId="3" fontId="2" fillId="0" borderId="100" xfId="1" applyNumberFormat="1" applyFont="1" applyFill="1" applyBorder="1" applyAlignment="1" applyProtection="1">
      <alignment horizontal="right" vertical="center"/>
      <protection locked="0"/>
    </xf>
    <xf numFmtId="3" fontId="2" fillId="0" borderId="33" xfId="1" applyNumberFormat="1" applyFont="1" applyFill="1" applyBorder="1" applyAlignment="1" applyProtection="1">
      <alignment horizontal="right" vertical="center" wrapText="1"/>
      <protection locked="0"/>
    </xf>
    <xf numFmtId="3" fontId="2" fillId="0" borderId="7" xfId="1" applyNumberFormat="1" applyFont="1" applyFill="1" applyBorder="1" applyAlignment="1" applyProtection="1">
      <alignment horizontal="right" vertical="center"/>
      <protection locked="0"/>
    </xf>
    <xf numFmtId="3" fontId="2" fillId="0" borderId="5" xfId="1" applyNumberFormat="1" applyFont="1" applyFill="1" applyBorder="1" applyAlignment="1" applyProtection="1">
      <alignment horizontal="right" vertical="center"/>
      <protection locked="0"/>
    </xf>
    <xf numFmtId="3" fontId="2" fillId="0" borderId="44" xfId="1" applyNumberFormat="1" applyFont="1" applyFill="1" applyBorder="1" applyAlignment="1" applyProtection="1">
      <alignment horizontal="right" vertical="center"/>
    </xf>
    <xf numFmtId="3" fontId="2" fillId="0" borderId="102" xfId="1" applyNumberFormat="1" applyFont="1" applyFill="1" applyBorder="1" applyAlignment="1" applyProtection="1">
      <alignment horizontal="right" vertical="center"/>
      <protection locked="0"/>
    </xf>
    <xf numFmtId="3" fontId="2" fillId="0" borderId="7" xfId="1" applyNumberFormat="1" applyFont="1" applyFill="1" applyBorder="1" applyAlignment="1" applyProtection="1">
      <alignment horizontal="right" vertical="center" wrapText="1"/>
      <protection locked="0"/>
    </xf>
    <xf numFmtId="3" fontId="2" fillId="0" borderId="103" xfId="1" applyNumberFormat="1" applyFont="1" applyFill="1" applyBorder="1" applyAlignment="1" applyProtection="1">
      <alignment horizontal="right" vertical="center"/>
    </xf>
    <xf numFmtId="3" fontId="2" fillId="0" borderId="22" xfId="1" applyNumberFormat="1" applyFont="1" applyFill="1" applyBorder="1" applyAlignment="1" applyProtection="1">
      <alignment horizontal="right" vertical="center"/>
      <protection locked="0"/>
    </xf>
    <xf numFmtId="3" fontId="2" fillId="0" borderId="115" xfId="1" applyNumberFormat="1" applyFont="1" applyFill="1" applyBorder="1" applyAlignment="1" applyProtection="1">
      <alignment horizontal="right" vertical="center"/>
      <protection locked="0"/>
    </xf>
    <xf numFmtId="3" fontId="2" fillId="0" borderId="12" xfId="1" applyNumberFormat="1" applyFont="1" applyFill="1" applyBorder="1" applyAlignment="1" applyProtection="1">
      <alignment horizontal="right" vertical="center"/>
      <protection locked="0"/>
    </xf>
    <xf numFmtId="3" fontId="2" fillId="0" borderId="11" xfId="1" applyNumberFormat="1" applyFont="1" applyFill="1" applyBorder="1" applyAlignment="1" applyProtection="1">
      <alignment horizontal="center" vertical="center"/>
    </xf>
    <xf numFmtId="3" fontId="2" fillId="0" borderId="12" xfId="1" applyNumberFormat="1" applyFont="1" applyFill="1" applyBorder="1" applyAlignment="1" applyProtection="1">
      <alignment horizontal="center" vertical="center" wrapText="1"/>
    </xf>
    <xf numFmtId="3" fontId="2" fillId="0" borderId="12" xfId="1" applyNumberFormat="1" applyFont="1" applyFill="1" applyBorder="1" applyAlignment="1" applyProtection="1">
      <alignment vertical="center" wrapText="1"/>
    </xf>
    <xf numFmtId="3" fontId="2" fillId="0" borderId="31" xfId="1" applyNumberFormat="1" applyFont="1" applyFill="1" applyBorder="1" applyAlignment="1" applyProtection="1">
      <alignment horizontal="center" vertical="center"/>
    </xf>
    <xf numFmtId="3" fontId="2" fillId="0" borderId="33" xfId="1" applyNumberFormat="1" applyFont="1" applyFill="1" applyBorder="1" applyAlignment="1" applyProtection="1">
      <alignment vertical="center" wrapText="1"/>
      <protection locked="0"/>
    </xf>
    <xf numFmtId="3" fontId="2" fillId="0" borderId="5" xfId="1" applyNumberFormat="1" applyFont="1" applyFill="1" applyBorder="1" applyAlignment="1" applyProtection="1">
      <alignment horizontal="center" vertical="center"/>
    </xf>
    <xf numFmtId="3" fontId="2" fillId="0" borderId="7" xfId="1" applyNumberFormat="1" applyFont="1" applyFill="1" applyBorder="1" applyAlignment="1" applyProtection="1">
      <alignment vertical="center" wrapText="1"/>
      <protection locked="0"/>
    </xf>
    <xf numFmtId="3" fontId="2" fillId="0" borderId="105" xfId="1" applyNumberFormat="1" applyFont="1" applyFill="1" applyBorder="1" applyAlignment="1" applyProtection="1">
      <alignment horizontal="right" vertical="center"/>
    </xf>
    <xf numFmtId="3" fontId="2" fillId="0" borderId="116" xfId="1" applyNumberFormat="1" applyFont="1" applyFill="1" applyBorder="1" applyAlignment="1" applyProtection="1">
      <alignment horizontal="center" vertical="center"/>
    </xf>
    <xf numFmtId="3" fontId="2" fillId="0" borderId="58" xfId="1" applyNumberFormat="1" applyFont="1" applyFill="1" applyBorder="1" applyAlignment="1" applyProtection="1">
      <alignment horizontal="right" vertical="center"/>
      <protection locked="0"/>
    </xf>
    <xf numFmtId="3" fontId="2" fillId="0" borderId="58" xfId="1" applyNumberFormat="1" applyFont="1" applyFill="1" applyBorder="1" applyAlignment="1" applyProtection="1">
      <alignment vertical="center" wrapText="1"/>
      <protection locked="0"/>
    </xf>
    <xf numFmtId="3" fontId="2" fillId="0" borderId="63" xfId="1" applyNumberFormat="1" applyFont="1" applyFill="1" applyBorder="1" applyAlignment="1" applyProtection="1">
      <alignment horizontal="right" vertical="center"/>
    </xf>
    <xf numFmtId="3" fontId="2" fillId="0" borderId="12" xfId="1" applyNumberFormat="1" applyFont="1" applyFill="1" applyBorder="1" applyAlignment="1" applyProtection="1">
      <alignment horizontal="right" vertical="center" wrapText="1"/>
    </xf>
    <xf numFmtId="3" fontId="2" fillId="0" borderId="56" xfId="1" applyNumberFormat="1" applyFont="1" applyFill="1" applyBorder="1" applyAlignment="1" applyProtection="1">
      <alignment horizontal="right" vertical="center"/>
      <protection locked="0"/>
    </xf>
    <xf numFmtId="3" fontId="2" fillId="0" borderId="60" xfId="1" applyNumberFormat="1" applyFont="1" applyFill="1" applyBorder="1" applyAlignment="1" applyProtection="1">
      <alignment horizontal="right" vertical="center"/>
      <protection locked="0"/>
    </xf>
    <xf numFmtId="3" fontId="2" fillId="0" borderId="56" xfId="1" applyNumberFormat="1" applyFont="1" applyFill="1" applyBorder="1" applyAlignment="1" applyProtection="1">
      <alignment horizontal="center" vertical="center"/>
      <protection locked="0"/>
    </xf>
    <xf numFmtId="3" fontId="2" fillId="0" borderId="60" xfId="1" applyNumberFormat="1" applyFont="1" applyFill="1" applyBorder="1" applyAlignment="1" applyProtection="1">
      <alignment horizontal="center" vertical="center"/>
      <protection locked="0"/>
    </xf>
    <xf numFmtId="3" fontId="2" fillId="0" borderId="116" xfId="1" applyNumberFormat="1" applyFont="1" applyFill="1" applyBorder="1" applyAlignment="1" applyProtection="1">
      <alignment horizontal="right" vertical="center"/>
      <protection locked="0"/>
    </xf>
    <xf numFmtId="3" fontId="2" fillId="4" borderId="58" xfId="1" applyNumberFormat="1" applyFont="1" applyFill="1" applyBorder="1" applyAlignment="1" applyProtection="1">
      <alignment horizontal="left" vertical="center" wrapText="1"/>
      <protection locked="0"/>
    </xf>
    <xf numFmtId="3" fontId="2" fillId="0" borderId="51" xfId="1" applyNumberFormat="1" applyFont="1" applyFill="1" applyBorder="1" applyAlignment="1" applyProtection="1">
      <alignment horizontal="right" vertical="center"/>
    </xf>
    <xf numFmtId="3" fontId="2" fillId="0" borderId="8" xfId="1" applyNumberFormat="1" applyFont="1" applyFill="1" applyBorder="1" applyAlignment="1" applyProtection="1">
      <alignment horizontal="center" vertical="center"/>
    </xf>
    <xf numFmtId="3" fontId="2" fillId="0" borderId="73" xfId="1" applyNumberFormat="1" applyFont="1" applyFill="1" applyBorder="1" applyAlignment="1" applyProtection="1">
      <alignment horizontal="center" vertical="center" wrapText="1"/>
    </xf>
    <xf numFmtId="3" fontId="2" fillId="0" borderId="71" xfId="1" applyNumberFormat="1" applyFont="1" applyFill="1" applyBorder="1" applyAlignment="1" applyProtection="1">
      <alignment horizontal="right" vertical="center"/>
    </xf>
    <xf numFmtId="3" fontId="2" fillId="0" borderId="75" xfId="1" applyNumberFormat="1" applyFont="1" applyFill="1" applyBorder="1" applyAlignment="1" applyProtection="1">
      <alignment horizontal="right" vertical="center"/>
    </xf>
    <xf numFmtId="3" fontId="2" fillId="0" borderId="73" xfId="1" applyNumberFormat="1" applyFont="1" applyFill="1" applyBorder="1" applyAlignment="1" applyProtection="1">
      <alignment horizontal="right" vertical="center" wrapText="1"/>
    </xf>
    <xf numFmtId="3" fontId="3" fillId="0" borderId="100" xfId="1" applyNumberFormat="1" applyFont="1" applyFill="1" applyBorder="1" applyAlignment="1" applyProtection="1">
      <alignment horizontal="right" vertical="center"/>
    </xf>
    <xf numFmtId="3" fontId="3" fillId="0" borderId="31" xfId="1" applyNumberFormat="1" applyFont="1" applyFill="1" applyBorder="1" applyAlignment="1" applyProtection="1">
      <alignment vertical="center"/>
    </xf>
    <xf numFmtId="3" fontId="3" fillId="0" borderId="30" xfId="1" applyNumberFormat="1" applyFont="1" applyBorder="1" applyAlignment="1" applyProtection="1">
      <alignment vertical="center"/>
    </xf>
    <xf numFmtId="3" fontId="3" fillId="0" borderId="34" xfId="1" applyNumberFormat="1" applyFont="1" applyBorder="1" applyAlignment="1" applyProtection="1">
      <alignment vertical="center"/>
    </xf>
    <xf numFmtId="3" fontId="3" fillId="0" borderId="100" xfId="1" applyNumberFormat="1" applyFont="1" applyBorder="1" applyAlignment="1" applyProtection="1">
      <alignment vertical="center"/>
    </xf>
    <xf numFmtId="3" fontId="3" fillId="0" borderId="33" xfId="1" applyNumberFormat="1" applyFont="1" applyBorder="1" applyAlignment="1" applyProtection="1">
      <alignment vertical="center" wrapText="1"/>
    </xf>
    <xf numFmtId="3" fontId="3" fillId="0" borderId="114" xfId="1" applyNumberFormat="1" applyFont="1" applyFill="1" applyBorder="1" applyAlignment="1" applyProtection="1">
      <alignment vertical="center"/>
    </xf>
    <xf numFmtId="3" fontId="3" fillId="0" borderId="39" xfId="1" applyNumberFormat="1" applyFont="1" applyFill="1" applyBorder="1" applyAlignment="1" applyProtection="1">
      <alignment vertical="center" wrapText="1"/>
    </xf>
    <xf numFmtId="3" fontId="3" fillId="0" borderId="108" xfId="1" applyNumberFormat="1" applyFont="1" applyFill="1" applyBorder="1" applyAlignment="1" applyProtection="1">
      <alignment horizontal="right" vertical="center"/>
    </xf>
    <xf numFmtId="3" fontId="3" fillId="0" borderId="117" xfId="1" applyNumberFormat="1" applyFont="1" applyFill="1" applyBorder="1" applyAlignment="1" applyProtection="1">
      <alignment vertical="center"/>
    </xf>
    <xf numFmtId="3" fontId="3" fillId="0" borderId="80" xfId="1" applyNumberFormat="1" applyFont="1" applyFill="1" applyBorder="1" applyAlignment="1" applyProtection="1">
      <alignment vertical="center" wrapText="1"/>
    </xf>
    <xf numFmtId="3" fontId="3" fillId="0" borderId="33" xfId="1" applyNumberFormat="1" applyFont="1" applyFill="1" applyBorder="1" applyAlignment="1" applyProtection="1">
      <alignment vertical="center" wrapText="1"/>
    </xf>
    <xf numFmtId="3" fontId="3" fillId="5" borderId="96" xfId="1" applyNumberFormat="1" applyFont="1" applyFill="1" applyBorder="1" applyAlignment="1" applyProtection="1">
      <alignment horizontal="right" vertical="center"/>
    </xf>
    <xf numFmtId="3" fontId="3" fillId="5" borderId="62" xfId="1" applyNumberFormat="1" applyFont="1" applyFill="1" applyBorder="1" applyAlignment="1" applyProtection="1">
      <alignment vertical="center"/>
    </xf>
    <xf numFmtId="3" fontId="3" fillId="5" borderId="83" xfId="1" applyNumberFormat="1" applyFont="1" applyFill="1" applyBorder="1" applyAlignment="1" applyProtection="1">
      <alignment vertical="center"/>
    </xf>
    <xf numFmtId="3" fontId="3" fillId="5" borderId="16" xfId="1" applyNumberFormat="1" applyFont="1" applyFill="1" applyBorder="1" applyAlignment="1" applyProtection="1">
      <alignment vertical="center"/>
    </xf>
    <xf numFmtId="3" fontId="3" fillId="5" borderId="63" xfId="1" applyNumberFormat="1" applyFont="1" applyFill="1" applyBorder="1" applyAlignment="1" applyProtection="1">
      <alignment vertical="center"/>
    </xf>
    <xf numFmtId="3" fontId="3" fillId="3" borderId="16" xfId="1" applyNumberFormat="1" applyFont="1" applyFill="1" applyBorder="1" applyAlignment="1" applyProtection="1">
      <alignment vertical="center" wrapText="1"/>
    </xf>
    <xf numFmtId="3" fontId="2" fillId="0" borderId="11" xfId="1" applyNumberFormat="1" applyFont="1" applyFill="1" applyBorder="1" applyAlignment="1" applyProtection="1">
      <alignment vertical="center"/>
    </xf>
    <xf numFmtId="3" fontId="2" fillId="0" borderId="8" xfId="1" applyNumberFormat="1" applyFont="1" applyFill="1" applyBorder="1" applyAlignment="1" applyProtection="1">
      <alignment vertical="center"/>
    </xf>
    <xf numFmtId="3" fontId="2" fillId="0" borderId="73" xfId="1" applyNumberFormat="1" applyFont="1" applyFill="1" applyBorder="1" applyAlignment="1" applyProtection="1">
      <alignment vertical="center" wrapText="1"/>
    </xf>
    <xf numFmtId="3" fontId="2" fillId="0" borderId="33" xfId="1" applyNumberFormat="1" applyFont="1" applyFill="1" applyBorder="1" applyAlignment="1" applyProtection="1">
      <alignment vertical="center"/>
      <protection locked="0"/>
    </xf>
    <xf numFmtId="3" fontId="2" fillId="0" borderId="31" xfId="1" applyNumberFormat="1" applyFont="1" applyFill="1" applyBorder="1" applyAlignment="1" applyProtection="1">
      <alignment vertical="center"/>
      <protection locked="0"/>
    </xf>
    <xf numFmtId="3" fontId="2" fillId="0" borderId="100" xfId="1" applyNumberFormat="1" applyFont="1" applyFill="1" applyBorder="1" applyAlignment="1" applyProtection="1">
      <alignment vertical="center"/>
      <protection locked="0"/>
    </xf>
    <xf numFmtId="3" fontId="2" fillId="0" borderId="7" xfId="1" applyNumberFormat="1" applyFont="1" applyFill="1" applyBorder="1" applyAlignment="1" applyProtection="1">
      <alignment vertical="center"/>
      <protection locked="0"/>
    </xf>
    <xf numFmtId="3" fontId="2" fillId="0" borderId="5" xfId="1" applyNumberFormat="1" applyFont="1" applyFill="1" applyBorder="1" applyAlignment="1" applyProtection="1">
      <alignment vertical="center"/>
      <protection locked="0"/>
    </xf>
    <xf numFmtId="3" fontId="2" fillId="0" borderId="102" xfId="1" applyNumberFormat="1" applyFont="1" applyFill="1" applyBorder="1" applyAlignment="1" applyProtection="1">
      <alignment vertical="center"/>
      <protection locked="0"/>
    </xf>
    <xf numFmtId="3" fontId="2" fillId="0" borderId="7" xfId="1" applyNumberFormat="1" applyFont="1" applyFill="1" applyBorder="1" applyAlignment="1" applyProtection="1">
      <alignment vertical="center" wrapText="1"/>
    </xf>
    <xf numFmtId="3" fontId="2" fillId="0" borderId="73" xfId="1" applyNumberFormat="1" applyFont="1" applyFill="1" applyBorder="1" applyAlignment="1" applyProtection="1">
      <alignment vertical="center"/>
      <protection locked="0"/>
    </xf>
    <xf numFmtId="3" fontId="2" fillId="0" borderId="8" xfId="1" applyNumberFormat="1" applyFont="1" applyFill="1" applyBorder="1" applyAlignment="1" applyProtection="1">
      <alignment vertical="center"/>
      <protection locked="0"/>
    </xf>
    <xf numFmtId="3" fontId="2" fillId="0" borderId="107" xfId="1" applyNumberFormat="1" applyFont="1" applyFill="1" applyBorder="1" applyAlignment="1" applyProtection="1">
      <alignment vertical="center"/>
      <protection locked="0"/>
    </xf>
    <xf numFmtId="3" fontId="2" fillId="0" borderId="73" xfId="1" applyNumberFormat="1" applyFont="1" applyFill="1" applyBorder="1" applyAlignment="1" applyProtection="1">
      <alignment vertical="center" wrapText="1"/>
      <protection locked="0"/>
    </xf>
    <xf numFmtId="3" fontId="2" fillId="0" borderId="33" xfId="1" applyNumberFormat="1" applyFont="1" applyFill="1" applyBorder="1" applyAlignment="1" applyProtection="1">
      <alignment vertical="center" wrapText="1"/>
    </xf>
    <xf numFmtId="3" fontId="2" fillId="4" borderId="7" xfId="1" applyNumberFormat="1" applyFont="1" applyFill="1" applyBorder="1" applyAlignment="1" applyProtection="1">
      <alignment vertical="center" wrapText="1"/>
      <protection locked="0"/>
    </xf>
    <xf numFmtId="3" fontId="2" fillId="0" borderId="12" xfId="1" applyNumberFormat="1" applyFont="1" applyFill="1" applyBorder="1" applyAlignment="1" applyProtection="1">
      <alignment vertical="center"/>
      <protection locked="0"/>
    </xf>
    <xf numFmtId="3" fontId="2" fillId="0" borderId="11" xfId="1" applyNumberFormat="1" applyFont="1" applyFill="1" applyBorder="1" applyAlignment="1" applyProtection="1">
      <alignment vertical="center"/>
      <protection locked="0"/>
    </xf>
    <xf numFmtId="3" fontId="2" fillId="0" borderId="104" xfId="1" applyNumberFormat="1" applyFont="1" applyFill="1" applyBorder="1" applyAlignment="1" applyProtection="1">
      <alignment vertical="center"/>
      <protection locked="0"/>
    </xf>
    <xf numFmtId="3" fontId="2" fillId="0" borderId="12" xfId="1" applyNumberFormat="1" applyFont="1" applyFill="1" applyBorder="1" applyAlignment="1" applyProtection="1">
      <alignment vertical="center" wrapText="1"/>
      <protection locked="0"/>
    </xf>
    <xf numFmtId="3" fontId="2" fillId="0" borderId="109" xfId="1" applyNumberFormat="1" applyFont="1" applyFill="1" applyBorder="1" applyAlignment="1" applyProtection="1">
      <alignment horizontal="right" vertical="center"/>
    </xf>
    <xf numFmtId="3" fontId="2" fillId="0" borderId="91" xfId="1" applyNumberFormat="1" applyFont="1" applyFill="1" applyBorder="1" applyAlignment="1" applyProtection="1">
      <alignment vertical="center"/>
    </xf>
    <xf numFmtId="3" fontId="2" fillId="0" borderId="88" xfId="1" applyNumberFormat="1" applyFont="1" applyFill="1" applyBorder="1" applyAlignment="1" applyProtection="1">
      <alignment vertical="center"/>
      <protection locked="0"/>
    </xf>
    <xf numFmtId="3" fontId="2" fillId="0" borderId="112" xfId="1" applyNumberFormat="1" applyFont="1" applyFill="1" applyBorder="1" applyAlignment="1" applyProtection="1">
      <alignment vertical="center"/>
      <protection locked="0"/>
    </xf>
    <xf numFmtId="3" fontId="2" fillId="0" borderId="109" xfId="1" applyNumberFormat="1" applyFont="1" applyFill="1" applyBorder="1" applyAlignment="1" applyProtection="1">
      <alignment vertical="center"/>
      <protection locked="0"/>
    </xf>
    <xf numFmtId="3" fontId="2" fillId="0" borderId="88" xfId="1" applyNumberFormat="1" applyFont="1" applyFill="1" applyBorder="1" applyAlignment="1" applyProtection="1">
      <alignment vertical="center" wrapText="1"/>
      <protection locked="0"/>
    </xf>
    <xf numFmtId="3" fontId="2" fillId="0" borderId="63" xfId="1" applyNumberFormat="1" applyFont="1" applyFill="1" applyBorder="1" applyAlignment="1" applyProtection="1">
      <alignment vertical="center"/>
    </xf>
    <xf numFmtId="3" fontId="2" fillId="0" borderId="16" xfId="1" applyNumberFormat="1" applyFont="1" applyFill="1" applyBorder="1" applyAlignment="1" applyProtection="1">
      <alignment vertical="center" wrapText="1"/>
    </xf>
    <xf numFmtId="3" fontId="3" fillId="0" borderId="66" xfId="1" applyNumberFormat="1" applyFont="1" applyFill="1" applyBorder="1" applyAlignment="1" applyProtection="1">
      <alignment vertical="center"/>
    </xf>
    <xf numFmtId="3" fontId="3" fillId="5" borderId="104" xfId="1" applyNumberFormat="1" applyFont="1" applyFill="1" applyBorder="1" applyAlignment="1" applyProtection="1">
      <alignment horizontal="right" vertical="center"/>
    </xf>
    <xf numFmtId="3" fontId="3" fillId="5" borderId="51" xfId="1" applyNumberFormat="1" applyFont="1" applyFill="1" applyBorder="1" applyAlignment="1" applyProtection="1">
      <alignment vertical="center"/>
    </xf>
    <xf numFmtId="3" fontId="3" fillId="5" borderId="53" xfId="1" applyNumberFormat="1" applyFont="1" applyFill="1" applyBorder="1" applyAlignment="1" applyProtection="1">
      <alignment vertical="center"/>
    </xf>
    <xf numFmtId="3" fontId="3" fillId="5" borderId="12" xfId="1" applyNumberFormat="1" applyFont="1" applyFill="1" applyBorder="1" applyAlignment="1" applyProtection="1">
      <alignment vertical="center"/>
    </xf>
    <xf numFmtId="3" fontId="3" fillId="5" borderId="11" xfId="1" applyNumberFormat="1" applyFont="1" applyFill="1" applyBorder="1" applyAlignment="1" applyProtection="1">
      <alignment vertical="center"/>
    </xf>
    <xf numFmtId="3" fontId="3" fillId="3" borderId="66" xfId="1" applyNumberFormat="1" applyFont="1" applyFill="1" applyBorder="1" applyAlignment="1" applyProtection="1">
      <alignment vertical="center"/>
    </xf>
    <xf numFmtId="3" fontId="3" fillId="3" borderId="12" xfId="1" applyNumberFormat="1" applyFont="1" applyFill="1" applyBorder="1" applyAlignment="1" applyProtection="1">
      <alignment vertical="center" wrapText="1"/>
    </xf>
    <xf numFmtId="3" fontId="2" fillId="4" borderId="42" xfId="1" applyNumberFormat="1" applyFont="1" applyFill="1" applyBorder="1" applyAlignment="1" applyProtection="1">
      <alignment horizontal="left" vertical="center" wrapText="1"/>
      <protection locked="0"/>
    </xf>
    <xf numFmtId="0" fontId="2" fillId="0" borderId="65" xfId="1" applyFont="1" applyFill="1" applyBorder="1" applyAlignment="1" applyProtection="1">
      <alignment horizontal="left" vertical="center" wrapText="1"/>
    </xf>
    <xf numFmtId="3" fontId="2" fillId="0" borderId="106" xfId="1" applyNumberFormat="1" applyFont="1" applyFill="1" applyBorder="1" applyAlignment="1" applyProtection="1">
      <alignment horizontal="right" vertical="center"/>
    </xf>
    <xf numFmtId="3" fontId="2" fillId="0" borderId="118" xfId="1" applyNumberFormat="1" applyFont="1" applyFill="1" applyBorder="1" applyAlignment="1" applyProtection="1">
      <alignment vertical="center"/>
    </xf>
    <xf numFmtId="3" fontId="2" fillId="0" borderId="68" xfId="1" applyNumberFormat="1" applyFont="1" applyFill="1" applyBorder="1" applyAlignment="1" applyProtection="1">
      <alignment vertical="center" wrapText="1"/>
    </xf>
    <xf numFmtId="3" fontId="2" fillId="0" borderId="58" xfId="1" applyNumberFormat="1" applyFont="1" applyFill="1" applyBorder="1" applyAlignment="1" applyProtection="1">
      <alignment vertical="center"/>
      <protection locked="0"/>
    </xf>
    <xf numFmtId="3" fontId="2" fillId="0" borderId="116" xfId="1" applyNumberFormat="1" applyFont="1" applyFill="1" applyBorder="1" applyAlignment="1" applyProtection="1">
      <alignment vertical="center"/>
      <protection locked="0"/>
    </xf>
    <xf numFmtId="3" fontId="2" fillId="0" borderId="105" xfId="1" applyNumberFormat="1" applyFont="1" applyFill="1" applyBorder="1" applyAlignment="1" applyProtection="1">
      <alignment vertical="center"/>
      <protection locked="0"/>
    </xf>
    <xf numFmtId="0" fontId="2" fillId="0" borderId="35" xfId="1" applyFont="1" applyFill="1" applyBorder="1" applyAlignment="1" applyProtection="1">
      <alignment vertical="center"/>
    </xf>
    <xf numFmtId="3" fontId="2" fillId="0" borderId="101" xfId="1" applyNumberFormat="1" applyFont="1" applyFill="1" applyBorder="1" applyAlignment="1" applyProtection="1">
      <alignment horizontal="right" vertical="center"/>
    </xf>
    <xf numFmtId="3" fontId="2" fillId="0" borderId="37" xfId="1" applyNumberFormat="1" applyFont="1" applyFill="1" applyBorder="1" applyAlignment="1" applyProtection="1">
      <alignment vertical="center"/>
    </xf>
    <xf numFmtId="3" fontId="2" fillId="0" borderId="41" xfId="1" applyNumberFormat="1" applyFont="1" applyFill="1" applyBorder="1" applyAlignment="1" applyProtection="1">
      <alignment vertical="center"/>
    </xf>
    <xf numFmtId="3" fontId="2" fillId="0" borderId="39" xfId="1" applyNumberFormat="1" applyFont="1" applyFill="1" applyBorder="1" applyAlignment="1" applyProtection="1">
      <alignment vertical="center"/>
    </xf>
    <xf numFmtId="3" fontId="2" fillId="0" borderId="114" xfId="1" applyNumberFormat="1" applyFont="1" applyFill="1" applyBorder="1" applyAlignment="1" applyProtection="1">
      <alignment vertical="center"/>
    </xf>
    <xf numFmtId="3" fontId="2" fillId="0" borderId="101" xfId="1" applyNumberFormat="1" applyFont="1" applyFill="1" applyBorder="1" applyAlignment="1" applyProtection="1">
      <alignment vertical="center"/>
    </xf>
    <xf numFmtId="3" fontId="2" fillId="0" borderId="39" xfId="1" applyNumberFormat="1" applyFont="1" applyFill="1" applyBorder="1" applyAlignment="1" applyProtection="1">
      <alignment vertical="center" wrapText="1"/>
    </xf>
    <xf numFmtId="3" fontId="3" fillId="0" borderId="120" xfId="1" applyNumberFormat="1" applyFont="1" applyFill="1" applyBorder="1" applyAlignment="1" applyProtection="1">
      <alignment horizontal="right" vertical="center"/>
    </xf>
    <xf numFmtId="3" fontId="3" fillId="0" borderId="119" xfId="1" applyNumberFormat="1" applyFont="1" applyFill="1" applyBorder="1" applyAlignment="1" applyProtection="1">
      <alignment vertical="center"/>
    </xf>
    <xf numFmtId="3" fontId="3" fillId="0" borderId="121" xfId="1" applyNumberFormat="1" applyFont="1" applyFill="1" applyBorder="1" applyAlignment="1" applyProtection="1">
      <alignment vertical="center"/>
    </xf>
    <xf numFmtId="3" fontId="3" fillId="0" borderId="122" xfId="1" applyNumberFormat="1" applyFont="1" applyFill="1" applyBorder="1" applyAlignment="1" applyProtection="1">
      <alignment vertical="center"/>
    </xf>
    <xf numFmtId="3" fontId="3" fillId="0" borderId="123" xfId="1" applyNumberFormat="1" applyFont="1" applyFill="1" applyBorder="1" applyAlignment="1" applyProtection="1">
      <alignment vertical="center"/>
    </xf>
    <xf numFmtId="3" fontId="3" fillId="0" borderId="120" xfId="1" applyNumberFormat="1" applyFont="1" applyFill="1" applyBorder="1" applyAlignment="1" applyProtection="1">
      <alignment vertical="center"/>
    </xf>
    <xf numFmtId="3" fontId="3" fillId="0" borderId="122" xfId="1" applyNumberFormat="1" applyFont="1" applyFill="1" applyBorder="1" applyAlignment="1" applyProtection="1">
      <alignment vertical="center" wrapText="1"/>
    </xf>
    <xf numFmtId="3" fontId="3" fillId="0" borderId="104" xfId="1" applyNumberFormat="1" applyFont="1" applyFill="1" applyBorder="1" applyAlignment="1" applyProtection="1">
      <alignment horizontal="right" vertical="center"/>
    </xf>
    <xf numFmtId="3" fontId="3" fillId="0" borderId="51" xfId="1" applyNumberFormat="1" applyFont="1" applyFill="1" applyBorder="1" applyAlignment="1" applyProtection="1">
      <alignment vertical="center"/>
    </xf>
    <xf numFmtId="3" fontId="3" fillId="0" borderId="53" xfId="1" applyNumberFormat="1" applyFont="1" applyFill="1" applyBorder="1" applyAlignment="1" applyProtection="1">
      <alignment vertical="center"/>
    </xf>
    <xf numFmtId="3" fontId="3" fillId="0" borderId="11" xfId="1" applyNumberFormat="1" applyFont="1" applyFill="1" applyBorder="1" applyAlignment="1" applyProtection="1">
      <alignment vertical="center"/>
    </xf>
    <xf numFmtId="3" fontId="3" fillId="0" borderId="12" xfId="1" applyNumberFormat="1" applyFont="1" applyFill="1" applyBorder="1" applyAlignment="1" applyProtection="1">
      <alignment vertical="center" wrapText="1"/>
    </xf>
    <xf numFmtId="0" fontId="3" fillId="0" borderId="50" xfId="1" applyFont="1" applyFill="1" applyBorder="1" applyAlignment="1" applyProtection="1">
      <alignment vertical="center"/>
    </xf>
    <xf numFmtId="0" fontId="3" fillId="0" borderId="124" xfId="1" applyFont="1" applyFill="1" applyBorder="1" applyAlignment="1" applyProtection="1">
      <alignment vertical="center"/>
    </xf>
    <xf numFmtId="3" fontId="3" fillId="0" borderId="119" xfId="1" applyNumberFormat="1" applyFont="1" applyFill="1" applyBorder="1" applyAlignment="1" applyProtection="1">
      <alignment vertical="center"/>
      <protection locked="0"/>
    </xf>
    <xf numFmtId="3" fontId="3" fillId="0" borderId="121" xfId="1" applyNumberFormat="1" applyFont="1" applyFill="1" applyBorder="1" applyAlignment="1" applyProtection="1">
      <alignment vertical="center"/>
      <protection locked="0"/>
    </xf>
    <xf numFmtId="3" fontId="3" fillId="0" borderId="122" xfId="1" applyNumberFormat="1" applyFont="1" applyFill="1" applyBorder="1" applyAlignment="1" applyProtection="1">
      <alignment vertical="center"/>
      <protection locked="0"/>
    </xf>
    <xf numFmtId="3" fontId="3" fillId="0" borderId="123" xfId="1" applyNumberFormat="1" applyFont="1" applyFill="1" applyBorder="1" applyAlignment="1" applyProtection="1">
      <alignment vertical="center"/>
      <protection locked="0"/>
    </xf>
    <xf numFmtId="3" fontId="3" fillId="0" borderId="120" xfId="1" applyNumberFormat="1" applyFont="1" applyFill="1" applyBorder="1" applyAlignment="1" applyProtection="1">
      <alignment vertical="center"/>
      <protection locked="0"/>
    </xf>
    <xf numFmtId="3" fontId="3" fillId="0" borderId="122" xfId="1" applyNumberFormat="1" applyFont="1" applyFill="1" applyBorder="1" applyAlignment="1" applyProtection="1">
      <alignment vertical="center" wrapText="1"/>
      <protection locked="0"/>
    </xf>
    <xf numFmtId="0" fontId="2" fillId="0" borderId="1" xfId="0" applyFont="1" applyBorder="1"/>
    <xf numFmtId="0" fontId="2" fillId="0" borderId="2" xfId="1" applyFont="1" applyFill="1" applyBorder="1" applyAlignment="1" applyProtection="1">
      <alignment vertical="center"/>
    </xf>
    <xf numFmtId="0" fontId="2" fillId="2" borderId="4" xfId="1" applyFont="1" applyFill="1" applyBorder="1" applyAlignment="1" applyProtection="1">
      <alignment vertical="center"/>
      <protection locked="0"/>
    </xf>
    <xf numFmtId="0" fontId="2" fillId="2" borderId="0" xfId="1" applyFont="1" applyFill="1" applyBorder="1" applyAlignment="1" applyProtection="1">
      <alignment vertical="center"/>
      <protection locked="0"/>
    </xf>
    <xf numFmtId="0" fontId="2" fillId="0" borderId="0" xfId="1" applyFont="1" applyFill="1" applyBorder="1" applyAlignment="1" applyProtection="1">
      <alignment vertical="center"/>
      <protection locked="0"/>
    </xf>
    <xf numFmtId="0" fontId="2" fillId="2" borderId="33" xfId="1" applyFont="1" applyFill="1" applyBorder="1" applyAlignment="1" applyProtection="1">
      <alignment vertical="center"/>
      <protection locked="0"/>
    </xf>
    <xf numFmtId="0" fontId="2" fillId="0" borderId="0" xfId="1" applyFont="1" applyBorder="1" applyAlignment="1" applyProtection="1">
      <alignment vertical="center"/>
      <protection locked="0"/>
    </xf>
    <xf numFmtId="0" fontId="2" fillId="2" borderId="97" xfId="1" applyFont="1" applyFill="1" applyBorder="1" applyAlignment="1" applyProtection="1">
      <alignment vertical="center"/>
    </xf>
    <xf numFmtId="0" fontId="2" fillId="2" borderId="98" xfId="1" applyFont="1" applyFill="1" applyBorder="1" applyAlignment="1" applyProtection="1">
      <alignment vertical="center"/>
    </xf>
    <xf numFmtId="0" fontId="2" fillId="0" borderId="98" xfId="1" applyFont="1" applyFill="1" applyBorder="1" applyAlignment="1" applyProtection="1">
      <alignment vertical="center"/>
    </xf>
    <xf numFmtId="0" fontId="2" fillId="2" borderId="111" xfId="1" applyFont="1" applyFill="1" applyBorder="1" applyAlignment="1" applyProtection="1">
      <alignment vertical="center"/>
    </xf>
    <xf numFmtId="0" fontId="2" fillId="0" borderId="125" xfId="1" applyFont="1" applyFill="1" applyBorder="1" applyAlignment="1" applyProtection="1">
      <alignment vertical="center"/>
    </xf>
    <xf numFmtId="3" fontId="2" fillId="0" borderId="4" xfId="1" applyNumberFormat="1" applyFont="1" applyFill="1" applyBorder="1" applyAlignment="1" applyProtection="1">
      <alignment horizontal="right" vertical="center"/>
      <protection locked="0"/>
    </xf>
    <xf numFmtId="3" fontId="2" fillId="0" borderId="43" xfId="1" applyNumberFormat="1" applyFont="1" applyFill="1" applyBorder="1" applyAlignment="1" applyProtection="1">
      <alignment horizontal="right" vertical="center"/>
      <protection locked="0"/>
    </xf>
    <xf numFmtId="3" fontId="2" fillId="0" borderId="47" xfId="1" applyNumberFormat="1" applyFont="1" applyFill="1" applyBorder="1" applyAlignment="1" applyProtection="1">
      <alignment vertical="center"/>
      <protection locked="0"/>
    </xf>
    <xf numFmtId="3" fontId="2" fillId="0" borderId="9" xfId="1" applyNumberFormat="1" applyFont="1" applyFill="1" applyBorder="1" applyAlignment="1" applyProtection="1">
      <alignment horizontal="center" vertical="center"/>
      <protection locked="0"/>
    </xf>
    <xf numFmtId="3" fontId="2" fillId="0" borderId="9" xfId="1" applyNumberFormat="1" applyFont="1" applyFill="1" applyBorder="1" applyAlignment="1" applyProtection="1">
      <alignment horizontal="center" vertical="center"/>
    </xf>
    <xf numFmtId="3" fontId="2" fillId="0" borderId="4" xfId="1" applyNumberFormat="1" applyFont="1" applyFill="1" applyBorder="1" applyAlignment="1" applyProtection="1">
      <alignment horizontal="center" vertical="center"/>
    </xf>
    <xf numFmtId="3" fontId="2" fillId="0" borderId="43" xfId="1" applyNumberFormat="1" applyFont="1" applyFill="1" applyBorder="1" applyAlignment="1" applyProtection="1">
      <alignment horizontal="center" vertical="center"/>
    </xf>
    <xf numFmtId="3" fontId="2" fillId="0" borderId="55" xfId="1" applyNumberFormat="1" applyFont="1" applyFill="1" applyBorder="1" applyAlignment="1" applyProtection="1">
      <alignment horizontal="center" vertical="center"/>
    </xf>
    <xf numFmtId="3" fontId="2" fillId="0" borderId="9" xfId="1" applyNumberFormat="1" applyFont="1" applyFill="1" applyBorder="1" applyAlignment="1" applyProtection="1">
      <alignment horizontal="right" vertical="center"/>
      <protection locked="0"/>
    </xf>
    <xf numFmtId="3" fontId="2" fillId="0" borderId="14" xfId="1" applyNumberFormat="1" applyFont="1" applyFill="1" applyBorder="1" applyAlignment="1" applyProtection="1">
      <alignment horizontal="right" vertical="center"/>
    </xf>
    <xf numFmtId="3" fontId="2" fillId="0" borderId="93" xfId="1" applyNumberFormat="1" applyFont="1" applyFill="1" applyBorder="1" applyAlignment="1" applyProtection="1">
      <alignment horizontal="center" vertical="center"/>
    </xf>
    <xf numFmtId="3" fontId="2" fillId="0" borderId="70" xfId="1" applyNumberFormat="1" applyFont="1" applyFill="1" applyBorder="1" applyAlignment="1" applyProtection="1">
      <alignment horizontal="center" vertical="center"/>
    </xf>
    <xf numFmtId="3" fontId="2" fillId="0" borderId="70" xfId="1" applyNumberFormat="1" applyFont="1" applyFill="1" applyBorder="1" applyAlignment="1" applyProtection="1">
      <alignment horizontal="center" vertical="center"/>
      <protection locked="0"/>
    </xf>
    <xf numFmtId="3" fontId="3" fillId="0" borderId="4" xfId="1" applyNumberFormat="1" applyFont="1" applyBorder="1" applyAlignment="1" applyProtection="1">
      <alignment vertical="center"/>
      <protection locked="0"/>
    </xf>
    <xf numFmtId="3" fontId="2" fillId="0" borderId="4" xfId="1" applyNumberFormat="1" applyFont="1" applyFill="1" applyBorder="1" applyAlignment="1" applyProtection="1">
      <alignment vertical="center"/>
      <protection locked="0"/>
    </xf>
    <xf numFmtId="3" fontId="2" fillId="0" borderId="43" xfId="1" applyNumberFormat="1" applyFont="1" applyFill="1" applyBorder="1" applyAlignment="1" applyProtection="1">
      <alignment vertical="center"/>
      <protection locked="0"/>
    </xf>
    <xf numFmtId="3" fontId="2" fillId="0" borderId="70" xfId="1" applyNumberFormat="1" applyFont="1" applyFill="1" applyBorder="1" applyAlignment="1" applyProtection="1">
      <alignment vertical="center"/>
      <protection locked="0"/>
    </xf>
    <xf numFmtId="3" fontId="4" fillId="0" borderId="7" xfId="1" applyNumberFormat="1" applyFont="1" applyFill="1" applyBorder="1" applyAlignment="1" applyProtection="1">
      <alignment horizontal="left" vertical="center" wrapText="1"/>
      <protection locked="0"/>
    </xf>
    <xf numFmtId="3" fontId="2" fillId="0" borderId="9" xfId="1" applyNumberFormat="1" applyFont="1" applyFill="1" applyBorder="1" applyAlignment="1" applyProtection="1">
      <alignment vertical="center"/>
      <protection locked="0"/>
    </xf>
    <xf numFmtId="3" fontId="2" fillId="0" borderId="90" xfId="1" applyNumberFormat="1" applyFont="1" applyFill="1" applyBorder="1" applyAlignment="1" applyProtection="1">
      <alignment vertical="center"/>
      <protection locked="0"/>
    </xf>
    <xf numFmtId="3" fontId="2" fillId="0" borderId="55" xfId="1" applyNumberFormat="1" applyFont="1" applyFill="1" applyBorder="1" applyAlignment="1" applyProtection="1">
      <alignment vertical="center"/>
      <protection locked="0"/>
    </xf>
    <xf numFmtId="3" fontId="2" fillId="0" borderId="1" xfId="1" applyNumberFormat="1" applyFont="1" applyFill="1" applyBorder="1" applyAlignment="1" applyProtection="1">
      <alignment vertical="center"/>
    </xf>
    <xf numFmtId="3" fontId="3" fillId="0" borderId="14" xfId="1" applyNumberFormat="1" applyFont="1" applyFill="1" applyBorder="1" applyAlignment="1" applyProtection="1">
      <alignment vertical="center"/>
      <protection locked="0"/>
    </xf>
    <xf numFmtId="3" fontId="3" fillId="0" borderId="9" xfId="1" applyNumberFormat="1" applyFont="1" applyFill="1" applyBorder="1" applyAlignment="1" applyProtection="1">
      <alignment vertical="center"/>
      <protection locked="0"/>
    </xf>
    <xf numFmtId="0" fontId="2" fillId="2" borderId="4" xfId="1" quotePrefix="1" applyFont="1" applyFill="1" applyBorder="1" applyAlignment="1" applyProtection="1">
      <alignment vertical="center"/>
      <protection locked="0"/>
    </xf>
    <xf numFmtId="0" fontId="1" fillId="0" borderId="0" xfId="7"/>
    <xf numFmtId="0" fontId="1" fillId="0" borderId="0" xfId="7" applyAlignment="1">
      <alignment vertical="center"/>
    </xf>
    <xf numFmtId="0" fontId="2" fillId="0" borderId="0" xfId="7" applyFont="1" applyAlignment="1">
      <alignment horizontal="right" vertical="center"/>
    </xf>
    <xf numFmtId="0" fontId="2" fillId="0" borderId="0" xfId="7" applyFont="1"/>
    <xf numFmtId="0" fontId="2" fillId="0" borderId="0" xfId="7" applyFont="1" applyAlignment="1"/>
    <xf numFmtId="0" fontId="12" fillId="0" borderId="0" xfId="7" applyFont="1" applyAlignment="1"/>
    <xf numFmtId="0" fontId="19" fillId="0" borderId="0" xfId="7" applyFont="1" applyAlignment="1"/>
    <xf numFmtId="0" fontId="6" fillId="0" borderId="0" xfId="7" applyFont="1"/>
    <xf numFmtId="0" fontId="2" fillId="0" borderId="0" xfId="7" applyFont="1" applyAlignment="1">
      <alignment horizontal="left"/>
    </xf>
    <xf numFmtId="0" fontId="20" fillId="0" borderId="0" xfId="7" applyFont="1" applyAlignment="1">
      <alignment horizontal="center"/>
    </xf>
    <xf numFmtId="0" fontId="2" fillId="0" borderId="0" xfId="8" applyFont="1" applyBorder="1"/>
    <xf numFmtId="0" fontId="2" fillId="0" borderId="0" xfId="8" applyFont="1" applyBorder="1" applyAlignment="1">
      <alignment vertical="center"/>
    </xf>
    <xf numFmtId="0" fontId="2" fillId="0" borderId="0" xfId="8" applyFont="1" applyBorder="1" applyAlignment="1"/>
    <xf numFmtId="0" fontId="1" fillId="0" borderId="0" xfId="7" applyFont="1" applyBorder="1" applyAlignment="1">
      <alignment horizontal="center" vertical="center"/>
    </xf>
    <xf numFmtId="0" fontId="2" fillId="0" borderId="0" xfId="8" applyFont="1"/>
    <xf numFmtId="0" fontId="1" fillId="0" borderId="0" xfId="7" applyFont="1" applyAlignment="1">
      <alignment horizontal="center" vertical="center"/>
    </xf>
    <xf numFmtId="0" fontId="2" fillId="0" borderId="46" xfId="8" applyFont="1" applyBorder="1" applyAlignment="1">
      <alignment horizontal="center" vertical="center" wrapText="1"/>
    </xf>
    <xf numFmtId="0" fontId="2" fillId="0" borderId="46" xfId="8" applyFont="1" applyBorder="1" applyAlignment="1">
      <alignment vertical="center" wrapText="1"/>
    </xf>
    <xf numFmtId="0" fontId="2" fillId="0" borderId="0" xfId="1" applyFont="1" applyBorder="1" applyAlignment="1"/>
    <xf numFmtId="3" fontId="3" fillId="0" borderId="46" xfId="8" applyNumberFormat="1" applyFont="1" applyBorder="1" applyAlignment="1">
      <alignment vertical="center" wrapText="1"/>
    </xf>
    <xf numFmtId="3" fontId="3" fillId="0" borderId="46" xfId="8" applyNumberFormat="1" applyFont="1" applyFill="1" applyBorder="1" applyAlignment="1">
      <alignment wrapText="1"/>
    </xf>
    <xf numFmtId="3" fontId="3" fillId="0" borderId="46" xfId="8" applyNumberFormat="1" applyFont="1" applyFill="1" applyBorder="1" applyAlignment="1">
      <alignment horizontal="center" vertical="center" wrapText="1"/>
    </xf>
    <xf numFmtId="3" fontId="3" fillId="0" borderId="0" xfId="8" applyNumberFormat="1" applyFont="1" applyFill="1" applyBorder="1" applyAlignment="1">
      <alignment wrapText="1"/>
    </xf>
    <xf numFmtId="3" fontId="1" fillId="0" borderId="0" xfId="7" applyNumberFormat="1"/>
    <xf numFmtId="3" fontId="3" fillId="0" borderId="46" xfId="1" applyNumberFormat="1" applyFont="1" applyBorder="1" applyAlignment="1">
      <alignment horizontal="center" vertical="center" wrapText="1"/>
    </xf>
    <xf numFmtId="3" fontId="2" fillId="0" borderId="46" xfId="1" applyNumberFormat="1" applyFont="1" applyBorder="1" applyAlignment="1">
      <alignment horizontal="right" vertical="center" wrapText="1"/>
    </xf>
    <xf numFmtId="0" fontId="2" fillId="0" borderId="46" xfId="7" applyFont="1" applyBorder="1" applyAlignment="1">
      <alignment horizontal="center" vertical="center"/>
    </xf>
    <xf numFmtId="0" fontId="2" fillId="0" borderId="0" xfId="7" applyFont="1" applyBorder="1"/>
    <xf numFmtId="3" fontId="2" fillId="0" borderId="75" xfId="1" applyNumberFormat="1" applyFont="1" applyBorder="1" applyAlignment="1">
      <alignment vertical="center" wrapText="1"/>
    </xf>
    <xf numFmtId="3" fontId="3" fillId="0" borderId="46" xfId="8" applyNumberFormat="1" applyFont="1" applyBorder="1" applyAlignment="1">
      <alignment horizontal="center" vertical="center" wrapText="1"/>
    </xf>
    <xf numFmtId="0" fontId="6" fillId="0" borderId="0" xfId="1" applyFont="1"/>
    <xf numFmtId="0" fontId="6" fillId="0" borderId="0" xfId="1" applyFont="1" applyAlignment="1">
      <alignment vertical="center"/>
    </xf>
    <xf numFmtId="0" fontId="1" fillId="0" borderId="0" xfId="7" applyBorder="1"/>
    <xf numFmtId="0" fontId="2" fillId="0" borderId="0" xfId="8" applyFont="1" applyBorder="1" applyAlignment="1">
      <alignment horizontal="left"/>
    </xf>
    <xf numFmtId="3" fontId="3" fillId="0" borderId="0" xfId="8" applyNumberFormat="1" applyFont="1" applyBorder="1" applyAlignment="1">
      <alignment wrapText="1"/>
    </xf>
    <xf numFmtId="3" fontId="22" fillId="0" borderId="46" xfId="1" applyNumberFormat="1" applyFont="1" applyBorder="1" applyAlignment="1">
      <alignment horizontal="center" vertical="center" wrapText="1"/>
    </xf>
    <xf numFmtId="3" fontId="3" fillId="0" borderId="46" xfId="1" applyNumberFormat="1" applyFont="1" applyFill="1" applyBorder="1" applyAlignment="1">
      <alignment horizontal="right" vertical="center" wrapText="1"/>
    </xf>
    <xf numFmtId="0" fontId="2" fillId="0" borderId="0" xfId="1" applyFont="1" applyBorder="1" applyAlignment="1">
      <alignment horizontal="right" vertical="center" wrapText="1"/>
    </xf>
    <xf numFmtId="3" fontId="3" fillId="0" borderId="46" xfId="1" applyNumberFormat="1" applyFont="1" applyFill="1" applyBorder="1" applyAlignment="1">
      <alignment horizontal="center" vertical="center" wrapText="1"/>
    </xf>
    <xf numFmtId="3" fontId="2" fillId="0" borderId="46" xfId="1" applyNumberFormat="1" applyFont="1" applyBorder="1" applyAlignment="1">
      <alignment horizontal="left" vertical="center" wrapText="1"/>
    </xf>
    <xf numFmtId="0" fontId="2" fillId="0" borderId="5" xfId="8" applyFont="1" applyBorder="1" applyAlignment="1">
      <alignment horizontal="center" vertical="center" wrapText="1"/>
    </xf>
    <xf numFmtId="0" fontId="2" fillId="0" borderId="46" xfId="1" applyFont="1" applyFill="1" applyBorder="1" applyAlignment="1">
      <alignment horizontal="left" vertical="center" wrapText="1"/>
    </xf>
    <xf numFmtId="0" fontId="2" fillId="0" borderId="86" xfId="8" applyFont="1" applyBorder="1" applyAlignment="1">
      <alignment horizontal="center" vertical="center" wrapText="1"/>
    </xf>
    <xf numFmtId="0" fontId="2" fillId="0" borderId="86" xfId="1" applyFont="1" applyFill="1" applyBorder="1" applyAlignment="1">
      <alignment horizontal="left" vertical="center" wrapText="1"/>
    </xf>
    <xf numFmtId="0" fontId="2" fillId="0" borderId="0" xfId="1" applyFont="1" applyBorder="1" applyAlignment="1">
      <alignment horizontal="right" wrapText="1"/>
    </xf>
    <xf numFmtId="3" fontId="3" fillId="4" borderId="46" xfId="1" applyNumberFormat="1" applyFont="1" applyFill="1" applyBorder="1" applyAlignment="1">
      <alignment horizontal="center" vertical="center" wrapText="1"/>
    </xf>
    <xf numFmtId="0" fontId="2" fillId="0" borderId="46" xfId="1" applyFont="1" applyFill="1" applyBorder="1" applyAlignment="1">
      <alignment vertical="center" wrapText="1"/>
    </xf>
    <xf numFmtId="0" fontId="2" fillId="0" borderId="46" xfId="7" applyFont="1" applyBorder="1" applyAlignment="1">
      <alignment wrapText="1"/>
    </xf>
    <xf numFmtId="0" fontId="2" fillId="0" borderId="46" xfId="7" applyFont="1" applyBorder="1"/>
    <xf numFmtId="0" fontId="2" fillId="0" borderId="87" xfId="1" applyFont="1" applyBorder="1" applyAlignment="1">
      <alignment vertical="center" wrapText="1"/>
    </xf>
    <xf numFmtId="3" fontId="2" fillId="0" borderId="87" xfId="1" applyNumberFormat="1" applyFont="1" applyBorder="1" applyAlignment="1">
      <alignment vertical="center" wrapText="1"/>
    </xf>
    <xf numFmtId="0" fontId="17" fillId="0" borderId="46" xfId="7" applyFont="1" applyBorder="1" applyAlignment="1">
      <alignment wrapText="1"/>
    </xf>
    <xf numFmtId="0" fontId="2" fillId="0" borderId="75" xfId="8" applyFont="1" applyBorder="1" applyAlignment="1">
      <alignment horizontal="center" vertical="center" wrapText="1"/>
    </xf>
    <xf numFmtId="0" fontId="2" fillId="0" borderId="46" xfId="3" applyFont="1" applyBorder="1" applyAlignment="1">
      <alignment horizontal="left" vertical="center" wrapText="1"/>
    </xf>
    <xf numFmtId="3" fontId="12" fillId="0" borderId="46" xfId="1" applyNumberFormat="1" applyFont="1" applyBorder="1" applyAlignment="1">
      <alignment horizontal="center" vertical="center"/>
    </xf>
    <xf numFmtId="3" fontId="6" fillId="0" borderId="46" xfId="1" applyNumberFormat="1" applyFont="1" applyBorder="1" applyAlignment="1">
      <alignment vertical="center"/>
    </xf>
    <xf numFmtId="3" fontId="12" fillId="0" borderId="46" xfId="7" applyNumberFormat="1" applyFont="1" applyBorder="1" applyAlignment="1">
      <alignment horizontal="center" vertical="center"/>
    </xf>
    <xf numFmtId="3" fontId="6" fillId="0" borderId="46" xfId="7" applyNumberFormat="1" applyFont="1" applyBorder="1" applyAlignment="1">
      <alignment vertical="center"/>
    </xf>
    <xf numFmtId="0" fontId="1" fillId="4" borderId="0" xfId="7" applyFill="1"/>
    <xf numFmtId="3" fontId="2" fillId="0" borderId="126" xfId="1" applyNumberFormat="1" applyFont="1" applyFill="1" applyBorder="1" applyAlignment="1" applyProtection="1">
      <alignment vertical="center"/>
      <protection locked="0"/>
    </xf>
    <xf numFmtId="3" fontId="2" fillId="0" borderId="8" xfId="1" applyNumberFormat="1" applyFont="1" applyFill="1" applyBorder="1" applyAlignment="1" applyProtection="1">
      <alignment horizontal="center" vertical="center"/>
      <protection locked="0"/>
    </xf>
    <xf numFmtId="3" fontId="3" fillId="0" borderId="31" xfId="1" applyNumberFormat="1" applyFont="1" applyBorder="1" applyAlignment="1" applyProtection="1">
      <alignment vertical="center"/>
      <protection locked="0"/>
    </xf>
    <xf numFmtId="3" fontId="3" fillId="3" borderId="63" xfId="1" applyNumberFormat="1" applyFont="1" applyFill="1" applyBorder="1" applyAlignment="1" applyProtection="1">
      <alignment vertical="center"/>
    </xf>
    <xf numFmtId="3" fontId="2" fillId="0" borderId="127" xfId="1" applyNumberFormat="1" applyFont="1" applyFill="1" applyBorder="1" applyAlignment="1" applyProtection="1">
      <alignment vertical="center"/>
    </xf>
    <xf numFmtId="3" fontId="2" fillId="0" borderId="17" xfId="1" applyNumberFormat="1" applyFont="1" applyBorder="1" applyAlignment="1" applyProtection="1">
      <alignment vertical="center"/>
    </xf>
    <xf numFmtId="3" fontId="2" fillId="0" borderId="115" xfId="1" applyNumberFormat="1" applyFont="1" applyFill="1" applyBorder="1" applyAlignment="1" applyProtection="1">
      <alignment vertical="center"/>
      <protection locked="0"/>
    </xf>
    <xf numFmtId="3" fontId="2" fillId="0" borderId="50" xfId="1" applyNumberFormat="1" applyFont="1" applyFill="1" applyBorder="1" applyAlignment="1" applyProtection="1">
      <alignment horizontal="center" vertical="center"/>
    </xf>
    <xf numFmtId="3" fontId="2" fillId="0" borderId="42" xfId="1" applyNumberFormat="1" applyFont="1" applyFill="1" applyBorder="1" applyAlignment="1" applyProtection="1">
      <alignment horizontal="center" vertical="center"/>
    </xf>
    <xf numFmtId="3" fontId="2" fillId="0" borderId="115" xfId="1" applyNumberFormat="1" applyFont="1" applyFill="1" applyBorder="1" applyAlignment="1" applyProtection="1">
      <alignment horizontal="center" vertical="center"/>
    </xf>
    <xf numFmtId="3" fontId="2" fillId="0" borderId="11" xfId="1" applyNumberFormat="1" applyFont="1" applyFill="1" applyBorder="1" applyAlignment="1" applyProtection="1">
      <alignment horizontal="right" vertical="center"/>
    </xf>
    <xf numFmtId="3" fontId="2" fillId="0" borderId="116" xfId="1" applyNumberFormat="1" applyFont="1" applyFill="1" applyBorder="1" applyAlignment="1" applyProtection="1">
      <alignment horizontal="center" vertical="center"/>
      <protection locked="0"/>
    </xf>
    <xf numFmtId="3" fontId="2" fillId="0" borderId="8" xfId="1" applyNumberFormat="1" applyFont="1" applyFill="1" applyBorder="1" applyAlignment="1" applyProtection="1">
      <alignment horizontal="right" vertical="center"/>
    </xf>
    <xf numFmtId="0" fontId="3" fillId="0" borderId="17" xfId="1" applyFont="1" applyFill="1" applyBorder="1" applyAlignment="1" applyProtection="1">
      <alignment vertical="center"/>
      <protection locked="0"/>
    </xf>
    <xf numFmtId="3" fontId="2" fillId="0" borderId="17" xfId="1" applyNumberFormat="1" applyFont="1" applyFill="1" applyBorder="1" applyAlignment="1" applyProtection="1">
      <alignment horizontal="right" vertical="center"/>
      <protection locked="0"/>
    </xf>
    <xf numFmtId="3" fontId="2" fillId="0" borderId="42" xfId="1" applyNumberFormat="1" applyFont="1" applyFill="1" applyBorder="1" applyAlignment="1" applyProtection="1">
      <alignment horizontal="right" vertical="center"/>
      <protection locked="0"/>
    </xf>
    <xf numFmtId="3" fontId="2" fillId="0" borderId="19" xfId="1" applyNumberFormat="1" applyFont="1" applyFill="1" applyBorder="1" applyAlignment="1" applyProtection="1">
      <alignment horizontal="center" vertical="center"/>
    </xf>
    <xf numFmtId="3" fontId="2" fillId="0" borderId="54" xfId="1" applyNumberFormat="1" applyFont="1" applyFill="1" applyBorder="1" applyAlignment="1" applyProtection="1">
      <alignment horizontal="right" vertical="center"/>
      <protection locked="0"/>
    </xf>
    <xf numFmtId="3" fontId="2" fillId="0" borderId="69" xfId="1" applyNumberFormat="1" applyFont="1" applyFill="1" applyBorder="1" applyAlignment="1" applyProtection="1">
      <alignment horizontal="center" vertical="center"/>
    </xf>
    <xf numFmtId="3" fontId="3" fillId="5" borderId="61" xfId="1" applyNumberFormat="1" applyFont="1" applyFill="1" applyBorder="1" applyAlignment="1" applyProtection="1">
      <alignment vertical="center"/>
    </xf>
    <xf numFmtId="3" fontId="2" fillId="0" borderId="17" xfId="1" applyNumberFormat="1" applyFont="1" applyFill="1" applyBorder="1" applyAlignment="1" applyProtection="1">
      <alignment vertical="center"/>
      <protection locked="0"/>
    </xf>
    <xf numFmtId="3" fontId="2" fillId="0" borderId="42" xfId="1" applyNumberFormat="1" applyFont="1" applyFill="1" applyBorder="1" applyAlignment="1" applyProtection="1">
      <alignment vertical="center"/>
      <protection locked="0"/>
    </xf>
    <xf numFmtId="3" fontId="2" fillId="0" borderId="69" xfId="1" applyNumberFormat="1" applyFont="1" applyFill="1" applyBorder="1" applyAlignment="1" applyProtection="1">
      <alignment vertical="center"/>
      <protection locked="0"/>
    </xf>
    <xf numFmtId="3" fontId="2" fillId="0" borderId="50" xfId="1" applyNumberFormat="1" applyFont="1" applyFill="1" applyBorder="1" applyAlignment="1" applyProtection="1">
      <alignment vertical="center"/>
      <protection locked="0"/>
    </xf>
    <xf numFmtId="3" fontId="2" fillId="0" borderId="89" xfId="1" applyNumberFormat="1" applyFont="1" applyFill="1" applyBorder="1" applyAlignment="1" applyProtection="1">
      <alignment vertical="center"/>
      <protection locked="0"/>
    </xf>
    <xf numFmtId="3" fontId="3" fillId="5" borderId="50" xfId="1" applyNumberFormat="1" applyFont="1" applyFill="1" applyBorder="1" applyAlignment="1" applyProtection="1">
      <alignment vertical="center"/>
    </xf>
    <xf numFmtId="3" fontId="2" fillId="0" borderId="54" xfId="1" applyNumberFormat="1" applyFont="1" applyFill="1" applyBorder="1" applyAlignment="1" applyProtection="1">
      <alignment vertical="center"/>
      <protection locked="0"/>
    </xf>
    <xf numFmtId="3" fontId="2" fillId="0" borderId="35" xfId="1" applyNumberFormat="1" applyFont="1" applyFill="1" applyBorder="1" applyAlignment="1" applyProtection="1">
      <alignment vertical="center"/>
    </xf>
    <xf numFmtId="3" fontId="3" fillId="0" borderId="124" xfId="1" applyNumberFormat="1" applyFont="1" applyFill="1" applyBorder="1" applyAlignment="1" applyProtection="1">
      <alignment vertical="center"/>
    </xf>
    <xf numFmtId="3" fontId="3" fillId="0" borderId="124" xfId="1" applyNumberFormat="1" applyFont="1" applyFill="1" applyBorder="1" applyAlignment="1" applyProtection="1">
      <alignment vertical="center"/>
      <protection locked="0"/>
    </xf>
    <xf numFmtId="3" fontId="4" fillId="0" borderId="5" xfId="1" applyNumberFormat="1" applyFont="1" applyFill="1" applyBorder="1" applyAlignment="1" applyProtection="1">
      <alignment vertical="center"/>
      <protection locked="0"/>
    </xf>
    <xf numFmtId="0" fontId="2" fillId="0" borderId="2" xfId="1" applyFont="1" applyFill="1" applyBorder="1" applyAlignment="1" applyProtection="1">
      <alignment horizontal="center" vertical="center" textRotation="90" wrapText="1"/>
    </xf>
    <xf numFmtId="0" fontId="2" fillId="0" borderId="20" xfId="1" applyFont="1" applyFill="1" applyBorder="1" applyAlignment="1" applyProtection="1">
      <alignment horizontal="center" vertical="center" textRotation="90" wrapText="1"/>
    </xf>
    <xf numFmtId="0" fontId="2" fillId="0" borderId="18" xfId="1" applyFont="1" applyFill="1" applyBorder="1" applyAlignment="1" applyProtection="1">
      <alignment horizontal="center" vertical="center" textRotation="90" wrapText="1"/>
    </xf>
    <xf numFmtId="0" fontId="2" fillId="0" borderId="21" xfId="1" applyFont="1" applyFill="1" applyBorder="1" applyAlignment="1" applyProtection="1">
      <alignment horizontal="center" vertical="center" textRotation="90" wrapText="1"/>
    </xf>
    <xf numFmtId="49" fontId="2" fillId="2" borderId="6" xfId="1" applyNumberFormat="1" applyFont="1" applyFill="1" applyBorder="1" applyAlignment="1" applyProtection="1">
      <alignment horizontal="center" vertical="center"/>
      <protection locked="0"/>
    </xf>
    <xf numFmtId="49" fontId="2" fillId="2" borderId="7" xfId="1" applyNumberFormat="1" applyFont="1" applyFill="1" applyBorder="1" applyAlignment="1" applyProtection="1">
      <alignment horizontal="center" vertical="center"/>
      <protection locked="0"/>
    </xf>
    <xf numFmtId="0" fontId="2" fillId="2" borderId="1" xfId="1" applyFont="1" applyFill="1" applyBorder="1" applyAlignment="1" applyProtection="1">
      <alignment horizontal="center" vertical="center"/>
    </xf>
    <xf numFmtId="0" fontId="2" fillId="2" borderId="2" xfId="1" applyFont="1" applyFill="1" applyBorder="1" applyAlignment="1" applyProtection="1">
      <alignment horizontal="center" vertical="center"/>
    </xf>
    <xf numFmtId="0" fontId="2" fillId="2" borderId="3" xfId="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xf>
    <xf numFmtId="49" fontId="5" fillId="2" borderId="0" xfId="1" applyNumberFormat="1" applyFont="1" applyFill="1" applyBorder="1" applyAlignment="1" applyProtection="1">
      <alignment horizontal="center" vertical="center"/>
    </xf>
    <xf numFmtId="49" fontId="5" fillId="2" borderId="33" xfId="1" applyNumberFormat="1" applyFont="1" applyFill="1" applyBorder="1" applyAlignment="1" applyProtection="1">
      <alignment horizontal="center" vertical="center"/>
    </xf>
    <xf numFmtId="49" fontId="3" fillId="2" borderId="6" xfId="1" applyNumberFormat="1" applyFont="1" applyFill="1" applyBorder="1" applyAlignment="1" applyProtection="1">
      <alignment horizontal="center" vertical="center" wrapText="1"/>
      <protection locked="0"/>
    </xf>
    <xf numFmtId="49" fontId="3" fillId="2" borderId="7" xfId="1" applyNumberFormat="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textRotation="90" wrapText="1"/>
    </xf>
    <xf numFmtId="0" fontId="2" fillId="0" borderId="22" xfId="1" applyFont="1" applyFill="1" applyBorder="1" applyAlignment="1" applyProtection="1">
      <alignment horizontal="center" vertical="center" textRotation="90" wrapText="1"/>
    </xf>
    <xf numFmtId="49" fontId="2" fillId="2" borderId="10" xfId="1" applyNumberFormat="1" applyFont="1" applyFill="1" applyBorder="1" applyAlignment="1" applyProtection="1">
      <alignment horizontal="center" vertical="center"/>
      <protection locked="0"/>
    </xf>
    <xf numFmtId="49" fontId="2" fillId="2" borderId="12" xfId="1" applyNumberFormat="1" applyFont="1" applyFill="1" applyBorder="1" applyAlignment="1" applyProtection="1">
      <alignment horizontal="center" vertical="center"/>
      <protection locked="0"/>
    </xf>
    <xf numFmtId="49" fontId="2" fillId="0" borderId="13" xfId="1" applyNumberFormat="1" applyFont="1" applyFill="1" applyBorder="1" applyAlignment="1" applyProtection="1">
      <alignment horizontal="center" vertical="center" textRotation="90" wrapText="1"/>
    </xf>
    <xf numFmtId="49" fontId="2" fillId="0" borderId="17" xfId="1" applyNumberFormat="1" applyFont="1" applyFill="1" applyBorder="1" applyAlignment="1" applyProtection="1">
      <alignment horizontal="center" vertical="center" textRotation="90" wrapText="1"/>
    </xf>
    <xf numFmtId="0" fontId="2" fillId="0" borderId="19" xfId="1" applyFont="1" applyFill="1" applyBorder="1" applyAlignment="1" applyProtection="1">
      <alignment horizontal="center" vertical="center" wrapText="1"/>
    </xf>
    <xf numFmtId="49" fontId="2" fillId="0" borderId="13" xfId="1" applyNumberFormat="1" applyFont="1" applyFill="1" applyBorder="1" applyAlignment="1" applyProtection="1">
      <alignment horizontal="center" vertical="center" wrapText="1"/>
    </xf>
    <xf numFmtId="49" fontId="2" fillId="0" borderId="17" xfId="1" applyNumberFormat="1" applyFont="1" applyFill="1" applyBorder="1" applyAlignment="1" applyProtection="1">
      <alignment horizontal="center" vertical="center" wrapText="1"/>
    </xf>
    <xf numFmtId="49" fontId="2" fillId="0" borderId="19" xfId="1" applyNumberFormat="1" applyFont="1" applyFill="1" applyBorder="1" applyAlignment="1" applyProtection="1">
      <alignment horizontal="center" vertical="center" wrapText="1"/>
    </xf>
    <xf numFmtId="49" fontId="2" fillId="0" borderId="14" xfId="1" applyNumberFormat="1" applyFont="1" applyFill="1" applyBorder="1" applyAlignment="1" applyProtection="1">
      <alignment horizontal="center" vertical="center"/>
    </xf>
    <xf numFmtId="49" fontId="2" fillId="0" borderId="15" xfId="1" applyNumberFormat="1" applyFont="1" applyFill="1" applyBorder="1" applyAlignment="1" applyProtection="1">
      <alignment horizontal="center" vertical="center"/>
    </xf>
    <xf numFmtId="49" fontId="2" fillId="0" borderId="16" xfId="1" applyNumberFormat="1" applyFont="1" applyFill="1" applyBorder="1" applyAlignment="1" applyProtection="1">
      <alignment horizontal="center" vertical="center"/>
    </xf>
    <xf numFmtId="0" fontId="2" fillId="0" borderId="13" xfId="1" applyFont="1" applyFill="1" applyBorder="1" applyAlignment="1" applyProtection="1">
      <alignment horizontal="center" vertical="center" textRotation="90"/>
    </xf>
    <xf numFmtId="0" fontId="2" fillId="0" borderId="19" xfId="1" applyFont="1" applyFill="1" applyBorder="1" applyAlignment="1" applyProtection="1">
      <alignment horizontal="center" vertical="center" textRotation="90"/>
    </xf>
    <xf numFmtId="0" fontId="2" fillId="0" borderId="1" xfId="1" applyFont="1" applyBorder="1" applyAlignment="1" applyProtection="1">
      <alignment horizontal="center" vertical="center"/>
    </xf>
    <xf numFmtId="0" fontId="2" fillId="0" borderId="2" xfId="1" applyFont="1" applyBorder="1" applyAlignment="1" applyProtection="1">
      <alignment horizontal="center" vertical="center"/>
    </xf>
    <xf numFmtId="0" fontId="2" fillId="0" borderId="3" xfId="1" applyFont="1" applyBorder="1" applyAlignment="1" applyProtection="1">
      <alignment horizontal="center" vertical="center"/>
    </xf>
    <xf numFmtId="49" fontId="2" fillId="2" borderId="11" xfId="1" applyNumberFormat="1" applyFont="1" applyFill="1" applyBorder="1" applyAlignment="1" applyProtection="1">
      <alignment horizontal="center" vertical="center"/>
      <protection locked="0"/>
    </xf>
    <xf numFmtId="49" fontId="3" fillId="2" borderId="5" xfId="1" applyNumberFormat="1" applyFont="1" applyFill="1" applyBorder="1" applyAlignment="1" applyProtection="1">
      <alignment horizontal="center" vertical="center" wrapText="1"/>
      <protection locked="0"/>
    </xf>
    <xf numFmtId="49" fontId="2" fillId="2" borderId="5" xfId="1" applyNumberFormat="1" applyFont="1" applyFill="1" applyBorder="1" applyAlignment="1" applyProtection="1">
      <alignment horizontal="center" vertical="center"/>
      <protection locked="0"/>
    </xf>
    <xf numFmtId="0" fontId="3" fillId="0" borderId="119" xfId="1" applyFont="1" applyFill="1" applyBorder="1" applyAlignment="1" applyProtection="1">
      <alignment horizontal="left" vertical="center"/>
    </xf>
    <xf numFmtId="0" fontId="3" fillId="0" borderId="120" xfId="1" applyFont="1" applyFill="1" applyBorder="1" applyAlignment="1" applyProtection="1">
      <alignment horizontal="left" vertical="center"/>
    </xf>
    <xf numFmtId="0" fontId="3" fillId="0" borderId="51" xfId="1" applyFont="1" applyFill="1" applyBorder="1" applyAlignment="1" applyProtection="1">
      <alignment horizontal="left" vertical="center"/>
    </xf>
    <xf numFmtId="0" fontId="3" fillId="0" borderId="104" xfId="1" applyFont="1" applyFill="1" applyBorder="1" applyAlignment="1" applyProtection="1">
      <alignment horizontal="left" vertical="center"/>
    </xf>
    <xf numFmtId="0" fontId="2" fillId="0" borderId="94" xfId="1" applyFont="1" applyFill="1" applyBorder="1" applyAlignment="1" applyProtection="1">
      <alignment horizontal="center" vertical="center" textRotation="90" wrapText="1"/>
    </xf>
    <xf numFmtId="0" fontId="2" fillId="0" borderId="48" xfId="1" applyFont="1" applyFill="1" applyBorder="1" applyAlignment="1" applyProtection="1">
      <alignment horizontal="center" vertical="center" textRotation="90" wrapText="1"/>
    </xf>
    <xf numFmtId="0" fontId="2" fillId="0" borderId="17" xfId="1" applyFont="1" applyFill="1" applyBorder="1" applyAlignment="1" applyProtection="1">
      <alignment horizontal="center" vertical="center" wrapText="1"/>
    </xf>
    <xf numFmtId="49" fontId="2" fillId="0" borderId="55" xfId="1" applyNumberFormat="1" applyFont="1" applyFill="1" applyBorder="1" applyAlignment="1" applyProtection="1">
      <alignment horizontal="center" vertical="center"/>
    </xf>
    <xf numFmtId="49" fontId="2" fillId="0" borderId="59" xfId="1" applyNumberFormat="1" applyFont="1" applyFill="1" applyBorder="1" applyAlignment="1" applyProtection="1">
      <alignment horizontal="center" vertical="center"/>
    </xf>
    <xf numFmtId="49" fontId="2" fillId="0" borderId="58" xfId="1" applyNumberFormat="1" applyFont="1" applyFill="1" applyBorder="1" applyAlignment="1" applyProtection="1">
      <alignment horizontal="center" vertical="center"/>
    </xf>
    <xf numFmtId="49" fontId="2" fillId="0" borderId="3" xfId="1" applyNumberFormat="1" applyFont="1" applyFill="1" applyBorder="1" applyAlignment="1" applyProtection="1">
      <alignment horizontal="center" vertical="center" wrapText="1"/>
    </xf>
    <xf numFmtId="49" fontId="2" fillId="0" borderId="33" xfId="1" applyNumberFormat="1" applyFont="1" applyFill="1" applyBorder="1" applyAlignment="1" applyProtection="1">
      <alignment horizontal="center" vertical="center" wrapText="1"/>
    </xf>
    <xf numFmtId="49" fontId="2" fillId="0" borderId="22" xfId="1" applyNumberFormat="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textRotation="90" wrapText="1"/>
    </xf>
    <xf numFmtId="0" fontId="2" fillId="0" borderId="47" xfId="1" applyFont="1" applyFill="1" applyBorder="1" applyAlignment="1" applyProtection="1">
      <alignment horizontal="center" vertical="center" textRotation="90" wrapText="1"/>
    </xf>
    <xf numFmtId="0" fontId="2" fillId="0" borderId="127" xfId="1" applyFont="1" applyFill="1" applyBorder="1" applyAlignment="1" applyProtection="1">
      <alignment horizontal="center" vertical="center" textRotation="90" wrapText="1"/>
    </xf>
    <xf numFmtId="0" fontId="2" fillId="0" borderId="115" xfId="1" applyFont="1" applyFill="1" applyBorder="1" applyAlignment="1" applyProtection="1">
      <alignment horizontal="center" vertical="center" textRotation="90" wrapText="1"/>
    </xf>
    <xf numFmtId="0" fontId="2" fillId="0" borderId="13" xfId="1" applyFont="1" applyFill="1" applyBorder="1" applyAlignment="1" applyProtection="1">
      <alignment horizontal="center" vertical="center" textRotation="90" wrapText="1"/>
    </xf>
    <xf numFmtId="0" fontId="2" fillId="0" borderId="19" xfId="1" applyFont="1" applyFill="1" applyBorder="1" applyAlignment="1" applyProtection="1">
      <alignment horizontal="center" vertical="center" textRotation="90" wrapText="1"/>
    </xf>
    <xf numFmtId="0" fontId="2" fillId="0" borderId="6" xfId="1" applyFont="1" applyBorder="1" applyAlignment="1" applyProtection="1">
      <alignment horizontal="center" vertical="center"/>
      <protection locked="0"/>
    </xf>
    <xf numFmtId="0" fontId="2" fillId="0" borderId="0" xfId="1" applyFont="1" applyAlignment="1">
      <alignment horizontal="left"/>
    </xf>
    <xf numFmtId="0" fontId="9" fillId="0" borderId="0" xfId="1" applyFont="1" applyFill="1" applyAlignment="1">
      <alignment horizontal="center"/>
    </xf>
    <xf numFmtId="0" fontId="10" fillId="0" borderId="0" xfId="1" applyFont="1" applyAlignment="1">
      <alignment horizontal="left"/>
    </xf>
    <xf numFmtId="3" fontId="2" fillId="0" borderId="87" xfId="1" applyNumberFormat="1" applyFont="1" applyFill="1" applyBorder="1" applyAlignment="1" applyProtection="1">
      <alignment horizontal="center" vertical="center" wrapText="1"/>
      <protection locked="0"/>
    </xf>
    <xf numFmtId="3" fontId="2" fillId="0" borderId="34" xfId="1" applyNumberFormat="1" applyFont="1" applyFill="1" applyBorder="1" applyAlignment="1" applyProtection="1">
      <alignment horizontal="center" vertical="center" wrapText="1"/>
      <protection locked="0"/>
    </xf>
    <xf numFmtId="3" fontId="2" fillId="0" borderId="75" xfId="1" applyNumberFormat="1" applyFont="1" applyFill="1" applyBorder="1" applyAlignment="1" applyProtection="1">
      <alignment horizontal="center" vertical="center" wrapText="1"/>
      <protection locked="0"/>
    </xf>
    <xf numFmtId="0" fontId="3" fillId="0" borderId="0" xfId="1" applyFont="1" applyAlignment="1">
      <alignment horizontal="left"/>
    </xf>
    <xf numFmtId="0" fontId="2" fillId="0" borderId="46" xfId="1" applyFont="1" applyBorder="1" applyAlignment="1">
      <alignment horizontal="center" vertical="center" wrapText="1"/>
    </xf>
    <xf numFmtId="0" fontId="2" fillId="0" borderId="46" xfId="0" applyFont="1" applyBorder="1" applyAlignment="1">
      <alignment horizontal="center" vertical="center" wrapText="1"/>
    </xf>
    <xf numFmtId="0" fontId="17" fillId="0" borderId="87" xfId="3" applyFont="1" applyFill="1" applyBorder="1" applyAlignment="1">
      <alignment horizontal="center" vertical="center" wrapText="1"/>
    </xf>
    <xf numFmtId="0" fontId="17" fillId="0" borderId="34" xfId="3" applyFont="1" applyFill="1" applyBorder="1" applyAlignment="1">
      <alignment horizontal="center" vertical="center" wrapText="1"/>
    </xf>
    <xf numFmtId="0" fontId="17" fillId="0" borderId="75" xfId="3" applyFont="1" applyFill="1" applyBorder="1" applyAlignment="1">
      <alignment horizontal="center" vertical="center" wrapText="1"/>
    </xf>
    <xf numFmtId="0" fontId="17" fillId="0" borderId="112" xfId="3" applyFont="1" applyFill="1" applyBorder="1" applyAlignment="1">
      <alignment horizontal="left" vertical="center" wrapText="1"/>
    </xf>
    <xf numFmtId="0" fontId="17" fillId="0" borderId="92" xfId="3" applyFont="1" applyFill="1" applyBorder="1" applyAlignment="1">
      <alignment horizontal="left" vertical="center" wrapText="1"/>
    </xf>
    <xf numFmtId="0" fontId="17" fillId="0" borderId="31" xfId="3" applyFont="1" applyFill="1" applyBorder="1" applyAlignment="1">
      <alignment horizontal="left" vertical="center" wrapText="1"/>
    </xf>
    <xf numFmtId="0" fontId="17" fillId="0" borderId="32" xfId="3" applyFont="1" applyFill="1" applyBorder="1" applyAlignment="1">
      <alignment horizontal="left" vertical="center" wrapText="1"/>
    </xf>
    <xf numFmtId="0" fontId="17" fillId="0" borderId="8" xfId="3" applyFont="1" applyFill="1" applyBorder="1" applyAlignment="1">
      <alignment horizontal="left" vertical="center" wrapText="1"/>
    </xf>
    <xf numFmtId="0" fontId="17" fillId="0" borderId="72" xfId="3" applyFont="1" applyFill="1" applyBorder="1" applyAlignment="1">
      <alignment horizontal="left" vertical="center" wrapText="1"/>
    </xf>
    <xf numFmtId="0" fontId="16" fillId="0" borderId="5" xfId="3" applyFont="1" applyFill="1" applyBorder="1" applyAlignment="1">
      <alignment horizontal="left" vertical="center" wrapText="1"/>
    </xf>
    <xf numFmtId="0" fontId="16" fillId="0" borderId="45" xfId="3" applyFont="1" applyFill="1" applyBorder="1" applyAlignment="1">
      <alignment horizontal="left" vertical="center" wrapText="1"/>
    </xf>
    <xf numFmtId="0" fontId="17" fillId="0" borderId="46" xfId="3" applyFont="1" applyFill="1" applyBorder="1" applyAlignment="1">
      <alignment horizontal="center" vertical="center" wrapText="1"/>
    </xf>
    <xf numFmtId="0" fontId="3" fillId="0" borderId="46" xfId="1" applyFont="1" applyFill="1" applyBorder="1" applyAlignment="1">
      <alignment horizontal="right" vertical="center" wrapText="1"/>
    </xf>
    <xf numFmtId="0" fontId="16" fillId="0" borderId="5" xfId="3" applyFont="1" applyFill="1" applyBorder="1" applyAlignment="1">
      <alignment horizontal="center" vertical="center" wrapText="1"/>
    </xf>
    <xf numFmtId="0" fontId="16" fillId="0" borderId="6" xfId="3" applyFont="1" applyFill="1" applyBorder="1" applyAlignment="1">
      <alignment horizontal="center" vertical="center" wrapText="1"/>
    </xf>
    <xf numFmtId="0" fontId="16" fillId="0" borderId="45" xfId="3" applyFont="1" applyFill="1" applyBorder="1" applyAlignment="1">
      <alignment horizontal="center" vertical="center" wrapText="1"/>
    </xf>
    <xf numFmtId="0" fontId="17" fillId="0" borderId="5" xfId="3" applyFont="1" applyFill="1" applyBorder="1" applyAlignment="1">
      <alignment horizontal="left" vertical="center" wrapText="1"/>
    </xf>
    <xf numFmtId="0" fontId="17" fillId="0" borderId="45" xfId="3" applyFont="1" applyFill="1" applyBorder="1" applyAlignment="1">
      <alignment horizontal="left" vertical="center" wrapText="1"/>
    </xf>
    <xf numFmtId="3" fontId="2" fillId="0" borderId="87" xfId="1" applyNumberFormat="1" applyFont="1" applyFill="1" applyBorder="1" applyAlignment="1" applyProtection="1">
      <alignment horizontal="center" vertical="center"/>
      <protection locked="0"/>
    </xf>
    <xf numFmtId="3" fontId="2" fillId="0" borderId="34" xfId="1" applyNumberFormat="1" applyFont="1" applyFill="1" applyBorder="1" applyAlignment="1" applyProtection="1">
      <alignment horizontal="center" vertical="center"/>
      <protection locked="0"/>
    </xf>
    <xf numFmtId="3" fontId="2" fillId="0" borderId="75" xfId="1" applyNumberFormat="1" applyFont="1" applyFill="1" applyBorder="1" applyAlignment="1" applyProtection="1">
      <alignment horizontal="center" vertical="center"/>
      <protection locked="0"/>
    </xf>
    <xf numFmtId="0" fontId="17" fillId="0" borderId="46" xfId="3" applyFont="1" applyFill="1" applyBorder="1" applyAlignment="1">
      <alignment horizontal="center" vertical="center"/>
    </xf>
    <xf numFmtId="0" fontId="17" fillId="0" borderId="87" xfId="3" applyFont="1" applyFill="1" applyBorder="1" applyAlignment="1">
      <alignment horizontal="center" vertical="center"/>
    </xf>
    <xf numFmtId="0" fontId="17" fillId="0" borderId="34" xfId="3" applyFont="1" applyFill="1" applyBorder="1" applyAlignment="1">
      <alignment horizontal="center" vertical="center"/>
    </xf>
    <xf numFmtId="0" fontId="17" fillId="0" borderId="75" xfId="3" applyFont="1" applyFill="1" applyBorder="1" applyAlignment="1">
      <alignment horizontal="center" vertical="center"/>
    </xf>
    <xf numFmtId="0" fontId="17" fillId="0" borderId="5" xfId="3" quotePrefix="1" applyFont="1" applyFill="1" applyBorder="1" applyAlignment="1">
      <alignment horizontal="left" vertical="center" wrapText="1"/>
    </xf>
    <xf numFmtId="0" fontId="17" fillId="0" borderId="45" xfId="3" quotePrefix="1" applyFont="1" applyFill="1" applyBorder="1" applyAlignment="1">
      <alignment horizontal="left" vertical="center" wrapText="1"/>
    </xf>
    <xf numFmtId="44" fontId="17" fillId="0" borderId="5" xfId="4" applyFont="1" applyFill="1" applyBorder="1" applyAlignment="1">
      <alignment horizontal="left" vertical="center" wrapText="1"/>
    </xf>
    <xf numFmtId="44" fontId="17" fillId="0" borderId="45" xfId="4" applyFont="1" applyFill="1" applyBorder="1" applyAlignment="1">
      <alignment horizontal="left" vertical="center" wrapText="1"/>
    </xf>
    <xf numFmtId="0" fontId="17" fillId="0" borderId="5" xfId="3" applyFont="1" applyFill="1" applyBorder="1" applyAlignment="1">
      <alignment horizontal="left" vertical="center"/>
    </xf>
    <xf numFmtId="0" fontId="17" fillId="0" borderId="45" xfId="3" applyFont="1" applyFill="1" applyBorder="1" applyAlignment="1">
      <alignment horizontal="left" vertical="center"/>
    </xf>
    <xf numFmtId="0" fontId="17" fillId="0" borderId="5" xfId="3" applyFont="1" applyFill="1" applyBorder="1" applyAlignment="1">
      <alignment horizontal="left" wrapText="1"/>
    </xf>
    <xf numFmtId="0" fontId="17" fillId="0" borderId="45" xfId="3" applyFont="1" applyFill="1" applyBorder="1" applyAlignment="1">
      <alignment horizontal="left" wrapText="1"/>
    </xf>
    <xf numFmtId="0" fontId="10" fillId="0" borderId="0" xfId="1" applyFont="1" applyFill="1" applyAlignment="1">
      <alignment horizontal="left"/>
    </xf>
    <xf numFmtId="0" fontId="2" fillId="0" borderId="0" xfId="1" applyFont="1" applyFill="1" applyAlignment="1">
      <alignment horizontal="left"/>
    </xf>
    <xf numFmtId="164" fontId="3" fillId="0" borderId="0" xfId="1" applyNumberFormat="1" applyFont="1" applyFill="1" applyAlignment="1">
      <alignment horizontal="left"/>
    </xf>
    <xf numFmtId="0" fontId="3" fillId="0" borderId="46" xfId="1" applyFont="1" applyBorder="1" applyAlignment="1">
      <alignment horizontal="right" vertical="center" wrapText="1"/>
    </xf>
    <xf numFmtId="0" fontId="17" fillId="0" borderId="6" xfId="3" applyFont="1" applyFill="1" applyBorder="1" applyAlignment="1">
      <alignment horizontal="left" vertical="center" wrapText="1"/>
    </xf>
    <xf numFmtId="0" fontId="2" fillId="0" borderId="0" xfId="1" applyFont="1" applyAlignment="1" applyProtection="1">
      <alignment horizontal="left" vertical="center" wrapText="1"/>
      <protection locked="0"/>
    </xf>
    <xf numFmtId="3" fontId="2" fillId="0" borderId="87" xfId="1" applyNumberFormat="1" applyFont="1" applyBorder="1" applyAlignment="1" applyProtection="1">
      <alignment horizontal="center" vertical="center" wrapText="1"/>
      <protection locked="0"/>
    </xf>
    <xf numFmtId="3" fontId="2" fillId="0" borderId="34" xfId="1" applyNumberFormat="1" applyFont="1" applyBorder="1" applyAlignment="1" applyProtection="1">
      <alignment horizontal="center" vertical="center" wrapText="1"/>
      <protection locked="0"/>
    </xf>
    <xf numFmtId="3" fontId="2" fillId="0" borderId="75" xfId="1" applyNumberFormat="1" applyFont="1" applyBorder="1" applyAlignment="1" applyProtection="1">
      <alignment horizontal="center" vertical="center" wrapText="1"/>
      <protection locked="0"/>
    </xf>
    <xf numFmtId="0" fontId="2" fillId="0" borderId="0" xfId="1" applyFont="1" applyAlignment="1">
      <alignment horizontal="left" wrapText="1"/>
    </xf>
    <xf numFmtId="0" fontId="9" fillId="0" borderId="0" xfId="3" applyFont="1" applyFill="1" applyBorder="1" applyAlignment="1">
      <alignment horizontal="left" vertical="center" wrapText="1"/>
    </xf>
    <xf numFmtId="0" fontId="2" fillId="0" borderId="5" xfId="1" applyFont="1" applyBorder="1" applyAlignment="1" applyProtection="1">
      <alignment horizontal="left" vertical="center" wrapText="1"/>
      <protection locked="0"/>
    </xf>
    <xf numFmtId="0" fontId="2" fillId="0" borderId="45" xfId="1" applyFont="1" applyBorder="1" applyAlignment="1" applyProtection="1">
      <alignment horizontal="left" vertical="center" wrapText="1"/>
      <protection locked="0"/>
    </xf>
    <xf numFmtId="0" fontId="2" fillId="0" borderId="0" xfId="5" applyFont="1" applyAlignment="1">
      <alignment horizontal="left"/>
    </xf>
    <xf numFmtId="0" fontId="2" fillId="0" borderId="46" xfId="5" applyFont="1" applyBorder="1" applyAlignment="1">
      <alignment horizontal="center" vertical="center" wrapText="1"/>
    </xf>
    <xf numFmtId="0" fontId="3" fillId="0" borderId="46" xfId="5" applyFont="1" applyBorder="1" applyAlignment="1">
      <alignment horizontal="right" wrapText="1"/>
    </xf>
    <xf numFmtId="0" fontId="2" fillId="0" borderId="87" xfId="1" applyFont="1" applyBorder="1" applyAlignment="1" applyProtection="1">
      <alignment horizontal="center" vertical="center" wrapText="1"/>
      <protection locked="0"/>
    </xf>
    <xf numFmtId="0" fontId="2" fillId="0" borderId="34" xfId="1" applyFont="1" applyBorder="1" applyAlignment="1" applyProtection="1">
      <alignment horizontal="center" vertical="center" wrapText="1"/>
      <protection locked="0"/>
    </xf>
    <xf numFmtId="0" fontId="2" fillId="0" borderId="75" xfId="1" applyFont="1" applyBorder="1" applyAlignment="1" applyProtection="1">
      <alignment horizontal="center" vertical="center" wrapText="1"/>
      <protection locked="0"/>
    </xf>
    <xf numFmtId="0" fontId="2" fillId="0" borderId="112" xfId="1" applyFont="1" applyBorder="1" applyAlignment="1" applyProtection="1">
      <alignment horizontal="left" vertical="center" wrapText="1"/>
      <protection locked="0"/>
    </xf>
    <xf numFmtId="0" fontId="2" fillId="0" borderId="92" xfId="1" applyFont="1" applyBorder="1" applyAlignment="1" applyProtection="1">
      <alignment horizontal="left" vertical="center" wrapText="1"/>
      <protection locked="0"/>
    </xf>
    <xf numFmtId="0" fontId="2" fillId="0" borderId="31" xfId="1" applyFont="1" applyBorder="1" applyAlignment="1" applyProtection="1">
      <alignment horizontal="left" vertical="center" wrapText="1"/>
      <protection locked="0"/>
    </xf>
    <xf numFmtId="0" fontId="2" fillId="0" borderId="32" xfId="1" applyFont="1" applyBorder="1" applyAlignment="1" applyProtection="1">
      <alignment horizontal="left" vertical="center" wrapText="1"/>
      <protection locked="0"/>
    </xf>
    <xf numFmtId="0" fontId="2" fillId="0" borderId="8" xfId="1" applyFont="1" applyBorder="1" applyAlignment="1" applyProtection="1">
      <alignment horizontal="left" vertical="center" wrapText="1"/>
      <protection locked="0"/>
    </xf>
    <xf numFmtId="0" fontId="2" fillId="0" borderId="72" xfId="1" applyFont="1" applyBorder="1" applyAlignment="1" applyProtection="1">
      <alignment horizontal="left" vertical="center" wrapText="1"/>
      <protection locked="0"/>
    </xf>
    <xf numFmtId="0" fontId="2" fillId="0" borderId="5" xfId="1" applyFont="1" applyFill="1" applyBorder="1" applyAlignment="1" applyProtection="1">
      <alignment horizontal="left" vertical="center" wrapText="1"/>
      <protection locked="0"/>
    </xf>
    <xf numFmtId="0" fontId="2" fillId="0" borderId="45" xfId="1" applyFont="1" applyFill="1" applyBorder="1" applyAlignment="1" applyProtection="1">
      <alignment horizontal="left" vertical="center" wrapText="1"/>
      <protection locked="0"/>
    </xf>
    <xf numFmtId="0" fontId="9" fillId="0" borderId="0" xfId="5" applyFont="1" applyAlignment="1">
      <alignment horizontal="center"/>
    </xf>
    <xf numFmtId="0" fontId="2" fillId="0" borderId="5" xfId="5" applyFont="1" applyBorder="1" applyAlignment="1">
      <alignment horizontal="center" vertical="center" wrapText="1"/>
    </xf>
    <xf numFmtId="0" fontId="2" fillId="0" borderId="45" xfId="5" applyFont="1" applyBorder="1" applyAlignment="1">
      <alignment horizontal="center" vertical="center" wrapText="1"/>
    </xf>
    <xf numFmtId="0" fontId="3" fillId="0" borderId="5" xfId="5" applyFont="1" applyBorder="1" applyAlignment="1">
      <alignment horizontal="right" vertical="center" wrapText="1"/>
    </xf>
    <xf numFmtId="0" fontId="3" fillId="0" borderId="6" xfId="5" applyFont="1" applyBorder="1" applyAlignment="1">
      <alignment horizontal="right" vertical="center" wrapText="1"/>
    </xf>
    <xf numFmtId="0" fontId="3" fillId="0" borderId="45" xfId="5" applyFont="1" applyBorder="1" applyAlignment="1">
      <alignment horizontal="right" vertical="center" wrapText="1"/>
    </xf>
    <xf numFmtId="0" fontId="2" fillId="0" borderId="46" xfId="2" applyFont="1" applyBorder="1" applyAlignment="1" applyProtection="1">
      <alignment horizontal="center" vertical="center" wrapText="1"/>
      <protection locked="0"/>
    </xf>
    <xf numFmtId="0" fontId="2" fillId="0" borderId="46" xfId="2" applyFont="1" applyBorder="1" applyAlignment="1" applyProtection="1">
      <alignment horizontal="left" vertical="center" wrapText="1"/>
      <protection locked="0"/>
    </xf>
    <xf numFmtId="3" fontId="3" fillId="0" borderId="46" xfId="2" applyNumberFormat="1" applyFont="1" applyBorder="1" applyAlignment="1">
      <alignment horizontal="left" vertical="center" wrapText="1"/>
    </xf>
    <xf numFmtId="0" fontId="2" fillId="0" borderId="46" xfId="1" applyFont="1" applyFill="1" applyBorder="1" applyAlignment="1" applyProtection="1">
      <alignment horizontal="center" vertical="center" wrapText="1"/>
    </xf>
    <xf numFmtId="0" fontId="3" fillId="0" borderId="46" xfId="2" applyFont="1" applyBorder="1" applyAlignment="1">
      <alignment horizontal="right" wrapText="1"/>
    </xf>
    <xf numFmtId="0" fontId="2" fillId="0" borderId="46" xfId="2" applyFont="1" applyBorder="1" applyAlignment="1">
      <alignment horizontal="center" vertical="center" wrapText="1"/>
    </xf>
    <xf numFmtId="0" fontId="9" fillId="0" borderId="0" xfId="2" applyFont="1" applyAlignment="1">
      <alignment horizontal="center"/>
    </xf>
    <xf numFmtId="0" fontId="2" fillId="0" borderId="8" xfId="1" applyFont="1" applyFill="1" applyBorder="1" applyAlignment="1" applyProtection="1">
      <alignment horizontal="center" vertical="center" wrapText="1"/>
    </xf>
    <xf numFmtId="0" fontId="2" fillId="0" borderId="112" xfId="1" applyFont="1" applyFill="1" applyBorder="1" applyAlignment="1" applyProtection="1">
      <alignment horizontal="center" vertical="center" wrapText="1"/>
    </xf>
    <xf numFmtId="0" fontId="3" fillId="0" borderId="46" xfId="8" applyFont="1" applyBorder="1" applyAlignment="1">
      <alignment horizontal="right" wrapText="1"/>
    </xf>
    <xf numFmtId="0" fontId="2" fillId="0" borderId="87" xfId="8" applyFont="1" applyBorder="1" applyAlignment="1">
      <alignment horizontal="center" vertical="center" wrapText="1"/>
    </xf>
    <xf numFmtId="0" fontId="2" fillId="0" borderId="75" xfId="8" applyFont="1" applyBorder="1" applyAlignment="1">
      <alignment horizontal="center" vertical="center" wrapText="1"/>
    </xf>
    <xf numFmtId="0" fontId="2" fillId="0" borderId="46" xfId="1" applyFont="1" applyBorder="1" applyAlignment="1">
      <alignment vertical="center" wrapText="1"/>
    </xf>
    <xf numFmtId="0" fontId="20" fillId="0" borderId="0" xfId="7" applyFont="1" applyAlignment="1">
      <alignment horizontal="center"/>
    </xf>
    <xf numFmtId="0" fontId="2" fillId="0" borderId="46" xfId="8" applyFont="1" applyBorder="1" applyAlignment="1">
      <alignment horizontal="center" vertical="center" wrapText="1"/>
    </xf>
    <xf numFmtId="0" fontId="2" fillId="0" borderId="46" xfId="1" applyFont="1" applyFill="1" applyBorder="1" applyAlignment="1">
      <alignment horizontal="left" vertical="center" wrapText="1"/>
    </xf>
    <xf numFmtId="0" fontId="2" fillId="0" borderId="34" xfId="8" applyFont="1" applyBorder="1" applyAlignment="1">
      <alignment horizontal="center" vertical="center" wrapText="1"/>
    </xf>
    <xf numFmtId="0" fontId="2" fillId="0" borderId="87" xfId="1" applyFont="1" applyBorder="1" applyAlignment="1">
      <alignment horizontal="left" vertical="center" wrapText="1"/>
    </xf>
    <xf numFmtId="0" fontId="2" fillId="0" borderId="34" xfId="1" applyFont="1" applyBorder="1" applyAlignment="1">
      <alignment horizontal="left" vertical="center" wrapText="1"/>
    </xf>
    <xf numFmtId="0" fontId="2" fillId="0" borderId="75" xfId="1" applyFont="1" applyBorder="1" applyAlignment="1">
      <alignment horizontal="left" vertical="center" wrapText="1"/>
    </xf>
  </cellXfs>
  <cellStyles count="9">
    <cellStyle name="Currency 2 2" xfId="4"/>
    <cellStyle name="Normal" xfId="0" builtinId="0"/>
    <cellStyle name="Normal 11" xfId="2"/>
    <cellStyle name="Normal 2" xfId="1"/>
    <cellStyle name="Normal 2 3 2" xfId="3"/>
    <cellStyle name="Normal 3" xfId="5"/>
    <cellStyle name="Normal 3 2 2 2" xfId="6"/>
    <cellStyle name="Normal 6" xfId="7"/>
    <cellStyle name="Normal_budžeta nod.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S321"/>
  <sheetViews>
    <sheetView view="pageLayout" zoomScaleNormal="90" workbookViewId="0">
      <selection activeCell="S5" sqref="S5"/>
    </sheetView>
  </sheetViews>
  <sheetFormatPr defaultRowHeight="12" outlineLevelCol="1" x14ac:dyDescent="0.25"/>
  <cols>
    <col min="1" max="1" width="10.85546875" style="1" customWidth="1"/>
    <col min="2" max="2" width="28" style="1" customWidth="1"/>
    <col min="3" max="3" width="8.7109375" style="1" customWidth="1"/>
    <col min="4" max="5" width="8.7109375" style="1" hidden="1" customWidth="1" outlineLevel="1"/>
    <col min="6" max="6" width="8.7109375" style="1" customWidth="1" collapsed="1"/>
    <col min="7" max="7" width="12.28515625" style="1" hidden="1" customWidth="1" outlineLevel="1"/>
    <col min="8" max="8" width="10" style="1" hidden="1" customWidth="1" outlineLevel="1"/>
    <col min="9" max="9" width="8.7109375" style="1" customWidth="1" collapsed="1"/>
    <col min="10" max="10" width="8.7109375" style="1" hidden="1" customWidth="1" outlineLevel="1"/>
    <col min="11" max="11" width="7.7109375" style="1" hidden="1" customWidth="1" outlineLevel="1"/>
    <col min="12" max="12" width="7.42578125" style="1" customWidth="1" collapsed="1"/>
    <col min="13" max="14" width="8.7109375" style="1" hidden="1" customWidth="1" outlineLevel="1"/>
    <col min="15" max="15" width="7.5703125" style="1" customWidth="1" collapsed="1"/>
    <col min="16" max="16" width="36.7109375" style="5" hidden="1" customWidth="1" outlineLevel="1"/>
    <col min="17" max="17" width="9.140625" style="5" collapsed="1"/>
    <col min="18" max="16384" width="9.140625" style="5"/>
  </cols>
  <sheetData>
    <row r="1" spans="1:17" x14ac:dyDescent="0.25">
      <c r="B1" s="2"/>
      <c r="C1" s="2"/>
      <c r="D1" s="2"/>
      <c r="E1" s="2"/>
      <c r="F1" s="2"/>
      <c r="G1" s="2"/>
      <c r="H1" s="2"/>
      <c r="I1" s="2"/>
      <c r="J1" s="2"/>
      <c r="K1" s="2"/>
      <c r="L1" s="2"/>
      <c r="M1" s="3"/>
      <c r="N1" s="3"/>
      <c r="O1" s="4" t="s">
        <v>398</v>
      </c>
    </row>
    <row r="2" spans="1:17" x14ac:dyDescent="0.25">
      <c r="A2" s="347"/>
      <c r="B2" s="347"/>
      <c r="C2" s="347"/>
      <c r="D2" s="347"/>
      <c r="E2" s="347"/>
      <c r="F2" s="347"/>
      <c r="G2" s="347"/>
      <c r="H2" s="347"/>
      <c r="I2" s="347"/>
      <c r="J2" s="347"/>
      <c r="K2" s="347"/>
      <c r="L2" s="347"/>
      <c r="M2" s="347"/>
      <c r="N2" s="347"/>
      <c r="O2" s="347"/>
      <c r="P2" s="347"/>
    </row>
    <row r="3" spans="1:17" x14ac:dyDescent="0.25">
      <c r="A3" s="827"/>
      <c r="B3" s="828"/>
      <c r="C3" s="828"/>
      <c r="D3" s="828"/>
      <c r="E3" s="828"/>
      <c r="F3" s="828"/>
      <c r="G3" s="828"/>
      <c r="H3" s="828"/>
      <c r="I3" s="828"/>
      <c r="J3" s="828"/>
      <c r="K3" s="828"/>
      <c r="L3" s="828"/>
      <c r="M3" s="828"/>
      <c r="N3" s="828"/>
      <c r="O3" s="828"/>
      <c r="P3" s="829"/>
      <c r="Q3" s="12"/>
    </row>
    <row r="4" spans="1:17" ht="15.75" x14ac:dyDescent="0.25">
      <c r="A4" s="830" t="s">
        <v>1</v>
      </c>
      <c r="B4" s="831"/>
      <c r="C4" s="831"/>
      <c r="D4" s="831"/>
      <c r="E4" s="831"/>
      <c r="F4" s="831"/>
      <c r="G4" s="831"/>
      <c r="H4" s="831"/>
      <c r="I4" s="831"/>
      <c r="J4" s="831"/>
      <c r="K4" s="831"/>
      <c r="L4" s="831"/>
      <c r="M4" s="831"/>
      <c r="N4" s="831"/>
      <c r="O4" s="831"/>
      <c r="P4" s="832"/>
      <c r="Q4" s="12"/>
    </row>
    <row r="5" spans="1:17" x14ac:dyDescent="0.25">
      <c r="A5" s="17"/>
      <c r="B5" s="18"/>
      <c r="C5" s="348"/>
      <c r="D5" s="18"/>
      <c r="E5" s="18"/>
      <c r="F5" s="18"/>
      <c r="G5" s="18"/>
      <c r="H5" s="18"/>
      <c r="I5" s="18"/>
      <c r="J5" s="18"/>
      <c r="K5" s="18"/>
      <c r="L5" s="18"/>
      <c r="M5" s="18"/>
      <c r="N5" s="18"/>
      <c r="O5" s="349"/>
      <c r="P5" s="350"/>
      <c r="Q5" s="12"/>
    </row>
    <row r="6" spans="1:17" ht="12.75" x14ac:dyDescent="0.25">
      <c r="A6" s="15" t="s">
        <v>2</v>
      </c>
      <c r="B6" s="16"/>
      <c r="C6" s="833" t="s">
        <v>332</v>
      </c>
      <c r="D6" s="833"/>
      <c r="E6" s="833"/>
      <c r="F6" s="833"/>
      <c r="G6" s="833"/>
      <c r="H6" s="833"/>
      <c r="I6" s="833"/>
      <c r="J6" s="833"/>
      <c r="K6" s="833"/>
      <c r="L6" s="833"/>
      <c r="M6" s="833"/>
      <c r="N6" s="833"/>
      <c r="O6" s="833"/>
      <c r="P6" s="834"/>
      <c r="Q6" s="12"/>
    </row>
    <row r="7" spans="1:17" ht="12.75" x14ac:dyDescent="0.25">
      <c r="A7" s="15" t="s">
        <v>4</v>
      </c>
      <c r="B7" s="16"/>
      <c r="C7" s="833" t="s">
        <v>333</v>
      </c>
      <c r="D7" s="833"/>
      <c r="E7" s="833"/>
      <c r="F7" s="833"/>
      <c r="G7" s="833"/>
      <c r="H7" s="833"/>
      <c r="I7" s="833"/>
      <c r="J7" s="833"/>
      <c r="K7" s="833"/>
      <c r="L7" s="833"/>
      <c r="M7" s="833"/>
      <c r="N7" s="833"/>
      <c r="O7" s="833"/>
      <c r="P7" s="834"/>
      <c r="Q7" s="12"/>
    </row>
    <row r="8" spans="1:17" x14ac:dyDescent="0.25">
      <c r="A8" s="17" t="s">
        <v>6</v>
      </c>
      <c r="B8" s="18"/>
      <c r="C8" s="825" t="s">
        <v>334</v>
      </c>
      <c r="D8" s="825"/>
      <c r="E8" s="825"/>
      <c r="F8" s="825"/>
      <c r="G8" s="825"/>
      <c r="H8" s="825"/>
      <c r="I8" s="825"/>
      <c r="J8" s="825"/>
      <c r="K8" s="825"/>
      <c r="L8" s="825"/>
      <c r="M8" s="825"/>
      <c r="N8" s="825"/>
      <c r="O8" s="825"/>
      <c r="P8" s="826"/>
      <c r="Q8" s="12"/>
    </row>
    <row r="9" spans="1:17" x14ac:dyDescent="0.25">
      <c r="A9" s="17" t="s">
        <v>8</v>
      </c>
      <c r="B9" s="18"/>
      <c r="C9" s="825" t="s">
        <v>399</v>
      </c>
      <c r="D9" s="825"/>
      <c r="E9" s="825"/>
      <c r="F9" s="825"/>
      <c r="G9" s="825"/>
      <c r="H9" s="825"/>
      <c r="I9" s="825"/>
      <c r="J9" s="825"/>
      <c r="K9" s="825"/>
      <c r="L9" s="825"/>
      <c r="M9" s="825"/>
      <c r="N9" s="825"/>
      <c r="O9" s="825"/>
      <c r="P9" s="826"/>
      <c r="Q9" s="12"/>
    </row>
    <row r="10" spans="1:17" x14ac:dyDescent="0.25">
      <c r="A10" s="17" t="s">
        <v>10</v>
      </c>
      <c r="B10" s="18"/>
      <c r="C10" s="833" t="s">
        <v>400</v>
      </c>
      <c r="D10" s="833"/>
      <c r="E10" s="833"/>
      <c r="F10" s="833"/>
      <c r="G10" s="833"/>
      <c r="H10" s="833"/>
      <c r="I10" s="833"/>
      <c r="J10" s="833"/>
      <c r="K10" s="833"/>
      <c r="L10" s="833"/>
      <c r="M10" s="833"/>
      <c r="N10" s="833"/>
      <c r="O10" s="833"/>
      <c r="P10" s="834"/>
      <c r="Q10" s="12"/>
    </row>
    <row r="11" spans="1:17" x14ac:dyDescent="0.25">
      <c r="A11" s="17" t="s">
        <v>12</v>
      </c>
      <c r="B11" s="18"/>
      <c r="C11" s="833"/>
      <c r="D11" s="833"/>
      <c r="E11" s="833"/>
      <c r="F11" s="833"/>
      <c r="G11" s="833"/>
      <c r="H11" s="833"/>
      <c r="I11" s="833"/>
      <c r="J11" s="833"/>
      <c r="K11" s="833"/>
      <c r="L11" s="833"/>
      <c r="M11" s="833"/>
      <c r="N11" s="833"/>
      <c r="O11" s="833"/>
      <c r="P11" s="834"/>
      <c r="Q11" s="12"/>
    </row>
    <row r="12" spans="1:17" x14ac:dyDescent="0.25">
      <c r="A12" s="19" t="s">
        <v>14</v>
      </c>
      <c r="B12" s="18"/>
      <c r="C12" s="21"/>
      <c r="D12" s="21"/>
      <c r="E12" s="21"/>
      <c r="F12" s="21"/>
      <c r="G12" s="21"/>
      <c r="H12" s="21"/>
      <c r="I12" s="21"/>
      <c r="J12" s="21"/>
      <c r="K12" s="21"/>
      <c r="L12" s="21"/>
      <c r="M12" s="21"/>
      <c r="N12" s="21"/>
      <c r="O12" s="21"/>
      <c r="P12" s="22"/>
      <c r="Q12" s="12"/>
    </row>
    <row r="13" spans="1:17" x14ac:dyDescent="0.25">
      <c r="A13" s="17"/>
      <c r="B13" s="18" t="s">
        <v>15</v>
      </c>
      <c r="C13" s="825" t="s">
        <v>401</v>
      </c>
      <c r="D13" s="825"/>
      <c r="E13" s="825"/>
      <c r="F13" s="825"/>
      <c r="G13" s="825"/>
      <c r="H13" s="825"/>
      <c r="I13" s="825"/>
      <c r="J13" s="825"/>
      <c r="K13" s="825"/>
      <c r="L13" s="825"/>
      <c r="M13" s="825"/>
      <c r="N13" s="825"/>
      <c r="O13" s="825"/>
      <c r="P13" s="826"/>
      <c r="Q13" s="12"/>
    </row>
    <row r="14" spans="1:17" x14ac:dyDescent="0.25">
      <c r="A14" s="17"/>
      <c r="B14" s="18" t="s">
        <v>17</v>
      </c>
      <c r="C14" s="825"/>
      <c r="D14" s="825"/>
      <c r="E14" s="825"/>
      <c r="F14" s="825"/>
      <c r="G14" s="825"/>
      <c r="H14" s="825"/>
      <c r="I14" s="825"/>
      <c r="J14" s="825"/>
      <c r="K14" s="825"/>
      <c r="L14" s="825"/>
      <c r="M14" s="825"/>
      <c r="N14" s="825"/>
      <c r="O14" s="825"/>
      <c r="P14" s="826"/>
      <c r="Q14" s="12"/>
    </row>
    <row r="15" spans="1:17" x14ac:dyDescent="0.25">
      <c r="A15" s="17"/>
      <c r="B15" s="18" t="s">
        <v>19</v>
      </c>
      <c r="C15" s="825"/>
      <c r="D15" s="825"/>
      <c r="E15" s="825"/>
      <c r="F15" s="825"/>
      <c r="G15" s="825"/>
      <c r="H15" s="825"/>
      <c r="I15" s="825"/>
      <c r="J15" s="825"/>
      <c r="K15" s="825"/>
      <c r="L15" s="825"/>
      <c r="M15" s="825"/>
      <c r="N15" s="825"/>
      <c r="O15" s="825"/>
      <c r="P15" s="826"/>
      <c r="Q15" s="12"/>
    </row>
    <row r="16" spans="1:17" x14ac:dyDescent="0.25">
      <c r="A16" s="17"/>
      <c r="B16" s="18" t="s">
        <v>20</v>
      </c>
      <c r="C16" s="825" t="s">
        <v>338</v>
      </c>
      <c r="D16" s="825"/>
      <c r="E16" s="825"/>
      <c r="F16" s="825"/>
      <c r="G16" s="825"/>
      <c r="H16" s="825"/>
      <c r="I16" s="825"/>
      <c r="J16" s="825"/>
      <c r="K16" s="825"/>
      <c r="L16" s="825"/>
      <c r="M16" s="825"/>
      <c r="N16" s="825"/>
      <c r="O16" s="825"/>
      <c r="P16" s="826"/>
      <c r="Q16" s="12"/>
    </row>
    <row r="17" spans="1:19" x14ac:dyDescent="0.25">
      <c r="A17" s="17"/>
      <c r="B17" s="18" t="s">
        <v>22</v>
      </c>
      <c r="C17" s="825"/>
      <c r="D17" s="825"/>
      <c r="E17" s="825"/>
      <c r="F17" s="825"/>
      <c r="G17" s="825"/>
      <c r="H17" s="825"/>
      <c r="I17" s="825"/>
      <c r="J17" s="825"/>
      <c r="K17" s="825"/>
      <c r="L17" s="825"/>
      <c r="M17" s="825"/>
      <c r="N17" s="825"/>
      <c r="O17" s="825"/>
      <c r="P17" s="826"/>
      <c r="Q17" s="12"/>
    </row>
    <row r="18" spans="1:19" x14ac:dyDescent="0.25">
      <c r="A18" s="25"/>
      <c r="B18" s="26"/>
      <c r="C18" s="837"/>
      <c r="D18" s="837"/>
      <c r="E18" s="837"/>
      <c r="F18" s="837"/>
      <c r="G18" s="837"/>
      <c r="H18" s="837"/>
      <c r="I18" s="837"/>
      <c r="J18" s="837"/>
      <c r="K18" s="837"/>
      <c r="L18" s="837"/>
      <c r="M18" s="837"/>
      <c r="N18" s="837"/>
      <c r="O18" s="837"/>
      <c r="P18" s="838"/>
      <c r="Q18" s="12"/>
    </row>
    <row r="19" spans="1:19" s="27" customFormat="1" x14ac:dyDescent="0.25">
      <c r="A19" s="839" t="s">
        <v>23</v>
      </c>
      <c r="B19" s="842" t="s">
        <v>24</v>
      </c>
      <c r="C19" s="845" t="s">
        <v>25</v>
      </c>
      <c r="D19" s="846"/>
      <c r="E19" s="846"/>
      <c r="F19" s="846"/>
      <c r="G19" s="846"/>
      <c r="H19" s="846"/>
      <c r="I19" s="846"/>
      <c r="J19" s="846"/>
      <c r="K19" s="846"/>
      <c r="L19" s="846"/>
      <c r="M19" s="846"/>
      <c r="N19" s="846"/>
      <c r="O19" s="847"/>
      <c r="P19" s="842" t="s">
        <v>26</v>
      </c>
    </row>
    <row r="20" spans="1:19" s="27" customFormat="1" x14ac:dyDescent="0.25">
      <c r="A20" s="840"/>
      <c r="B20" s="843"/>
      <c r="C20" s="848" t="s">
        <v>27</v>
      </c>
      <c r="D20" s="821" t="s">
        <v>28</v>
      </c>
      <c r="E20" s="823" t="s">
        <v>29</v>
      </c>
      <c r="F20" s="835" t="s">
        <v>30</v>
      </c>
      <c r="G20" s="821" t="s">
        <v>31</v>
      </c>
      <c r="H20" s="823" t="s">
        <v>32</v>
      </c>
      <c r="I20" s="835" t="s">
        <v>33</v>
      </c>
      <c r="J20" s="821" t="s">
        <v>34</v>
      </c>
      <c r="K20" s="823" t="s">
        <v>35</v>
      </c>
      <c r="L20" s="835" t="s">
        <v>36</v>
      </c>
      <c r="M20" s="821" t="s">
        <v>37</v>
      </c>
      <c r="N20" s="823" t="s">
        <v>38</v>
      </c>
      <c r="O20" s="835" t="s">
        <v>39</v>
      </c>
      <c r="P20" s="843"/>
    </row>
    <row r="21" spans="1:19" s="28" customFormat="1" ht="70.5" customHeight="1" thickBot="1" x14ac:dyDescent="0.3">
      <c r="A21" s="841"/>
      <c r="B21" s="844"/>
      <c r="C21" s="849"/>
      <c r="D21" s="822"/>
      <c r="E21" s="824"/>
      <c r="F21" s="836"/>
      <c r="G21" s="822"/>
      <c r="H21" s="824"/>
      <c r="I21" s="836"/>
      <c r="J21" s="822"/>
      <c r="K21" s="824"/>
      <c r="L21" s="836"/>
      <c r="M21" s="822"/>
      <c r="N21" s="824"/>
      <c r="O21" s="836"/>
      <c r="P21" s="844"/>
    </row>
    <row r="22" spans="1:19" s="28" customFormat="1" ht="9" thickTop="1" x14ac:dyDescent="0.25">
      <c r="A22" s="29" t="s">
        <v>330</v>
      </c>
      <c r="B22" s="29">
        <v>2</v>
      </c>
      <c r="C22" s="29">
        <v>3</v>
      </c>
      <c r="D22" s="31">
        <v>4</v>
      </c>
      <c r="E22" s="35">
        <v>5</v>
      </c>
      <c r="F22" s="351">
        <v>6</v>
      </c>
      <c r="G22" s="31">
        <v>7</v>
      </c>
      <c r="H22" s="32">
        <v>8</v>
      </c>
      <c r="I22" s="33">
        <v>9</v>
      </c>
      <c r="J22" s="31">
        <v>10</v>
      </c>
      <c r="K22" s="34">
        <v>11</v>
      </c>
      <c r="L22" s="33">
        <v>12</v>
      </c>
      <c r="M22" s="34">
        <v>13</v>
      </c>
      <c r="N22" s="35">
        <v>14</v>
      </c>
      <c r="O22" s="33">
        <v>15</v>
      </c>
      <c r="P22" s="33">
        <v>16</v>
      </c>
    </row>
    <row r="23" spans="1:19" s="46" customFormat="1" x14ac:dyDescent="0.25">
      <c r="A23" s="36"/>
      <c r="B23" s="37" t="s">
        <v>40</v>
      </c>
      <c r="C23" s="40"/>
      <c r="D23" s="39"/>
      <c r="E23" s="44"/>
      <c r="F23" s="352"/>
      <c r="G23" s="39"/>
      <c r="H23" s="41"/>
      <c r="I23" s="42"/>
      <c r="J23" s="39"/>
      <c r="K23" s="43"/>
      <c r="L23" s="42"/>
      <c r="M23" s="43"/>
      <c r="N23" s="44"/>
      <c r="O23" s="42"/>
      <c r="P23" s="45"/>
    </row>
    <row r="24" spans="1:19" s="46" customFormat="1" ht="12.75" thickBot="1" x14ac:dyDescent="0.3">
      <c r="A24" s="47"/>
      <c r="B24" s="48" t="s">
        <v>41</v>
      </c>
      <c r="C24" s="386">
        <f>F24+I24+L24+O24</f>
        <v>854382</v>
      </c>
      <c r="D24" s="50">
        <f>SUM(D25,D28,D29,D45,D46)</f>
        <v>834336</v>
      </c>
      <c r="E24" s="54">
        <f>SUM(E25,E28,E29,E45,E46)</f>
        <v>0</v>
      </c>
      <c r="F24" s="353">
        <f t="shared" ref="F24:F29" si="0">D24+E24</f>
        <v>834336</v>
      </c>
      <c r="G24" s="50">
        <f>SUM(G25,G28,G46)</f>
        <v>0</v>
      </c>
      <c r="H24" s="51">
        <f>SUM(H25,H28,H46)</f>
        <v>0</v>
      </c>
      <c r="I24" s="52">
        <f>G24+H24</f>
        <v>0</v>
      </c>
      <c r="J24" s="50">
        <f>SUM(J25,J30,J46)</f>
        <v>20046</v>
      </c>
      <c r="K24" s="51">
        <f>SUM(K25,K30,K46)</f>
        <v>0</v>
      </c>
      <c r="L24" s="52">
        <f>J24+K24</f>
        <v>20046</v>
      </c>
      <c r="M24" s="53">
        <f>SUM(M25,M48)</f>
        <v>0</v>
      </c>
      <c r="N24" s="54">
        <f>SUM(N25,N48)</f>
        <v>0</v>
      </c>
      <c r="O24" s="52">
        <f>M24+N24</f>
        <v>0</v>
      </c>
      <c r="P24" s="55"/>
      <c r="R24" s="56"/>
      <c r="S24" s="56"/>
    </row>
    <row r="25" spans="1:19" ht="12.75" hidden="1" thickTop="1" x14ac:dyDescent="0.25">
      <c r="A25" s="57"/>
      <c r="B25" s="58" t="s">
        <v>42</v>
      </c>
      <c r="C25" s="387">
        <f>F25+I25+L25+O25</f>
        <v>0</v>
      </c>
      <c r="D25" s="60">
        <f>SUM(D26:D27)</f>
        <v>0</v>
      </c>
      <c r="E25" s="64">
        <f>SUM(E26:E27)</f>
        <v>0</v>
      </c>
      <c r="F25" s="354">
        <f t="shared" si="0"/>
        <v>0</v>
      </c>
      <c r="G25" s="60">
        <f>SUM(G26:G27)</f>
        <v>0</v>
      </c>
      <c r="H25" s="61">
        <f>SUM(H26:H27)</f>
        <v>0</v>
      </c>
      <c r="I25" s="62">
        <f>G25+H25</f>
        <v>0</v>
      </c>
      <c r="J25" s="60">
        <f>SUM(J26:J27)</f>
        <v>0</v>
      </c>
      <c r="K25" s="61">
        <f>SUM(K26:K27)</f>
        <v>0</v>
      </c>
      <c r="L25" s="62">
        <f>J25+K25</f>
        <v>0</v>
      </c>
      <c r="M25" s="63">
        <f>SUM(M26:M27)</f>
        <v>0</v>
      </c>
      <c r="N25" s="64">
        <f>SUM(N26:N27)</f>
        <v>0</v>
      </c>
      <c r="O25" s="62">
        <f>M25+N25</f>
        <v>0</v>
      </c>
      <c r="P25" s="65"/>
      <c r="R25" s="56"/>
      <c r="S25" s="56"/>
    </row>
    <row r="26" spans="1:19" ht="12.75" hidden="1" thickTop="1" x14ac:dyDescent="0.25">
      <c r="A26" s="66"/>
      <c r="B26" s="67" t="s">
        <v>43</v>
      </c>
      <c r="C26" s="388">
        <f>F26+I26+L26+O26</f>
        <v>0</v>
      </c>
      <c r="D26" s="69"/>
      <c r="E26" s="73"/>
      <c r="F26" s="355">
        <f t="shared" si="0"/>
        <v>0</v>
      </c>
      <c r="G26" s="69"/>
      <c r="H26" s="70"/>
      <c r="I26" s="71">
        <f>G26+H26</f>
        <v>0</v>
      </c>
      <c r="J26" s="69"/>
      <c r="K26" s="70"/>
      <c r="L26" s="71">
        <f>J26+K26</f>
        <v>0</v>
      </c>
      <c r="M26" s="72"/>
      <c r="N26" s="73"/>
      <c r="O26" s="71">
        <f>M26+N26</f>
        <v>0</v>
      </c>
      <c r="P26" s="74"/>
      <c r="R26" s="56"/>
      <c r="S26" s="56"/>
    </row>
    <row r="27" spans="1:19" ht="12.75" hidden="1" thickTop="1" x14ac:dyDescent="0.25">
      <c r="A27" s="75"/>
      <c r="B27" s="76" t="s">
        <v>44</v>
      </c>
      <c r="C27" s="389">
        <f>F27+I27+L27+O27</f>
        <v>0</v>
      </c>
      <c r="D27" s="78"/>
      <c r="E27" s="82"/>
      <c r="F27" s="356">
        <f t="shared" si="0"/>
        <v>0</v>
      </c>
      <c r="G27" s="78"/>
      <c r="H27" s="79"/>
      <c r="I27" s="80">
        <f>G27+H27</f>
        <v>0</v>
      </c>
      <c r="J27" s="78">
        <f>11641-11641</f>
        <v>0</v>
      </c>
      <c r="K27" s="79"/>
      <c r="L27" s="80">
        <f>J27+K27</f>
        <v>0</v>
      </c>
      <c r="M27" s="81"/>
      <c r="N27" s="82"/>
      <c r="O27" s="80">
        <f>M27+N27</f>
        <v>0</v>
      </c>
      <c r="P27" s="83"/>
      <c r="R27" s="56"/>
      <c r="S27" s="56"/>
    </row>
    <row r="28" spans="1:19" s="46" customFormat="1" ht="25.5" thickTop="1" thickBot="1" x14ac:dyDescent="0.3">
      <c r="A28" s="84">
        <v>19300</v>
      </c>
      <c r="B28" s="84" t="s">
        <v>45</v>
      </c>
      <c r="C28" s="390">
        <f>SUM(F28,I28)</f>
        <v>834336</v>
      </c>
      <c r="D28" s="86">
        <f>D54</f>
        <v>834336</v>
      </c>
      <c r="E28" s="335"/>
      <c r="F28" s="357">
        <f t="shared" si="0"/>
        <v>834336</v>
      </c>
      <c r="G28" s="86"/>
      <c r="H28" s="87"/>
      <c r="I28" s="88">
        <f>G28+H28</f>
        <v>0</v>
      </c>
      <c r="J28" s="89" t="s">
        <v>46</v>
      </c>
      <c r="K28" s="90" t="s">
        <v>46</v>
      </c>
      <c r="L28" s="91" t="s">
        <v>46</v>
      </c>
      <c r="M28" s="92" t="s">
        <v>46</v>
      </c>
      <c r="N28" s="93" t="s">
        <v>46</v>
      </c>
      <c r="O28" s="91" t="s">
        <v>46</v>
      </c>
      <c r="P28" s="94"/>
      <c r="R28" s="56"/>
      <c r="S28" s="56"/>
    </row>
    <row r="29" spans="1:19" s="46" customFormat="1" ht="31.5" hidden="1" customHeight="1" thickTop="1" x14ac:dyDescent="0.25">
      <c r="A29" s="95"/>
      <c r="B29" s="95" t="s">
        <v>47</v>
      </c>
      <c r="C29" s="391">
        <f>F29</f>
        <v>0</v>
      </c>
      <c r="D29" s="97"/>
      <c r="E29" s="336"/>
      <c r="F29" s="358">
        <f t="shared" si="0"/>
        <v>0</v>
      </c>
      <c r="G29" s="98" t="s">
        <v>46</v>
      </c>
      <c r="H29" s="99" t="s">
        <v>46</v>
      </c>
      <c r="I29" s="100" t="s">
        <v>46</v>
      </c>
      <c r="J29" s="98" t="s">
        <v>46</v>
      </c>
      <c r="K29" s="99" t="s">
        <v>46</v>
      </c>
      <c r="L29" s="100" t="s">
        <v>46</v>
      </c>
      <c r="M29" s="101" t="s">
        <v>46</v>
      </c>
      <c r="N29" s="102" t="s">
        <v>46</v>
      </c>
      <c r="O29" s="100" t="s">
        <v>46</v>
      </c>
      <c r="P29" s="103"/>
      <c r="R29" s="56"/>
      <c r="S29" s="56"/>
    </row>
    <row r="30" spans="1:19" s="46" customFormat="1" ht="27.75" customHeight="1" thickTop="1" x14ac:dyDescent="0.25">
      <c r="A30" s="95">
        <v>21300</v>
      </c>
      <c r="B30" s="95" t="s">
        <v>48</v>
      </c>
      <c r="C30" s="391">
        <f t="shared" ref="C30:C44" si="1">L30</f>
        <v>20046</v>
      </c>
      <c r="D30" s="98" t="s">
        <v>46</v>
      </c>
      <c r="E30" s="102" t="s">
        <v>46</v>
      </c>
      <c r="F30" s="359" t="s">
        <v>46</v>
      </c>
      <c r="G30" s="98" t="s">
        <v>46</v>
      </c>
      <c r="H30" s="99" t="s">
        <v>46</v>
      </c>
      <c r="I30" s="100" t="s">
        <v>46</v>
      </c>
      <c r="J30" s="104">
        <f>SUM(J31,J35,J37,J40)</f>
        <v>20046</v>
      </c>
      <c r="K30" s="105">
        <f>SUM(K31,K35,K37,K40)</f>
        <v>0</v>
      </c>
      <c r="L30" s="106">
        <f t="shared" ref="L30:L44" si="2">J30+K30</f>
        <v>20046</v>
      </c>
      <c r="M30" s="101" t="s">
        <v>46</v>
      </c>
      <c r="N30" s="102" t="s">
        <v>46</v>
      </c>
      <c r="O30" s="100" t="s">
        <v>46</v>
      </c>
      <c r="P30" s="103"/>
      <c r="R30" s="56"/>
      <c r="S30" s="56"/>
    </row>
    <row r="31" spans="1:19" s="46" customFormat="1" ht="24" hidden="1" x14ac:dyDescent="0.25">
      <c r="A31" s="107">
        <v>21350</v>
      </c>
      <c r="B31" s="95" t="s">
        <v>49</v>
      </c>
      <c r="C31" s="391">
        <f t="shared" si="1"/>
        <v>0</v>
      </c>
      <c r="D31" s="98" t="s">
        <v>46</v>
      </c>
      <c r="E31" s="102" t="s">
        <v>46</v>
      </c>
      <c r="F31" s="359" t="s">
        <v>46</v>
      </c>
      <c r="G31" s="98" t="s">
        <v>46</v>
      </c>
      <c r="H31" s="99" t="s">
        <v>46</v>
      </c>
      <c r="I31" s="100" t="s">
        <v>46</v>
      </c>
      <c r="J31" s="104">
        <f>SUM(J32:J34)</f>
        <v>0</v>
      </c>
      <c r="K31" s="105">
        <f>SUM(K32:K34)</f>
        <v>0</v>
      </c>
      <c r="L31" s="106">
        <f t="shared" si="2"/>
        <v>0</v>
      </c>
      <c r="M31" s="101" t="s">
        <v>46</v>
      </c>
      <c r="N31" s="102" t="s">
        <v>46</v>
      </c>
      <c r="O31" s="100" t="s">
        <v>46</v>
      </c>
      <c r="P31" s="103"/>
      <c r="R31" s="56"/>
      <c r="S31" s="56"/>
    </row>
    <row r="32" spans="1:19" hidden="1" x14ac:dyDescent="0.25">
      <c r="A32" s="66">
        <v>21351</v>
      </c>
      <c r="B32" s="108" t="s">
        <v>50</v>
      </c>
      <c r="C32" s="392">
        <f t="shared" si="1"/>
        <v>0</v>
      </c>
      <c r="D32" s="110" t="s">
        <v>46</v>
      </c>
      <c r="E32" s="117" t="s">
        <v>46</v>
      </c>
      <c r="F32" s="360" t="s">
        <v>46</v>
      </c>
      <c r="G32" s="110" t="s">
        <v>46</v>
      </c>
      <c r="H32" s="111" t="s">
        <v>46</v>
      </c>
      <c r="I32" s="112" t="s">
        <v>46</v>
      </c>
      <c r="J32" s="113"/>
      <c r="K32" s="114"/>
      <c r="L32" s="115">
        <f t="shared" si="2"/>
        <v>0</v>
      </c>
      <c r="M32" s="116" t="s">
        <v>46</v>
      </c>
      <c r="N32" s="117" t="s">
        <v>46</v>
      </c>
      <c r="O32" s="112" t="s">
        <v>46</v>
      </c>
      <c r="P32" s="74"/>
      <c r="R32" s="56"/>
      <c r="S32" s="56"/>
    </row>
    <row r="33" spans="1:19" hidden="1" x14ac:dyDescent="0.25">
      <c r="A33" s="75">
        <v>21352</v>
      </c>
      <c r="B33" s="118" t="s">
        <v>51</v>
      </c>
      <c r="C33" s="225">
        <f t="shared" si="1"/>
        <v>0</v>
      </c>
      <c r="D33" s="120" t="s">
        <v>46</v>
      </c>
      <c r="E33" s="127" t="s">
        <v>46</v>
      </c>
      <c r="F33" s="361" t="s">
        <v>46</v>
      </c>
      <c r="G33" s="120" t="s">
        <v>46</v>
      </c>
      <c r="H33" s="121" t="s">
        <v>46</v>
      </c>
      <c r="I33" s="122" t="s">
        <v>46</v>
      </c>
      <c r="J33" s="123"/>
      <c r="K33" s="124"/>
      <c r="L33" s="125">
        <f t="shared" si="2"/>
        <v>0</v>
      </c>
      <c r="M33" s="126" t="s">
        <v>46</v>
      </c>
      <c r="N33" s="127" t="s">
        <v>46</v>
      </c>
      <c r="O33" s="122" t="s">
        <v>46</v>
      </c>
      <c r="P33" s="83"/>
      <c r="R33" s="56"/>
      <c r="S33" s="56"/>
    </row>
    <row r="34" spans="1:19" ht="24" hidden="1" x14ac:dyDescent="0.25">
      <c r="A34" s="75">
        <v>21359</v>
      </c>
      <c r="B34" s="118" t="s">
        <v>52</v>
      </c>
      <c r="C34" s="225">
        <f t="shared" si="1"/>
        <v>0</v>
      </c>
      <c r="D34" s="120" t="s">
        <v>46</v>
      </c>
      <c r="E34" s="127" t="s">
        <v>46</v>
      </c>
      <c r="F34" s="361" t="s">
        <v>46</v>
      </c>
      <c r="G34" s="120" t="s">
        <v>46</v>
      </c>
      <c r="H34" s="121" t="s">
        <v>46</v>
      </c>
      <c r="I34" s="122" t="s">
        <v>46</v>
      </c>
      <c r="J34" s="123"/>
      <c r="K34" s="124"/>
      <c r="L34" s="125">
        <f t="shared" si="2"/>
        <v>0</v>
      </c>
      <c r="M34" s="126" t="s">
        <v>46</v>
      </c>
      <c r="N34" s="127" t="s">
        <v>46</v>
      </c>
      <c r="O34" s="122" t="s">
        <v>46</v>
      </c>
      <c r="P34" s="83"/>
      <c r="R34" s="56"/>
      <c r="S34" s="56"/>
    </row>
    <row r="35" spans="1:19" s="46" customFormat="1" ht="36" hidden="1" x14ac:dyDescent="0.25">
      <c r="A35" s="107">
        <v>21370</v>
      </c>
      <c r="B35" s="95" t="s">
        <v>53</v>
      </c>
      <c r="C35" s="391">
        <f t="shared" si="1"/>
        <v>0</v>
      </c>
      <c r="D35" s="98" t="s">
        <v>46</v>
      </c>
      <c r="E35" s="102" t="s">
        <v>46</v>
      </c>
      <c r="F35" s="359" t="s">
        <v>46</v>
      </c>
      <c r="G35" s="98" t="s">
        <v>46</v>
      </c>
      <c r="H35" s="99" t="s">
        <v>46</v>
      </c>
      <c r="I35" s="100" t="s">
        <v>46</v>
      </c>
      <c r="J35" s="104">
        <f>SUM(J36)</f>
        <v>0</v>
      </c>
      <c r="K35" s="105">
        <f>SUM(K36)</f>
        <v>0</v>
      </c>
      <c r="L35" s="106">
        <f t="shared" si="2"/>
        <v>0</v>
      </c>
      <c r="M35" s="101" t="s">
        <v>46</v>
      </c>
      <c r="N35" s="102" t="s">
        <v>46</v>
      </c>
      <c r="O35" s="100" t="s">
        <v>46</v>
      </c>
      <c r="P35" s="103"/>
      <c r="R35" s="56"/>
      <c r="S35" s="56"/>
    </row>
    <row r="36" spans="1:19" ht="36" hidden="1" x14ac:dyDescent="0.25">
      <c r="A36" s="128">
        <v>21379</v>
      </c>
      <c r="B36" s="129" t="s">
        <v>54</v>
      </c>
      <c r="C36" s="295">
        <f t="shared" si="1"/>
        <v>0</v>
      </c>
      <c r="D36" s="131" t="s">
        <v>46</v>
      </c>
      <c r="E36" s="138" t="s">
        <v>46</v>
      </c>
      <c r="F36" s="362" t="s">
        <v>46</v>
      </c>
      <c r="G36" s="131" t="s">
        <v>46</v>
      </c>
      <c r="H36" s="132" t="s">
        <v>46</v>
      </c>
      <c r="I36" s="133" t="s">
        <v>46</v>
      </c>
      <c r="J36" s="134"/>
      <c r="K36" s="135"/>
      <c r="L36" s="136">
        <f t="shared" si="2"/>
        <v>0</v>
      </c>
      <c r="M36" s="137" t="s">
        <v>46</v>
      </c>
      <c r="N36" s="138" t="s">
        <v>46</v>
      </c>
      <c r="O36" s="133" t="s">
        <v>46</v>
      </c>
      <c r="P36" s="139"/>
      <c r="R36" s="56"/>
      <c r="S36" s="56"/>
    </row>
    <row r="37" spans="1:19" s="46" customFormat="1" hidden="1" x14ac:dyDescent="0.25">
      <c r="A37" s="107">
        <v>21380</v>
      </c>
      <c r="B37" s="95" t="s">
        <v>55</v>
      </c>
      <c r="C37" s="391">
        <f t="shared" si="1"/>
        <v>0</v>
      </c>
      <c r="D37" s="98" t="s">
        <v>46</v>
      </c>
      <c r="E37" s="102" t="s">
        <v>46</v>
      </c>
      <c r="F37" s="359" t="s">
        <v>46</v>
      </c>
      <c r="G37" s="98" t="s">
        <v>46</v>
      </c>
      <c r="H37" s="99" t="s">
        <v>46</v>
      </c>
      <c r="I37" s="100" t="s">
        <v>46</v>
      </c>
      <c r="J37" s="104">
        <f>SUM(J38:J39)</f>
        <v>0</v>
      </c>
      <c r="K37" s="105">
        <f>SUM(K38:K39)</f>
        <v>0</v>
      </c>
      <c r="L37" s="106">
        <f t="shared" si="2"/>
        <v>0</v>
      </c>
      <c r="M37" s="101" t="s">
        <v>46</v>
      </c>
      <c r="N37" s="102" t="s">
        <v>46</v>
      </c>
      <c r="O37" s="100" t="s">
        <v>46</v>
      </c>
      <c r="P37" s="103"/>
      <c r="R37" s="56"/>
      <c r="S37" s="56"/>
    </row>
    <row r="38" spans="1:19" hidden="1" x14ac:dyDescent="0.25">
      <c r="A38" s="67">
        <v>21381</v>
      </c>
      <c r="B38" s="108" t="s">
        <v>56</v>
      </c>
      <c r="C38" s="392">
        <f t="shared" si="1"/>
        <v>0</v>
      </c>
      <c r="D38" s="110" t="s">
        <v>46</v>
      </c>
      <c r="E38" s="117" t="s">
        <v>46</v>
      </c>
      <c r="F38" s="360" t="s">
        <v>46</v>
      </c>
      <c r="G38" s="110" t="s">
        <v>46</v>
      </c>
      <c r="H38" s="111" t="s">
        <v>46</v>
      </c>
      <c r="I38" s="112" t="s">
        <v>46</v>
      </c>
      <c r="J38" s="113"/>
      <c r="K38" s="114"/>
      <c r="L38" s="115">
        <f t="shared" si="2"/>
        <v>0</v>
      </c>
      <c r="M38" s="116" t="s">
        <v>46</v>
      </c>
      <c r="N38" s="117" t="s">
        <v>46</v>
      </c>
      <c r="O38" s="112" t="s">
        <v>46</v>
      </c>
      <c r="P38" s="74"/>
      <c r="R38" s="56"/>
      <c r="S38" s="56"/>
    </row>
    <row r="39" spans="1:19" ht="24" hidden="1" x14ac:dyDescent="0.25">
      <c r="A39" s="76">
        <v>21383</v>
      </c>
      <c r="B39" s="118" t="s">
        <v>57</v>
      </c>
      <c r="C39" s="225">
        <f t="shared" si="1"/>
        <v>0</v>
      </c>
      <c r="D39" s="120" t="s">
        <v>46</v>
      </c>
      <c r="E39" s="127" t="s">
        <v>46</v>
      </c>
      <c r="F39" s="361" t="s">
        <v>46</v>
      </c>
      <c r="G39" s="120" t="s">
        <v>46</v>
      </c>
      <c r="H39" s="121" t="s">
        <v>46</v>
      </c>
      <c r="I39" s="122" t="s">
        <v>46</v>
      </c>
      <c r="J39" s="123"/>
      <c r="K39" s="124"/>
      <c r="L39" s="125">
        <f t="shared" si="2"/>
        <v>0</v>
      </c>
      <c r="M39" s="126" t="s">
        <v>46</v>
      </c>
      <c r="N39" s="127" t="s">
        <v>46</v>
      </c>
      <c r="O39" s="122" t="s">
        <v>46</v>
      </c>
      <c r="P39" s="83"/>
      <c r="R39" s="56"/>
      <c r="S39" s="56"/>
    </row>
    <row r="40" spans="1:19" s="46" customFormat="1" ht="24" x14ac:dyDescent="0.25">
      <c r="A40" s="107">
        <v>21390</v>
      </c>
      <c r="B40" s="95" t="s">
        <v>58</v>
      </c>
      <c r="C40" s="391">
        <f t="shared" si="1"/>
        <v>20046</v>
      </c>
      <c r="D40" s="98" t="s">
        <v>46</v>
      </c>
      <c r="E40" s="102" t="s">
        <v>46</v>
      </c>
      <c r="F40" s="359" t="s">
        <v>46</v>
      </c>
      <c r="G40" s="98" t="s">
        <v>46</v>
      </c>
      <c r="H40" s="99" t="s">
        <v>46</v>
      </c>
      <c r="I40" s="100" t="s">
        <v>46</v>
      </c>
      <c r="J40" s="104">
        <f>SUM(J41:J44)</f>
        <v>20046</v>
      </c>
      <c r="K40" s="105">
        <f>SUM(K41:K44)</f>
        <v>0</v>
      </c>
      <c r="L40" s="106">
        <f t="shared" si="2"/>
        <v>20046</v>
      </c>
      <c r="M40" s="101" t="s">
        <v>46</v>
      </c>
      <c r="N40" s="102" t="s">
        <v>46</v>
      </c>
      <c r="O40" s="100" t="s">
        <v>46</v>
      </c>
      <c r="P40" s="103"/>
      <c r="R40" s="56"/>
      <c r="S40" s="56"/>
    </row>
    <row r="41" spans="1:19" ht="24" hidden="1" x14ac:dyDescent="0.25">
      <c r="A41" s="67">
        <v>21391</v>
      </c>
      <c r="B41" s="108" t="s">
        <v>59</v>
      </c>
      <c r="C41" s="392">
        <f t="shared" si="1"/>
        <v>0</v>
      </c>
      <c r="D41" s="110" t="s">
        <v>46</v>
      </c>
      <c r="E41" s="117" t="s">
        <v>46</v>
      </c>
      <c r="F41" s="360" t="s">
        <v>46</v>
      </c>
      <c r="G41" s="110" t="s">
        <v>46</v>
      </c>
      <c r="H41" s="111" t="s">
        <v>46</v>
      </c>
      <c r="I41" s="112" t="s">
        <v>46</v>
      </c>
      <c r="J41" s="113"/>
      <c r="K41" s="114"/>
      <c r="L41" s="115">
        <f t="shared" si="2"/>
        <v>0</v>
      </c>
      <c r="M41" s="116" t="s">
        <v>46</v>
      </c>
      <c r="N41" s="117" t="s">
        <v>46</v>
      </c>
      <c r="O41" s="112" t="s">
        <v>46</v>
      </c>
      <c r="P41" s="74"/>
      <c r="R41" s="56"/>
      <c r="S41" s="56"/>
    </row>
    <row r="42" spans="1:19" hidden="1" x14ac:dyDescent="0.25">
      <c r="A42" s="76">
        <v>21393</v>
      </c>
      <c r="B42" s="118" t="s">
        <v>60</v>
      </c>
      <c r="C42" s="225">
        <f t="shared" si="1"/>
        <v>0</v>
      </c>
      <c r="D42" s="120" t="s">
        <v>46</v>
      </c>
      <c r="E42" s="127" t="s">
        <v>46</v>
      </c>
      <c r="F42" s="361" t="s">
        <v>46</v>
      </c>
      <c r="G42" s="120" t="s">
        <v>46</v>
      </c>
      <c r="H42" s="121" t="s">
        <v>46</v>
      </c>
      <c r="I42" s="122" t="s">
        <v>46</v>
      </c>
      <c r="J42" s="123"/>
      <c r="K42" s="124"/>
      <c r="L42" s="125">
        <f t="shared" si="2"/>
        <v>0</v>
      </c>
      <c r="M42" s="126" t="s">
        <v>46</v>
      </c>
      <c r="N42" s="127" t="s">
        <v>46</v>
      </c>
      <c r="O42" s="122" t="s">
        <v>46</v>
      </c>
      <c r="P42" s="83"/>
      <c r="R42" s="56"/>
      <c r="S42" s="56"/>
    </row>
    <row r="43" spans="1:19" hidden="1" x14ac:dyDescent="0.25">
      <c r="A43" s="76">
        <v>21395</v>
      </c>
      <c r="B43" s="118" t="s">
        <v>61</v>
      </c>
      <c r="C43" s="225">
        <f t="shared" si="1"/>
        <v>0</v>
      </c>
      <c r="D43" s="120" t="s">
        <v>46</v>
      </c>
      <c r="E43" s="127" t="s">
        <v>46</v>
      </c>
      <c r="F43" s="361" t="s">
        <v>46</v>
      </c>
      <c r="G43" s="120" t="s">
        <v>46</v>
      </c>
      <c r="H43" s="121" t="s">
        <v>46</v>
      </c>
      <c r="I43" s="122" t="s">
        <v>46</v>
      </c>
      <c r="J43" s="123"/>
      <c r="K43" s="124"/>
      <c r="L43" s="125">
        <f t="shared" si="2"/>
        <v>0</v>
      </c>
      <c r="M43" s="126" t="s">
        <v>46</v>
      </c>
      <c r="N43" s="127" t="s">
        <v>46</v>
      </c>
      <c r="O43" s="122" t="s">
        <v>46</v>
      </c>
      <c r="P43" s="83"/>
      <c r="R43" s="56"/>
      <c r="S43" s="56"/>
    </row>
    <row r="44" spans="1:19" ht="24" x14ac:dyDescent="0.25">
      <c r="A44" s="76">
        <v>21399</v>
      </c>
      <c r="B44" s="118" t="s">
        <v>62</v>
      </c>
      <c r="C44" s="225">
        <f t="shared" si="1"/>
        <v>20046</v>
      </c>
      <c r="D44" s="120" t="s">
        <v>46</v>
      </c>
      <c r="E44" s="127" t="s">
        <v>46</v>
      </c>
      <c r="F44" s="361" t="s">
        <v>46</v>
      </c>
      <c r="G44" s="120" t="s">
        <v>46</v>
      </c>
      <c r="H44" s="121" t="s">
        <v>46</v>
      </c>
      <c r="I44" s="122" t="s">
        <v>46</v>
      </c>
      <c r="J44" s="123">
        <f>18870+1176</f>
        <v>20046</v>
      </c>
      <c r="K44" s="124"/>
      <c r="L44" s="125">
        <f t="shared" si="2"/>
        <v>20046</v>
      </c>
      <c r="M44" s="126" t="s">
        <v>46</v>
      </c>
      <c r="N44" s="127" t="s">
        <v>46</v>
      </c>
      <c r="O44" s="122" t="s">
        <v>46</v>
      </c>
      <c r="P44" s="83"/>
      <c r="R44" s="56"/>
      <c r="S44" s="56"/>
    </row>
    <row r="45" spans="1:19" s="46" customFormat="1" ht="34.5" hidden="1" customHeight="1" x14ac:dyDescent="0.25">
      <c r="A45" s="107">
        <v>21420</v>
      </c>
      <c r="B45" s="95" t="s">
        <v>63</v>
      </c>
      <c r="C45" s="393">
        <f>F45</f>
        <v>0</v>
      </c>
      <c r="D45" s="141"/>
      <c r="E45" s="337"/>
      <c r="F45" s="358">
        <f>D45+E45</f>
        <v>0</v>
      </c>
      <c r="G45" s="98" t="s">
        <v>46</v>
      </c>
      <c r="H45" s="99" t="s">
        <v>46</v>
      </c>
      <c r="I45" s="100" t="s">
        <v>46</v>
      </c>
      <c r="J45" s="98" t="s">
        <v>46</v>
      </c>
      <c r="K45" s="99" t="s">
        <v>46</v>
      </c>
      <c r="L45" s="100" t="s">
        <v>46</v>
      </c>
      <c r="M45" s="101" t="s">
        <v>46</v>
      </c>
      <c r="N45" s="102" t="s">
        <v>46</v>
      </c>
      <c r="O45" s="100" t="s">
        <v>46</v>
      </c>
      <c r="P45" s="103"/>
      <c r="R45" s="56"/>
      <c r="S45" s="56"/>
    </row>
    <row r="46" spans="1:19" s="46" customFormat="1" ht="24" hidden="1" x14ac:dyDescent="0.25">
      <c r="A46" s="142">
        <v>21490</v>
      </c>
      <c r="B46" s="143" t="s">
        <v>64</v>
      </c>
      <c r="C46" s="393">
        <f>F46+I46+L46</f>
        <v>0</v>
      </c>
      <c r="D46" s="144">
        <f>D47</f>
        <v>0</v>
      </c>
      <c r="E46" s="338">
        <f>E47</f>
        <v>0</v>
      </c>
      <c r="F46" s="363">
        <f>D46+E46</f>
        <v>0</v>
      </c>
      <c r="G46" s="144">
        <f>G47</f>
        <v>0</v>
      </c>
      <c r="H46" s="145">
        <f t="shared" ref="H46:K46" si="3">H47</f>
        <v>0</v>
      </c>
      <c r="I46" s="146">
        <f>G46+H46</f>
        <v>0</v>
      </c>
      <c r="J46" s="144">
        <f>J47</f>
        <v>0</v>
      </c>
      <c r="K46" s="145">
        <f t="shared" si="3"/>
        <v>0</v>
      </c>
      <c r="L46" s="146">
        <f>J46+K46</f>
        <v>0</v>
      </c>
      <c r="M46" s="101" t="s">
        <v>46</v>
      </c>
      <c r="N46" s="102" t="s">
        <v>46</v>
      </c>
      <c r="O46" s="100" t="s">
        <v>46</v>
      </c>
      <c r="P46" s="103"/>
      <c r="R46" s="56"/>
      <c r="S46" s="56"/>
    </row>
    <row r="47" spans="1:19" s="46" customFormat="1" ht="24" hidden="1" x14ac:dyDescent="0.25">
      <c r="A47" s="76">
        <v>21499</v>
      </c>
      <c r="B47" s="118" t="s">
        <v>65</v>
      </c>
      <c r="C47" s="394">
        <f>F47+I47+L47</f>
        <v>0</v>
      </c>
      <c r="D47" s="69"/>
      <c r="E47" s="73"/>
      <c r="F47" s="355">
        <f>D47+E47</f>
        <v>0</v>
      </c>
      <c r="G47" s="148"/>
      <c r="H47" s="70"/>
      <c r="I47" s="71">
        <f>G47+H47</f>
        <v>0</v>
      </c>
      <c r="J47" s="69"/>
      <c r="K47" s="70"/>
      <c r="L47" s="71">
        <f>J47+K47</f>
        <v>0</v>
      </c>
      <c r="M47" s="137" t="s">
        <v>46</v>
      </c>
      <c r="N47" s="138" t="s">
        <v>46</v>
      </c>
      <c r="O47" s="133" t="s">
        <v>46</v>
      </c>
      <c r="P47" s="139"/>
      <c r="R47" s="56"/>
      <c r="S47" s="56"/>
    </row>
    <row r="48" spans="1:19" ht="24" hidden="1" x14ac:dyDescent="0.25">
      <c r="A48" s="149">
        <v>23000</v>
      </c>
      <c r="B48" s="150" t="s">
        <v>66</v>
      </c>
      <c r="C48" s="393">
        <f>O48</f>
        <v>0</v>
      </c>
      <c r="D48" s="151" t="s">
        <v>46</v>
      </c>
      <c r="E48" s="339" t="s">
        <v>46</v>
      </c>
      <c r="F48" s="364" t="s">
        <v>46</v>
      </c>
      <c r="G48" s="151" t="s">
        <v>46</v>
      </c>
      <c r="H48" s="152" t="s">
        <v>46</v>
      </c>
      <c r="I48" s="153" t="s">
        <v>46</v>
      </c>
      <c r="J48" s="151" t="s">
        <v>46</v>
      </c>
      <c r="K48" s="152" t="s">
        <v>46</v>
      </c>
      <c r="L48" s="153" t="s">
        <v>46</v>
      </c>
      <c r="M48" s="154">
        <f>SUM(M49:M50)</f>
        <v>0</v>
      </c>
      <c r="N48" s="155">
        <f>SUM(N49:N50)</f>
        <v>0</v>
      </c>
      <c r="O48" s="156">
        <f>M48+N48</f>
        <v>0</v>
      </c>
      <c r="P48" s="103"/>
      <c r="R48" s="56"/>
      <c r="S48" s="56"/>
    </row>
    <row r="49" spans="1:19" ht="24" hidden="1" x14ac:dyDescent="0.25">
      <c r="A49" s="157">
        <v>23410</v>
      </c>
      <c r="B49" s="158" t="s">
        <v>67</v>
      </c>
      <c r="C49" s="395">
        <f>O49</f>
        <v>0</v>
      </c>
      <c r="D49" s="160" t="s">
        <v>46</v>
      </c>
      <c r="E49" s="340" t="s">
        <v>46</v>
      </c>
      <c r="F49" s="365" t="s">
        <v>46</v>
      </c>
      <c r="G49" s="160" t="s">
        <v>46</v>
      </c>
      <c r="H49" s="161" t="s">
        <v>46</v>
      </c>
      <c r="I49" s="162" t="s">
        <v>46</v>
      </c>
      <c r="J49" s="160" t="s">
        <v>46</v>
      </c>
      <c r="K49" s="161" t="s">
        <v>46</v>
      </c>
      <c r="L49" s="162" t="s">
        <v>46</v>
      </c>
      <c r="M49" s="163"/>
      <c r="N49" s="164"/>
      <c r="O49" s="165">
        <f>M49+N49</f>
        <v>0</v>
      </c>
      <c r="P49" s="166"/>
      <c r="R49" s="56"/>
      <c r="S49" s="56"/>
    </row>
    <row r="50" spans="1:19" ht="24" hidden="1" x14ac:dyDescent="0.25">
      <c r="A50" s="157">
        <v>23510</v>
      </c>
      <c r="B50" s="158" t="s">
        <v>68</v>
      </c>
      <c r="C50" s="395">
        <f>O50</f>
        <v>0</v>
      </c>
      <c r="D50" s="160" t="s">
        <v>46</v>
      </c>
      <c r="E50" s="340" t="s">
        <v>46</v>
      </c>
      <c r="F50" s="365" t="s">
        <v>46</v>
      </c>
      <c r="G50" s="160" t="s">
        <v>46</v>
      </c>
      <c r="H50" s="161" t="s">
        <v>46</v>
      </c>
      <c r="I50" s="162" t="s">
        <v>46</v>
      </c>
      <c r="J50" s="160" t="s">
        <v>46</v>
      </c>
      <c r="K50" s="161" t="s">
        <v>46</v>
      </c>
      <c r="L50" s="162" t="s">
        <v>46</v>
      </c>
      <c r="M50" s="163"/>
      <c r="N50" s="164"/>
      <c r="O50" s="165">
        <f>M50+N50</f>
        <v>0</v>
      </c>
      <c r="P50" s="166"/>
      <c r="R50" s="56"/>
      <c r="S50" s="56"/>
    </row>
    <row r="51" spans="1:19" x14ac:dyDescent="0.25">
      <c r="A51" s="167"/>
      <c r="B51" s="158"/>
      <c r="C51" s="396"/>
      <c r="D51" s="169"/>
      <c r="E51" s="341"/>
      <c r="F51" s="366"/>
      <c r="G51" s="169"/>
      <c r="H51" s="170"/>
      <c r="I51" s="162"/>
      <c r="J51" s="171"/>
      <c r="K51" s="172"/>
      <c r="L51" s="165"/>
      <c r="M51" s="163"/>
      <c r="N51" s="164"/>
      <c r="O51" s="165"/>
      <c r="P51" s="166"/>
      <c r="R51" s="56"/>
      <c r="S51" s="56"/>
    </row>
    <row r="52" spans="1:19" s="46" customFormat="1" x14ac:dyDescent="0.25">
      <c r="A52" s="173"/>
      <c r="B52" s="174" t="s">
        <v>69</v>
      </c>
      <c r="C52" s="397"/>
      <c r="D52" s="176"/>
      <c r="E52" s="180"/>
      <c r="F52" s="367"/>
      <c r="G52" s="176"/>
      <c r="H52" s="177"/>
      <c r="I52" s="178"/>
      <c r="J52" s="176"/>
      <c r="K52" s="177"/>
      <c r="L52" s="178"/>
      <c r="M52" s="179"/>
      <c r="N52" s="180"/>
      <c r="O52" s="178"/>
      <c r="P52" s="181"/>
      <c r="R52" s="56"/>
      <c r="S52" s="56"/>
    </row>
    <row r="53" spans="1:19" s="46" customFormat="1" ht="12.75" thickBot="1" x14ac:dyDescent="0.3">
      <c r="A53" s="182"/>
      <c r="B53" s="47" t="s">
        <v>70</v>
      </c>
      <c r="C53" s="398">
        <f t="shared" ref="C53:C116" si="4">F53+I53+L53+O53</f>
        <v>854382</v>
      </c>
      <c r="D53" s="184">
        <f>SUM(D54,D284)</f>
        <v>834336</v>
      </c>
      <c r="E53" s="188">
        <f>SUM(E54,E284)</f>
        <v>0</v>
      </c>
      <c r="F53" s="368">
        <f t="shared" ref="F53:F117" si="5">D53+E53</f>
        <v>834336</v>
      </c>
      <c r="G53" s="184">
        <f>SUM(G54,G284)</f>
        <v>0</v>
      </c>
      <c r="H53" s="185">
        <f>SUM(H54,H284)</f>
        <v>0</v>
      </c>
      <c r="I53" s="186">
        <f t="shared" ref="I53:I117" si="6">G53+H53</f>
        <v>0</v>
      </c>
      <c r="J53" s="184">
        <f>SUM(J54,J284)</f>
        <v>20046</v>
      </c>
      <c r="K53" s="185">
        <f>SUM(K54,K284)</f>
        <v>0</v>
      </c>
      <c r="L53" s="186">
        <f t="shared" ref="L53:L117" si="7">J53+K53</f>
        <v>20046</v>
      </c>
      <c r="M53" s="187">
        <f>SUM(M54,M284)</f>
        <v>0</v>
      </c>
      <c r="N53" s="188">
        <f>SUM(N54,N284)</f>
        <v>0</v>
      </c>
      <c r="O53" s="186">
        <f t="shared" ref="O53:O117" si="8">M53+N53</f>
        <v>0</v>
      </c>
      <c r="P53" s="55"/>
      <c r="R53" s="56"/>
      <c r="S53" s="56"/>
    </row>
    <row r="54" spans="1:19" s="46" customFormat="1" ht="36.75" thickTop="1" x14ac:dyDescent="0.25">
      <c r="A54" s="189"/>
      <c r="B54" s="190" t="s">
        <v>71</v>
      </c>
      <c r="C54" s="399">
        <f t="shared" si="4"/>
        <v>854382</v>
      </c>
      <c r="D54" s="192">
        <f>SUM(D55,D197)</f>
        <v>834336</v>
      </c>
      <c r="E54" s="196">
        <f>SUM(E55,E197)</f>
        <v>0</v>
      </c>
      <c r="F54" s="369">
        <f t="shared" si="5"/>
        <v>834336</v>
      </c>
      <c r="G54" s="192">
        <f>SUM(G55,G197)</f>
        <v>0</v>
      </c>
      <c r="H54" s="193">
        <f>SUM(H55,H197)</f>
        <v>0</v>
      </c>
      <c r="I54" s="194">
        <f t="shared" si="6"/>
        <v>0</v>
      </c>
      <c r="J54" s="192">
        <f>SUM(J55,J197)</f>
        <v>20046</v>
      </c>
      <c r="K54" s="193">
        <f>SUM(K55,K197)</f>
        <v>0</v>
      </c>
      <c r="L54" s="194">
        <f t="shared" si="7"/>
        <v>20046</v>
      </c>
      <c r="M54" s="195">
        <f>SUM(M55,M197)</f>
        <v>0</v>
      </c>
      <c r="N54" s="196">
        <f>SUM(N55,N197)</f>
        <v>0</v>
      </c>
      <c r="O54" s="194">
        <f t="shared" si="8"/>
        <v>0</v>
      </c>
      <c r="P54" s="197"/>
      <c r="R54" s="56"/>
      <c r="S54" s="56"/>
    </row>
    <row r="55" spans="1:19" s="46" customFormat="1" ht="24" x14ac:dyDescent="0.25">
      <c r="A55" s="40"/>
      <c r="B55" s="36" t="s">
        <v>72</v>
      </c>
      <c r="C55" s="400">
        <f t="shared" si="4"/>
        <v>841382</v>
      </c>
      <c r="D55" s="199">
        <f>SUM(D56,D78,D176,D190)</f>
        <v>821336</v>
      </c>
      <c r="E55" s="202">
        <f>SUM(E56,E78,E176,E190)</f>
        <v>0</v>
      </c>
      <c r="F55" s="370">
        <f t="shared" si="5"/>
        <v>821336</v>
      </c>
      <c r="G55" s="199">
        <f>SUM(G56,G78,G176,G190)</f>
        <v>0</v>
      </c>
      <c r="H55" s="200">
        <f>SUM(H56,H78,H176,H190)</f>
        <v>0</v>
      </c>
      <c r="I55" s="201">
        <f t="shared" si="6"/>
        <v>0</v>
      </c>
      <c r="J55" s="199">
        <f>SUM(J56,J78,J176,J190)</f>
        <v>20046</v>
      </c>
      <c r="K55" s="200">
        <f>SUM(K56,K78,K176,K190)</f>
        <v>0</v>
      </c>
      <c r="L55" s="201">
        <f t="shared" si="7"/>
        <v>20046</v>
      </c>
      <c r="M55" s="56">
        <f>SUM(M56,M78,M176,M190)</f>
        <v>0</v>
      </c>
      <c r="N55" s="202">
        <f>SUM(N56,N78,N176,N190)</f>
        <v>0</v>
      </c>
      <c r="O55" s="201">
        <f t="shared" si="8"/>
        <v>0</v>
      </c>
      <c r="P55" s="203"/>
      <c r="R55" s="56"/>
      <c r="S55" s="56"/>
    </row>
    <row r="56" spans="1:19" s="46" customFormat="1" x14ac:dyDescent="0.25">
      <c r="A56" s="204">
        <v>1000</v>
      </c>
      <c r="B56" s="204" t="s">
        <v>73</v>
      </c>
      <c r="C56" s="401">
        <f t="shared" si="4"/>
        <v>647832</v>
      </c>
      <c r="D56" s="206">
        <f>SUM(D57,D70)</f>
        <v>647832</v>
      </c>
      <c r="E56" s="210">
        <f>SUM(E57,E70)</f>
        <v>0</v>
      </c>
      <c r="F56" s="371">
        <f t="shared" si="5"/>
        <v>647832</v>
      </c>
      <c r="G56" s="206">
        <f>SUM(G57,G70)</f>
        <v>0</v>
      </c>
      <c r="H56" s="207">
        <f>SUM(H57,H70)</f>
        <v>0</v>
      </c>
      <c r="I56" s="208">
        <f t="shared" si="6"/>
        <v>0</v>
      </c>
      <c r="J56" s="206">
        <f>SUM(J57,J70)</f>
        <v>0</v>
      </c>
      <c r="K56" s="207">
        <f>SUM(K57,K70)</f>
        <v>0</v>
      </c>
      <c r="L56" s="208">
        <f t="shared" si="7"/>
        <v>0</v>
      </c>
      <c r="M56" s="209">
        <f>SUM(M57,M70)</f>
        <v>0</v>
      </c>
      <c r="N56" s="210">
        <f>SUM(N57,N70)</f>
        <v>0</v>
      </c>
      <c r="O56" s="208">
        <f t="shared" si="8"/>
        <v>0</v>
      </c>
      <c r="P56" s="211"/>
      <c r="R56" s="56"/>
      <c r="S56" s="56"/>
    </row>
    <row r="57" spans="1:19" x14ac:dyDescent="0.25">
      <c r="A57" s="95">
        <v>1100</v>
      </c>
      <c r="B57" s="212" t="s">
        <v>74</v>
      </c>
      <c r="C57" s="391">
        <f t="shared" si="4"/>
        <v>505665</v>
      </c>
      <c r="D57" s="104">
        <f>SUM(D58,D61,D69)</f>
        <v>505665</v>
      </c>
      <c r="E57" s="239">
        <f>SUM(E58,E61,E69)</f>
        <v>0</v>
      </c>
      <c r="F57" s="372">
        <f t="shared" si="5"/>
        <v>505665</v>
      </c>
      <c r="G57" s="104">
        <f>SUM(G58,G61,G69)</f>
        <v>0</v>
      </c>
      <c r="H57" s="105">
        <f>SUM(H58,H61,H69)</f>
        <v>0</v>
      </c>
      <c r="I57" s="106">
        <f t="shared" si="6"/>
        <v>0</v>
      </c>
      <c r="J57" s="104">
        <f>SUM(J58,J61,J69)</f>
        <v>0</v>
      </c>
      <c r="K57" s="105">
        <f>SUM(K58,K61,K69)</f>
        <v>0</v>
      </c>
      <c r="L57" s="106">
        <f t="shared" si="7"/>
        <v>0</v>
      </c>
      <c r="M57" s="213">
        <f>SUM(M58,M61,M69)</f>
        <v>0</v>
      </c>
      <c r="N57" s="214">
        <f>SUM(N58,N61,N69)</f>
        <v>0</v>
      </c>
      <c r="O57" s="215">
        <f t="shared" si="8"/>
        <v>0</v>
      </c>
      <c r="P57" s="216"/>
      <c r="R57" s="56"/>
      <c r="S57" s="56"/>
    </row>
    <row r="58" spans="1:19" x14ac:dyDescent="0.25">
      <c r="A58" s="217">
        <v>1110</v>
      </c>
      <c r="B58" s="158" t="s">
        <v>75</v>
      </c>
      <c r="C58" s="396">
        <f t="shared" si="4"/>
        <v>446604</v>
      </c>
      <c r="D58" s="218">
        <f>SUM(D59:D60)</f>
        <v>446604</v>
      </c>
      <c r="E58" s="222">
        <f>SUM(E59:E60)</f>
        <v>0</v>
      </c>
      <c r="F58" s="373">
        <f t="shared" si="5"/>
        <v>446604</v>
      </c>
      <c r="G58" s="218">
        <f>SUM(G59:G60)</f>
        <v>0</v>
      </c>
      <c r="H58" s="219">
        <f>SUM(H59:H60)</f>
        <v>0</v>
      </c>
      <c r="I58" s="220">
        <f t="shared" si="6"/>
        <v>0</v>
      </c>
      <c r="J58" s="218">
        <f>SUM(J59:J60)</f>
        <v>0</v>
      </c>
      <c r="K58" s="219">
        <f>SUM(K59:K60)</f>
        <v>0</v>
      </c>
      <c r="L58" s="220">
        <f t="shared" si="7"/>
        <v>0</v>
      </c>
      <c r="M58" s="221">
        <f>SUM(M59:M60)</f>
        <v>0</v>
      </c>
      <c r="N58" s="222">
        <f>SUM(N59:N60)</f>
        <v>0</v>
      </c>
      <c r="O58" s="220">
        <f t="shared" si="8"/>
        <v>0</v>
      </c>
      <c r="P58" s="166"/>
      <c r="R58" s="56"/>
      <c r="S58" s="56"/>
    </row>
    <row r="59" spans="1:19" x14ac:dyDescent="0.25">
      <c r="A59" s="67">
        <v>1111</v>
      </c>
      <c r="B59" s="108" t="s">
        <v>76</v>
      </c>
      <c r="C59" s="392">
        <f t="shared" si="4"/>
        <v>38762</v>
      </c>
      <c r="D59" s="113">
        <f>32962-5800+11600</f>
        <v>38762</v>
      </c>
      <c r="E59" s="224"/>
      <c r="F59" s="374">
        <f t="shared" si="5"/>
        <v>38762</v>
      </c>
      <c r="G59" s="113"/>
      <c r="H59" s="114"/>
      <c r="I59" s="115">
        <f t="shared" si="6"/>
        <v>0</v>
      </c>
      <c r="J59" s="113">
        <v>0</v>
      </c>
      <c r="K59" s="114"/>
      <c r="L59" s="115">
        <f t="shared" si="7"/>
        <v>0</v>
      </c>
      <c r="M59" s="223"/>
      <c r="N59" s="224"/>
      <c r="O59" s="115">
        <f t="shared" si="8"/>
        <v>0</v>
      </c>
      <c r="P59" s="74"/>
      <c r="R59" s="56"/>
      <c r="S59" s="56"/>
    </row>
    <row r="60" spans="1:19" ht="24" x14ac:dyDescent="0.25">
      <c r="A60" s="76">
        <v>1119</v>
      </c>
      <c r="B60" s="118" t="s">
        <v>77</v>
      </c>
      <c r="C60" s="225">
        <f t="shared" si="4"/>
        <v>407842</v>
      </c>
      <c r="D60" s="123">
        <f>415497-6655-1000</f>
        <v>407842</v>
      </c>
      <c r="E60" s="227"/>
      <c r="F60" s="375">
        <f t="shared" si="5"/>
        <v>407842</v>
      </c>
      <c r="G60" s="123"/>
      <c r="H60" s="124"/>
      <c r="I60" s="125">
        <f t="shared" si="6"/>
        <v>0</v>
      </c>
      <c r="J60" s="123">
        <v>0</v>
      </c>
      <c r="K60" s="124"/>
      <c r="L60" s="125">
        <f t="shared" si="7"/>
        <v>0</v>
      </c>
      <c r="M60" s="226"/>
      <c r="N60" s="227"/>
      <c r="O60" s="125">
        <f t="shared" si="8"/>
        <v>0</v>
      </c>
      <c r="P60" s="83"/>
      <c r="R60" s="56"/>
      <c r="S60" s="56"/>
    </row>
    <row r="61" spans="1:19" ht="24" x14ac:dyDescent="0.25">
      <c r="A61" s="228">
        <v>1140</v>
      </c>
      <c r="B61" s="118" t="s">
        <v>78</v>
      </c>
      <c r="C61" s="225">
        <f t="shared" si="4"/>
        <v>35799</v>
      </c>
      <c r="D61" s="229">
        <f>SUM(D62:D68)</f>
        <v>35799</v>
      </c>
      <c r="E61" s="233">
        <f>SUM(E62:E68)</f>
        <v>0</v>
      </c>
      <c r="F61" s="375">
        <f>D61+E61</f>
        <v>35799</v>
      </c>
      <c r="G61" s="229">
        <f>SUM(G62:G68)</f>
        <v>0</v>
      </c>
      <c r="H61" s="231">
        <f>SUM(H62:H68)</f>
        <v>0</v>
      </c>
      <c r="I61" s="125">
        <f t="shared" si="6"/>
        <v>0</v>
      </c>
      <c r="J61" s="229">
        <f>SUM(J62:J68)</f>
        <v>0</v>
      </c>
      <c r="K61" s="231">
        <f>SUM(K62:K68)</f>
        <v>0</v>
      </c>
      <c r="L61" s="125">
        <f t="shared" si="7"/>
        <v>0</v>
      </c>
      <c r="M61" s="232">
        <f>SUM(M62:M68)</f>
        <v>0</v>
      </c>
      <c r="N61" s="233">
        <f>SUM(N62:N68)</f>
        <v>0</v>
      </c>
      <c r="O61" s="125">
        <f t="shared" si="8"/>
        <v>0</v>
      </c>
      <c r="P61" s="83"/>
      <c r="R61" s="56"/>
      <c r="S61" s="56"/>
    </row>
    <row r="62" spans="1:19" hidden="1" x14ac:dyDescent="0.25">
      <c r="A62" s="76">
        <v>1141</v>
      </c>
      <c r="B62" s="118" t="s">
        <v>79</v>
      </c>
      <c r="C62" s="225">
        <f t="shared" si="4"/>
        <v>0</v>
      </c>
      <c r="D62" s="123">
        <v>0</v>
      </c>
      <c r="E62" s="227"/>
      <c r="F62" s="375">
        <f t="shared" si="5"/>
        <v>0</v>
      </c>
      <c r="G62" s="123"/>
      <c r="H62" s="124"/>
      <c r="I62" s="125">
        <f t="shared" si="6"/>
        <v>0</v>
      </c>
      <c r="J62" s="123">
        <v>0</v>
      </c>
      <c r="K62" s="124"/>
      <c r="L62" s="125">
        <f t="shared" si="7"/>
        <v>0</v>
      </c>
      <c r="M62" s="226"/>
      <c r="N62" s="227"/>
      <c r="O62" s="125">
        <f t="shared" si="8"/>
        <v>0</v>
      </c>
      <c r="P62" s="83"/>
      <c r="R62" s="56"/>
      <c r="S62" s="56"/>
    </row>
    <row r="63" spans="1:19" ht="24" x14ac:dyDescent="0.25">
      <c r="A63" s="76">
        <v>1142</v>
      </c>
      <c r="B63" s="118" t="s">
        <v>80</v>
      </c>
      <c r="C63" s="225">
        <f t="shared" si="4"/>
        <v>3558</v>
      </c>
      <c r="D63" s="123">
        <v>3558</v>
      </c>
      <c r="E63" s="227"/>
      <c r="F63" s="375">
        <f t="shared" si="5"/>
        <v>3558</v>
      </c>
      <c r="G63" s="123"/>
      <c r="H63" s="124"/>
      <c r="I63" s="125">
        <f t="shared" si="6"/>
        <v>0</v>
      </c>
      <c r="J63" s="123">
        <v>0</v>
      </c>
      <c r="K63" s="124"/>
      <c r="L63" s="125">
        <f t="shared" si="7"/>
        <v>0</v>
      </c>
      <c r="M63" s="226"/>
      <c r="N63" s="227"/>
      <c r="O63" s="125">
        <f t="shared" si="8"/>
        <v>0</v>
      </c>
      <c r="P63" s="83"/>
      <c r="R63" s="56"/>
      <c r="S63" s="56"/>
    </row>
    <row r="64" spans="1:19" ht="24" hidden="1" x14ac:dyDescent="0.25">
      <c r="A64" s="76">
        <v>1145</v>
      </c>
      <c r="B64" s="118" t="s">
        <v>81</v>
      </c>
      <c r="C64" s="225">
        <f t="shared" si="4"/>
        <v>0</v>
      </c>
      <c r="D64" s="123">
        <v>0</v>
      </c>
      <c r="E64" s="227"/>
      <c r="F64" s="375">
        <f t="shared" si="5"/>
        <v>0</v>
      </c>
      <c r="G64" s="123"/>
      <c r="H64" s="124"/>
      <c r="I64" s="125">
        <f t="shared" si="6"/>
        <v>0</v>
      </c>
      <c r="J64" s="123">
        <v>0</v>
      </c>
      <c r="K64" s="124"/>
      <c r="L64" s="125">
        <f t="shared" si="7"/>
        <v>0</v>
      </c>
      <c r="M64" s="226"/>
      <c r="N64" s="227"/>
      <c r="O64" s="125">
        <f t="shared" si="8"/>
        <v>0</v>
      </c>
      <c r="P64" s="83"/>
      <c r="R64" s="56"/>
      <c r="S64" s="56"/>
    </row>
    <row r="65" spans="1:19" ht="24" x14ac:dyDescent="0.25">
      <c r="A65" s="76">
        <v>1146</v>
      </c>
      <c r="B65" s="118" t="s">
        <v>82</v>
      </c>
      <c r="C65" s="225">
        <f t="shared" si="4"/>
        <v>16920</v>
      </c>
      <c r="D65" s="123">
        <v>16920</v>
      </c>
      <c r="E65" s="227"/>
      <c r="F65" s="375">
        <f t="shared" si="5"/>
        <v>16920</v>
      </c>
      <c r="G65" s="123"/>
      <c r="H65" s="124"/>
      <c r="I65" s="125">
        <f t="shared" si="6"/>
        <v>0</v>
      </c>
      <c r="J65" s="123">
        <v>0</v>
      </c>
      <c r="K65" s="124"/>
      <c r="L65" s="125">
        <f t="shared" si="7"/>
        <v>0</v>
      </c>
      <c r="M65" s="226"/>
      <c r="N65" s="227"/>
      <c r="O65" s="125">
        <f t="shared" si="8"/>
        <v>0</v>
      </c>
      <c r="P65" s="83"/>
      <c r="R65" s="56"/>
      <c r="S65" s="56"/>
    </row>
    <row r="66" spans="1:19" x14ac:dyDescent="0.25">
      <c r="A66" s="76">
        <v>1147</v>
      </c>
      <c r="B66" s="118" t="s">
        <v>83</v>
      </c>
      <c r="C66" s="225">
        <f t="shared" si="4"/>
        <v>5380</v>
      </c>
      <c r="D66" s="123">
        <v>5380</v>
      </c>
      <c r="E66" s="227"/>
      <c r="F66" s="375">
        <f t="shared" si="5"/>
        <v>5380</v>
      </c>
      <c r="G66" s="123"/>
      <c r="H66" s="124"/>
      <c r="I66" s="125">
        <f t="shared" si="6"/>
        <v>0</v>
      </c>
      <c r="J66" s="123">
        <v>0</v>
      </c>
      <c r="K66" s="124"/>
      <c r="L66" s="125">
        <f t="shared" si="7"/>
        <v>0</v>
      </c>
      <c r="M66" s="226"/>
      <c r="N66" s="227"/>
      <c r="O66" s="125">
        <f t="shared" si="8"/>
        <v>0</v>
      </c>
      <c r="P66" s="83"/>
      <c r="R66" s="56"/>
      <c r="S66" s="56"/>
    </row>
    <row r="67" spans="1:19" x14ac:dyDescent="0.25">
      <c r="A67" s="76">
        <v>1148</v>
      </c>
      <c r="B67" s="118" t="s">
        <v>84</v>
      </c>
      <c r="C67" s="225">
        <f t="shared" si="4"/>
        <v>9941</v>
      </c>
      <c r="D67" s="123">
        <v>9941</v>
      </c>
      <c r="E67" s="227"/>
      <c r="F67" s="375">
        <f t="shared" si="5"/>
        <v>9941</v>
      </c>
      <c r="G67" s="123"/>
      <c r="H67" s="124"/>
      <c r="I67" s="125">
        <f t="shared" si="6"/>
        <v>0</v>
      </c>
      <c r="J67" s="123">
        <v>0</v>
      </c>
      <c r="K67" s="124"/>
      <c r="L67" s="125">
        <f t="shared" si="7"/>
        <v>0</v>
      </c>
      <c r="M67" s="226"/>
      <c r="N67" s="227"/>
      <c r="O67" s="125">
        <f t="shared" si="8"/>
        <v>0</v>
      </c>
      <c r="P67" s="83"/>
      <c r="R67" s="56"/>
      <c r="S67" s="56"/>
    </row>
    <row r="68" spans="1:19" ht="36" hidden="1" x14ac:dyDescent="0.25">
      <c r="A68" s="76">
        <v>1149</v>
      </c>
      <c r="B68" s="118" t="s">
        <v>85</v>
      </c>
      <c r="C68" s="225">
        <f t="shared" si="4"/>
        <v>0</v>
      </c>
      <c r="D68" s="123">
        <v>0</v>
      </c>
      <c r="E68" s="227"/>
      <c r="F68" s="375">
        <f t="shared" si="5"/>
        <v>0</v>
      </c>
      <c r="G68" s="123"/>
      <c r="H68" s="124"/>
      <c r="I68" s="125">
        <f t="shared" si="6"/>
        <v>0</v>
      </c>
      <c r="J68" s="123">
        <v>0</v>
      </c>
      <c r="K68" s="124"/>
      <c r="L68" s="125">
        <f t="shared" si="7"/>
        <v>0</v>
      </c>
      <c r="M68" s="226"/>
      <c r="N68" s="227"/>
      <c r="O68" s="125">
        <f t="shared" si="8"/>
        <v>0</v>
      </c>
      <c r="P68" s="83"/>
      <c r="R68" s="56"/>
      <c r="S68" s="56"/>
    </row>
    <row r="69" spans="1:19" ht="36" x14ac:dyDescent="0.25">
      <c r="A69" s="217">
        <v>1150</v>
      </c>
      <c r="B69" s="158" t="s">
        <v>86</v>
      </c>
      <c r="C69" s="225">
        <f t="shared" si="4"/>
        <v>23262</v>
      </c>
      <c r="D69" s="234">
        <f>26862-4100+500</f>
        <v>23262</v>
      </c>
      <c r="E69" s="237"/>
      <c r="F69" s="373">
        <f t="shared" si="5"/>
        <v>23262</v>
      </c>
      <c r="G69" s="234"/>
      <c r="H69" s="235"/>
      <c r="I69" s="220">
        <f t="shared" si="6"/>
        <v>0</v>
      </c>
      <c r="J69" s="234">
        <v>0</v>
      </c>
      <c r="K69" s="235"/>
      <c r="L69" s="220">
        <f t="shared" si="7"/>
        <v>0</v>
      </c>
      <c r="M69" s="236"/>
      <c r="N69" s="237"/>
      <c r="O69" s="220">
        <f t="shared" si="8"/>
        <v>0</v>
      </c>
      <c r="P69" s="332"/>
      <c r="R69" s="56"/>
      <c r="S69" s="56"/>
    </row>
    <row r="70" spans="1:19" ht="36" x14ac:dyDescent="0.25">
      <c r="A70" s="95">
        <v>1200</v>
      </c>
      <c r="B70" s="212" t="s">
        <v>87</v>
      </c>
      <c r="C70" s="391">
        <f t="shared" si="4"/>
        <v>142167</v>
      </c>
      <c r="D70" s="104">
        <f>SUM(D71:D72)</f>
        <v>142167</v>
      </c>
      <c r="E70" s="239">
        <f>SUM(E71:E72)</f>
        <v>0</v>
      </c>
      <c r="F70" s="372">
        <f>D70+E70</f>
        <v>142167</v>
      </c>
      <c r="G70" s="104">
        <f>SUM(G71:G72)</f>
        <v>0</v>
      </c>
      <c r="H70" s="105">
        <f>SUM(H71:H72)</f>
        <v>0</v>
      </c>
      <c r="I70" s="106">
        <f t="shared" si="6"/>
        <v>0</v>
      </c>
      <c r="J70" s="104">
        <f>SUM(J71:J72)</f>
        <v>0</v>
      </c>
      <c r="K70" s="105">
        <f>SUM(K71:K72)</f>
        <v>0</v>
      </c>
      <c r="L70" s="106">
        <f t="shared" si="7"/>
        <v>0</v>
      </c>
      <c r="M70" s="238">
        <f>SUM(M71:M72)</f>
        <v>0</v>
      </c>
      <c r="N70" s="239">
        <f>SUM(N71:N72)</f>
        <v>0</v>
      </c>
      <c r="O70" s="106">
        <f t="shared" si="8"/>
        <v>0</v>
      </c>
      <c r="P70" s="103"/>
      <c r="R70" s="56"/>
      <c r="S70" s="56"/>
    </row>
    <row r="71" spans="1:19" ht="24" x14ac:dyDescent="0.25">
      <c r="A71" s="240">
        <v>1210</v>
      </c>
      <c r="B71" s="108" t="s">
        <v>88</v>
      </c>
      <c r="C71" s="392">
        <f t="shared" si="4"/>
        <v>123565</v>
      </c>
      <c r="D71" s="113">
        <v>123565</v>
      </c>
      <c r="E71" s="224"/>
      <c r="F71" s="374">
        <f t="shared" si="5"/>
        <v>123565</v>
      </c>
      <c r="G71" s="113"/>
      <c r="H71" s="114"/>
      <c r="I71" s="115">
        <f t="shared" si="6"/>
        <v>0</v>
      </c>
      <c r="J71" s="113">
        <v>0</v>
      </c>
      <c r="K71" s="114"/>
      <c r="L71" s="115">
        <f t="shared" si="7"/>
        <v>0</v>
      </c>
      <c r="M71" s="223"/>
      <c r="N71" s="224"/>
      <c r="O71" s="115">
        <f t="shared" si="8"/>
        <v>0</v>
      </c>
      <c r="P71" s="74"/>
      <c r="R71" s="56"/>
      <c r="S71" s="56"/>
    </row>
    <row r="72" spans="1:19" ht="24" x14ac:dyDescent="0.25">
      <c r="A72" s="228">
        <v>1220</v>
      </c>
      <c r="B72" s="118" t="s">
        <v>89</v>
      </c>
      <c r="C72" s="225">
        <f t="shared" si="4"/>
        <v>18602</v>
      </c>
      <c r="D72" s="229">
        <f>SUM(D73:D77)</f>
        <v>18602</v>
      </c>
      <c r="E72" s="233">
        <f>SUM(E73:E77)</f>
        <v>0</v>
      </c>
      <c r="F72" s="375">
        <f t="shared" si="5"/>
        <v>18602</v>
      </c>
      <c r="G72" s="229">
        <f>SUM(G73:G77)</f>
        <v>0</v>
      </c>
      <c r="H72" s="231">
        <f>SUM(H73:H77)</f>
        <v>0</v>
      </c>
      <c r="I72" s="125">
        <f t="shared" si="6"/>
        <v>0</v>
      </c>
      <c r="J72" s="229">
        <f>SUM(J73:J77)</f>
        <v>0</v>
      </c>
      <c r="K72" s="231">
        <f>SUM(K73:K77)</f>
        <v>0</v>
      </c>
      <c r="L72" s="125">
        <f t="shared" si="7"/>
        <v>0</v>
      </c>
      <c r="M72" s="232">
        <f>SUM(M73:M77)</f>
        <v>0</v>
      </c>
      <c r="N72" s="233">
        <f>SUM(N73:N77)</f>
        <v>0</v>
      </c>
      <c r="O72" s="125">
        <f t="shared" si="8"/>
        <v>0</v>
      </c>
      <c r="P72" s="83"/>
      <c r="R72" s="56"/>
      <c r="S72" s="56"/>
    </row>
    <row r="73" spans="1:19" ht="60" x14ac:dyDescent="0.25">
      <c r="A73" s="76">
        <v>1221</v>
      </c>
      <c r="B73" s="118" t="s">
        <v>90</v>
      </c>
      <c r="C73" s="225">
        <f t="shared" si="4"/>
        <v>9627</v>
      </c>
      <c r="D73" s="123">
        <f>8627+1000</f>
        <v>9627</v>
      </c>
      <c r="E73" s="227"/>
      <c r="F73" s="375">
        <f t="shared" si="5"/>
        <v>9627</v>
      </c>
      <c r="G73" s="123"/>
      <c r="H73" s="124"/>
      <c r="I73" s="125">
        <f t="shared" si="6"/>
        <v>0</v>
      </c>
      <c r="J73" s="123">
        <v>0</v>
      </c>
      <c r="K73" s="124"/>
      <c r="L73" s="125">
        <f t="shared" si="7"/>
        <v>0</v>
      </c>
      <c r="M73" s="226"/>
      <c r="N73" s="227"/>
      <c r="O73" s="125">
        <f t="shared" si="8"/>
        <v>0</v>
      </c>
      <c r="P73" s="332"/>
      <c r="R73" s="56"/>
      <c r="S73" s="56"/>
    </row>
    <row r="74" spans="1:19" hidden="1" x14ac:dyDescent="0.25">
      <c r="A74" s="76">
        <v>1223</v>
      </c>
      <c r="B74" s="118" t="s">
        <v>91</v>
      </c>
      <c r="C74" s="225">
        <f t="shared" si="4"/>
        <v>0</v>
      </c>
      <c r="D74" s="123">
        <v>0</v>
      </c>
      <c r="E74" s="227"/>
      <c r="F74" s="375">
        <f t="shared" si="5"/>
        <v>0</v>
      </c>
      <c r="G74" s="123"/>
      <c r="H74" s="124"/>
      <c r="I74" s="125">
        <f t="shared" si="6"/>
        <v>0</v>
      </c>
      <c r="J74" s="123">
        <v>0</v>
      </c>
      <c r="K74" s="124"/>
      <c r="L74" s="125">
        <f t="shared" si="7"/>
        <v>0</v>
      </c>
      <c r="M74" s="226"/>
      <c r="N74" s="227"/>
      <c r="O74" s="125">
        <f t="shared" si="8"/>
        <v>0</v>
      </c>
      <c r="P74" s="83"/>
      <c r="R74" s="56"/>
      <c r="S74" s="56"/>
    </row>
    <row r="75" spans="1:19" hidden="1" x14ac:dyDescent="0.25">
      <c r="A75" s="76">
        <v>1225</v>
      </c>
      <c r="B75" s="118" t="s">
        <v>92</v>
      </c>
      <c r="C75" s="225">
        <f t="shared" si="4"/>
        <v>0</v>
      </c>
      <c r="D75" s="123">
        <v>0</v>
      </c>
      <c r="E75" s="227"/>
      <c r="F75" s="375">
        <f t="shared" si="5"/>
        <v>0</v>
      </c>
      <c r="G75" s="123"/>
      <c r="H75" s="124"/>
      <c r="I75" s="125">
        <f t="shared" si="6"/>
        <v>0</v>
      </c>
      <c r="J75" s="123">
        <v>0</v>
      </c>
      <c r="K75" s="124"/>
      <c r="L75" s="125">
        <f t="shared" si="7"/>
        <v>0</v>
      </c>
      <c r="M75" s="226"/>
      <c r="N75" s="227"/>
      <c r="O75" s="125">
        <f t="shared" si="8"/>
        <v>0</v>
      </c>
      <c r="P75" s="83"/>
      <c r="R75" s="56"/>
      <c r="S75" s="56"/>
    </row>
    <row r="76" spans="1:19" ht="36" x14ac:dyDescent="0.25">
      <c r="A76" s="76">
        <v>1227</v>
      </c>
      <c r="B76" s="118" t="s">
        <v>93</v>
      </c>
      <c r="C76" s="225">
        <f t="shared" si="4"/>
        <v>4065</v>
      </c>
      <c r="D76" s="123">
        <f>2065+2000</f>
        <v>4065</v>
      </c>
      <c r="E76" s="227"/>
      <c r="F76" s="375">
        <f t="shared" si="5"/>
        <v>4065</v>
      </c>
      <c r="G76" s="123"/>
      <c r="H76" s="124"/>
      <c r="I76" s="125">
        <f t="shared" si="6"/>
        <v>0</v>
      </c>
      <c r="J76" s="123">
        <v>0</v>
      </c>
      <c r="K76" s="124"/>
      <c r="L76" s="125">
        <f t="shared" si="7"/>
        <v>0</v>
      </c>
      <c r="M76" s="226"/>
      <c r="N76" s="227"/>
      <c r="O76" s="125">
        <f t="shared" si="8"/>
        <v>0</v>
      </c>
      <c r="P76" s="332"/>
      <c r="R76" s="56"/>
      <c r="S76" s="56"/>
    </row>
    <row r="77" spans="1:19" ht="60" x14ac:dyDescent="0.25">
      <c r="A77" s="76">
        <v>1228</v>
      </c>
      <c r="B77" s="118" t="s">
        <v>94</v>
      </c>
      <c r="C77" s="225">
        <f t="shared" si="4"/>
        <v>4910</v>
      </c>
      <c r="D77" s="123">
        <f>4055+855</f>
        <v>4910</v>
      </c>
      <c r="E77" s="227"/>
      <c r="F77" s="375">
        <f t="shared" si="5"/>
        <v>4910</v>
      </c>
      <c r="G77" s="123"/>
      <c r="H77" s="124"/>
      <c r="I77" s="125">
        <f t="shared" si="6"/>
        <v>0</v>
      </c>
      <c r="J77" s="123">
        <v>0</v>
      </c>
      <c r="K77" s="124"/>
      <c r="L77" s="125">
        <f t="shared" si="7"/>
        <v>0</v>
      </c>
      <c r="M77" s="226"/>
      <c r="N77" s="227"/>
      <c r="O77" s="125">
        <f t="shared" si="8"/>
        <v>0</v>
      </c>
      <c r="P77" s="83"/>
      <c r="R77" s="56"/>
      <c r="S77" s="56"/>
    </row>
    <row r="78" spans="1:19" x14ac:dyDescent="0.25">
      <c r="A78" s="204">
        <v>2000</v>
      </c>
      <c r="B78" s="204" t="s">
        <v>95</v>
      </c>
      <c r="C78" s="401">
        <f t="shared" si="4"/>
        <v>193550</v>
      </c>
      <c r="D78" s="206">
        <f>SUM(D79,D86,D133,D167,D168,D175)</f>
        <v>173504</v>
      </c>
      <c r="E78" s="210">
        <f>SUM(E79,E86,E133,E167,E168,E175)</f>
        <v>0</v>
      </c>
      <c r="F78" s="371">
        <f t="shared" si="5"/>
        <v>173504</v>
      </c>
      <c r="G78" s="206">
        <f>SUM(G79,G86,G133,G167,G168,G175)</f>
        <v>0</v>
      </c>
      <c r="H78" s="207">
        <f>SUM(H79,H86,H133,H167,H168,H175)</f>
        <v>0</v>
      </c>
      <c r="I78" s="208">
        <f t="shared" si="6"/>
        <v>0</v>
      </c>
      <c r="J78" s="206">
        <f>SUM(J79,J86,J133,J167,J168,J175)</f>
        <v>20046</v>
      </c>
      <c r="K78" s="207">
        <f>SUM(K79,K86,K133,K167,K168,K175)</f>
        <v>0</v>
      </c>
      <c r="L78" s="208">
        <f t="shared" si="7"/>
        <v>20046</v>
      </c>
      <c r="M78" s="209">
        <f>SUM(M79,M86,M133,M167,M168,M175)</f>
        <v>0</v>
      </c>
      <c r="N78" s="210">
        <f>SUM(N79,N86,N133,N167,N168,N175)</f>
        <v>0</v>
      </c>
      <c r="O78" s="208">
        <f t="shared" si="8"/>
        <v>0</v>
      </c>
      <c r="P78" s="211"/>
      <c r="R78" s="56"/>
      <c r="S78" s="56"/>
    </row>
    <row r="79" spans="1:19" ht="24" x14ac:dyDescent="0.25">
      <c r="A79" s="95">
        <v>2100</v>
      </c>
      <c r="B79" s="212" t="s">
        <v>96</v>
      </c>
      <c r="C79" s="391">
        <f t="shared" si="4"/>
        <v>79766</v>
      </c>
      <c r="D79" s="104">
        <f>SUM(D80,D83)</f>
        <v>79766</v>
      </c>
      <c r="E79" s="239">
        <f>SUM(E80,E83)</f>
        <v>0</v>
      </c>
      <c r="F79" s="372">
        <f t="shared" si="5"/>
        <v>79766</v>
      </c>
      <c r="G79" s="104">
        <f>SUM(G80,G83)</f>
        <v>0</v>
      </c>
      <c r="H79" s="105">
        <f>SUM(H80,H83)</f>
        <v>0</v>
      </c>
      <c r="I79" s="106">
        <f t="shared" si="6"/>
        <v>0</v>
      </c>
      <c r="J79" s="104">
        <f>SUM(J80,J83)</f>
        <v>0</v>
      </c>
      <c r="K79" s="105">
        <f>SUM(K80,K83)</f>
        <v>0</v>
      </c>
      <c r="L79" s="106">
        <f t="shared" si="7"/>
        <v>0</v>
      </c>
      <c r="M79" s="238">
        <f>SUM(M80,M83)</f>
        <v>0</v>
      </c>
      <c r="N79" s="239">
        <f>SUM(N80,N83)</f>
        <v>0</v>
      </c>
      <c r="O79" s="106">
        <f t="shared" si="8"/>
        <v>0</v>
      </c>
      <c r="P79" s="103"/>
      <c r="R79" s="56"/>
      <c r="S79" s="56"/>
    </row>
    <row r="80" spans="1:19" ht="24" x14ac:dyDescent="0.25">
      <c r="A80" s="240">
        <v>2110</v>
      </c>
      <c r="B80" s="108" t="s">
        <v>97</v>
      </c>
      <c r="C80" s="392">
        <f t="shared" si="4"/>
        <v>1748</v>
      </c>
      <c r="D80" s="241">
        <f>SUM(D81:D82)</f>
        <v>1550</v>
      </c>
      <c r="E80" s="245">
        <f>SUM(E81:E82)</f>
        <v>198</v>
      </c>
      <c r="F80" s="374">
        <f t="shared" si="5"/>
        <v>1748</v>
      </c>
      <c r="G80" s="241">
        <f>SUM(G81:G82)</f>
        <v>0</v>
      </c>
      <c r="H80" s="243">
        <f>SUM(H81:H82)</f>
        <v>0</v>
      </c>
      <c r="I80" s="115">
        <f t="shared" si="6"/>
        <v>0</v>
      </c>
      <c r="J80" s="241">
        <f>SUM(J81:J82)</f>
        <v>0</v>
      </c>
      <c r="K80" s="243">
        <f>SUM(K81:K82)</f>
        <v>0</v>
      </c>
      <c r="L80" s="115">
        <f t="shared" si="7"/>
        <v>0</v>
      </c>
      <c r="M80" s="244">
        <f>SUM(M81:M82)</f>
        <v>0</v>
      </c>
      <c r="N80" s="245">
        <f>SUM(N81:N82)</f>
        <v>0</v>
      </c>
      <c r="O80" s="115">
        <f t="shared" si="8"/>
        <v>0</v>
      </c>
      <c r="P80" s="74"/>
      <c r="R80" s="56"/>
      <c r="S80" s="56"/>
    </row>
    <row r="81" spans="1:19" x14ac:dyDescent="0.25">
      <c r="A81" s="76">
        <v>2111</v>
      </c>
      <c r="B81" s="118" t="s">
        <v>98</v>
      </c>
      <c r="C81" s="225">
        <f t="shared" si="4"/>
        <v>748</v>
      </c>
      <c r="D81" s="123">
        <v>550</v>
      </c>
      <c r="E81" s="227">
        <v>198</v>
      </c>
      <c r="F81" s="375">
        <f t="shared" si="5"/>
        <v>748</v>
      </c>
      <c r="G81" s="123"/>
      <c r="H81" s="124"/>
      <c r="I81" s="125">
        <f t="shared" si="6"/>
        <v>0</v>
      </c>
      <c r="J81" s="123">
        <v>0</v>
      </c>
      <c r="K81" s="124"/>
      <c r="L81" s="125">
        <f t="shared" si="7"/>
        <v>0</v>
      </c>
      <c r="M81" s="226"/>
      <c r="N81" s="227"/>
      <c r="O81" s="125">
        <f t="shared" si="8"/>
        <v>0</v>
      </c>
      <c r="P81" s="83"/>
      <c r="R81" s="56"/>
      <c r="S81" s="56"/>
    </row>
    <row r="82" spans="1:19" ht="24" x14ac:dyDescent="0.25">
      <c r="A82" s="76">
        <v>2112</v>
      </c>
      <c r="B82" s="118" t="s">
        <v>99</v>
      </c>
      <c r="C82" s="225">
        <f t="shared" si="4"/>
        <v>1000</v>
      </c>
      <c r="D82" s="123">
        <v>1000</v>
      </c>
      <c r="E82" s="227"/>
      <c r="F82" s="375">
        <f t="shared" si="5"/>
        <v>1000</v>
      </c>
      <c r="G82" s="123"/>
      <c r="H82" s="124"/>
      <c r="I82" s="125">
        <f t="shared" si="6"/>
        <v>0</v>
      </c>
      <c r="J82" s="123">
        <v>0</v>
      </c>
      <c r="K82" s="124"/>
      <c r="L82" s="125">
        <f t="shared" si="7"/>
        <v>0</v>
      </c>
      <c r="M82" s="226"/>
      <c r="N82" s="227"/>
      <c r="O82" s="125">
        <f t="shared" si="8"/>
        <v>0</v>
      </c>
      <c r="P82" s="83"/>
      <c r="R82" s="56"/>
      <c r="S82" s="56"/>
    </row>
    <row r="83" spans="1:19" ht="24" x14ac:dyDescent="0.25">
      <c r="A83" s="228">
        <v>2120</v>
      </c>
      <c r="B83" s="118" t="s">
        <v>100</v>
      </c>
      <c r="C83" s="225">
        <f t="shared" si="4"/>
        <v>78018</v>
      </c>
      <c r="D83" s="229">
        <f>SUM(D84:D85)</f>
        <v>78216</v>
      </c>
      <c r="E83" s="233">
        <f>SUM(E84:E85)</f>
        <v>-198</v>
      </c>
      <c r="F83" s="375">
        <f t="shared" si="5"/>
        <v>78018</v>
      </c>
      <c r="G83" s="229">
        <f>SUM(G84:G85)</f>
        <v>0</v>
      </c>
      <c r="H83" s="231">
        <f>SUM(H84:H85)</f>
        <v>0</v>
      </c>
      <c r="I83" s="125">
        <f t="shared" si="6"/>
        <v>0</v>
      </c>
      <c r="J83" s="229">
        <f>SUM(J84:J85)</f>
        <v>0</v>
      </c>
      <c r="K83" s="231">
        <f>SUM(K84:K85)</f>
        <v>0</v>
      </c>
      <c r="L83" s="125">
        <f t="shared" si="7"/>
        <v>0</v>
      </c>
      <c r="M83" s="232">
        <f>SUM(M84:M85)</f>
        <v>0</v>
      </c>
      <c r="N83" s="233">
        <f>SUM(N84:N85)</f>
        <v>0</v>
      </c>
      <c r="O83" s="125">
        <f t="shared" si="8"/>
        <v>0</v>
      </c>
      <c r="P83" s="83"/>
      <c r="R83" s="56"/>
      <c r="S83" s="56"/>
    </row>
    <row r="84" spans="1:19" x14ac:dyDescent="0.25">
      <c r="A84" s="76">
        <v>2121</v>
      </c>
      <c r="B84" s="118" t="s">
        <v>98</v>
      </c>
      <c r="C84" s="225">
        <f t="shared" si="4"/>
        <v>17172</v>
      </c>
      <c r="D84" s="123">
        <v>17172</v>
      </c>
      <c r="E84" s="227"/>
      <c r="F84" s="375">
        <f t="shared" si="5"/>
        <v>17172</v>
      </c>
      <c r="G84" s="123"/>
      <c r="H84" s="124"/>
      <c r="I84" s="125">
        <f t="shared" si="6"/>
        <v>0</v>
      </c>
      <c r="J84" s="123">
        <v>0</v>
      </c>
      <c r="K84" s="124"/>
      <c r="L84" s="125">
        <f t="shared" si="7"/>
        <v>0</v>
      </c>
      <c r="M84" s="226"/>
      <c r="N84" s="227"/>
      <c r="O84" s="125">
        <f t="shared" si="8"/>
        <v>0</v>
      </c>
      <c r="P84" s="83"/>
      <c r="R84" s="56"/>
      <c r="S84" s="56"/>
    </row>
    <row r="85" spans="1:19" ht="24" x14ac:dyDescent="0.25">
      <c r="A85" s="76">
        <v>2122</v>
      </c>
      <c r="B85" s="118" t="s">
        <v>99</v>
      </c>
      <c r="C85" s="225">
        <f t="shared" si="4"/>
        <v>60846</v>
      </c>
      <c r="D85" s="123">
        <v>61044</v>
      </c>
      <c r="E85" s="227">
        <v>-198</v>
      </c>
      <c r="F85" s="375">
        <f t="shared" si="5"/>
        <v>60846</v>
      </c>
      <c r="G85" s="123"/>
      <c r="H85" s="124"/>
      <c r="I85" s="125">
        <f t="shared" si="6"/>
        <v>0</v>
      </c>
      <c r="J85" s="123">
        <v>0</v>
      </c>
      <c r="K85" s="124"/>
      <c r="L85" s="125">
        <f t="shared" si="7"/>
        <v>0</v>
      </c>
      <c r="M85" s="226"/>
      <c r="N85" s="227"/>
      <c r="O85" s="125">
        <f t="shared" si="8"/>
        <v>0</v>
      </c>
      <c r="P85" s="83"/>
      <c r="R85" s="56"/>
      <c r="S85" s="56"/>
    </row>
    <row r="86" spans="1:19" x14ac:dyDescent="0.25">
      <c r="A86" s="95">
        <v>2200</v>
      </c>
      <c r="B86" s="212" t="s">
        <v>101</v>
      </c>
      <c r="C86" s="246">
        <f t="shared" si="4"/>
        <v>59258</v>
      </c>
      <c r="D86" s="104">
        <f>SUM(D87,D92,D98,D106,D115,D119,D125,D131)</f>
        <v>59258</v>
      </c>
      <c r="E86" s="239">
        <f>SUM(E87,E92,E98,E106,E115,E119,E125,E131)</f>
        <v>0</v>
      </c>
      <c r="F86" s="372">
        <f t="shared" si="5"/>
        <v>59258</v>
      </c>
      <c r="G86" s="104">
        <f>SUM(G87,G92,G98,G106,G115,G119,G125,G131)</f>
        <v>0</v>
      </c>
      <c r="H86" s="105">
        <f>SUM(H87,H92,H98,H106,H115,H119,H125,H131)</f>
        <v>0</v>
      </c>
      <c r="I86" s="106">
        <f t="shared" si="6"/>
        <v>0</v>
      </c>
      <c r="J86" s="104">
        <f>SUM(J87,J92,J98,J106,J115,J119,J125,J131)</f>
        <v>0</v>
      </c>
      <c r="K86" s="105">
        <f>SUM(K87,K92,K98,K106,K115,K119,K125,K131)</f>
        <v>0</v>
      </c>
      <c r="L86" s="106">
        <f t="shared" si="7"/>
        <v>0</v>
      </c>
      <c r="M86" s="247">
        <f>SUM(M87,M92,M98,M106,M115,M119,M125,M131)</f>
        <v>0</v>
      </c>
      <c r="N86" s="248">
        <f>SUM(N87,N92,N98,N106,N115,N119,N125,N131)</f>
        <v>0</v>
      </c>
      <c r="O86" s="249">
        <f t="shared" si="8"/>
        <v>0</v>
      </c>
      <c r="P86" s="250"/>
      <c r="R86" s="56"/>
      <c r="S86" s="56"/>
    </row>
    <row r="87" spans="1:19" ht="24" x14ac:dyDescent="0.25">
      <c r="A87" s="217">
        <v>2210</v>
      </c>
      <c r="B87" s="158" t="s">
        <v>102</v>
      </c>
      <c r="C87" s="396">
        <f t="shared" si="4"/>
        <v>22500</v>
      </c>
      <c r="D87" s="218">
        <f>SUM(D88:D91)</f>
        <v>22500</v>
      </c>
      <c r="E87" s="222">
        <f>SUM(E88:E91)</f>
        <v>0</v>
      </c>
      <c r="F87" s="373">
        <f t="shared" si="5"/>
        <v>22500</v>
      </c>
      <c r="G87" s="218">
        <f>SUM(G88:G91)</f>
        <v>0</v>
      </c>
      <c r="H87" s="219">
        <f>SUM(H88:H91)</f>
        <v>0</v>
      </c>
      <c r="I87" s="220">
        <f t="shared" si="6"/>
        <v>0</v>
      </c>
      <c r="J87" s="218">
        <f>SUM(J88:J91)</f>
        <v>0</v>
      </c>
      <c r="K87" s="219">
        <f>SUM(K88:K91)</f>
        <v>0</v>
      </c>
      <c r="L87" s="220">
        <f t="shared" si="7"/>
        <v>0</v>
      </c>
      <c r="M87" s="221">
        <f>SUM(M88:M91)</f>
        <v>0</v>
      </c>
      <c r="N87" s="222">
        <f>SUM(N88:N91)</f>
        <v>0</v>
      </c>
      <c r="O87" s="220">
        <f t="shared" si="8"/>
        <v>0</v>
      </c>
      <c r="P87" s="166"/>
      <c r="R87" s="56"/>
      <c r="S87" s="56"/>
    </row>
    <row r="88" spans="1:19" ht="24" hidden="1" x14ac:dyDescent="0.25">
      <c r="A88" s="67">
        <v>2211</v>
      </c>
      <c r="B88" s="108" t="s">
        <v>103</v>
      </c>
      <c r="C88" s="225">
        <f t="shared" si="4"/>
        <v>0</v>
      </c>
      <c r="D88" s="113">
        <v>0</v>
      </c>
      <c r="E88" s="224"/>
      <c r="F88" s="374">
        <f t="shared" si="5"/>
        <v>0</v>
      </c>
      <c r="G88" s="113"/>
      <c r="H88" s="114"/>
      <c r="I88" s="115">
        <f t="shared" si="6"/>
        <v>0</v>
      </c>
      <c r="J88" s="113">
        <v>0</v>
      </c>
      <c r="K88" s="114"/>
      <c r="L88" s="115">
        <f t="shared" si="7"/>
        <v>0</v>
      </c>
      <c r="M88" s="223"/>
      <c r="N88" s="224"/>
      <c r="O88" s="115">
        <f t="shared" si="8"/>
        <v>0</v>
      </c>
      <c r="P88" s="74"/>
      <c r="R88" s="56"/>
      <c r="S88" s="56"/>
    </row>
    <row r="89" spans="1:19" ht="36" hidden="1" x14ac:dyDescent="0.25">
      <c r="A89" s="76">
        <v>2212</v>
      </c>
      <c r="B89" s="118" t="s">
        <v>104</v>
      </c>
      <c r="C89" s="225">
        <f t="shared" si="4"/>
        <v>0</v>
      </c>
      <c r="D89" s="123">
        <v>0</v>
      </c>
      <c r="E89" s="227"/>
      <c r="F89" s="375">
        <f t="shared" si="5"/>
        <v>0</v>
      </c>
      <c r="G89" s="123"/>
      <c r="H89" s="124"/>
      <c r="I89" s="125">
        <f t="shared" si="6"/>
        <v>0</v>
      </c>
      <c r="J89" s="123">
        <v>0</v>
      </c>
      <c r="K89" s="124"/>
      <c r="L89" s="125">
        <f t="shared" si="7"/>
        <v>0</v>
      </c>
      <c r="M89" s="226"/>
      <c r="N89" s="227"/>
      <c r="O89" s="125">
        <f t="shared" si="8"/>
        <v>0</v>
      </c>
      <c r="P89" s="83"/>
      <c r="R89" s="56"/>
      <c r="S89" s="56"/>
    </row>
    <row r="90" spans="1:19" ht="24" hidden="1" x14ac:dyDescent="0.25">
      <c r="A90" s="76">
        <v>2214</v>
      </c>
      <c r="B90" s="118" t="s">
        <v>105</v>
      </c>
      <c r="C90" s="225">
        <f t="shared" si="4"/>
        <v>0</v>
      </c>
      <c r="D90" s="123">
        <v>0</v>
      </c>
      <c r="E90" s="227"/>
      <c r="F90" s="375">
        <f t="shared" si="5"/>
        <v>0</v>
      </c>
      <c r="G90" s="123"/>
      <c r="H90" s="124"/>
      <c r="I90" s="125">
        <f t="shared" si="6"/>
        <v>0</v>
      </c>
      <c r="J90" s="123">
        <v>0</v>
      </c>
      <c r="K90" s="124"/>
      <c r="L90" s="125">
        <f t="shared" si="7"/>
        <v>0</v>
      </c>
      <c r="M90" s="226"/>
      <c r="N90" s="227"/>
      <c r="O90" s="125">
        <f t="shared" si="8"/>
        <v>0</v>
      </c>
      <c r="P90" s="83"/>
      <c r="R90" s="56"/>
      <c r="S90" s="56"/>
    </row>
    <row r="91" spans="1:19" x14ac:dyDescent="0.25">
      <c r="A91" s="76">
        <v>2219</v>
      </c>
      <c r="B91" s="118" t="s">
        <v>106</v>
      </c>
      <c r="C91" s="225">
        <f t="shared" si="4"/>
        <v>22500</v>
      </c>
      <c r="D91" s="123">
        <v>22500</v>
      </c>
      <c r="E91" s="227"/>
      <c r="F91" s="375">
        <f t="shared" si="5"/>
        <v>22500</v>
      </c>
      <c r="G91" s="123"/>
      <c r="H91" s="124"/>
      <c r="I91" s="125">
        <f t="shared" si="6"/>
        <v>0</v>
      </c>
      <c r="J91" s="123">
        <v>0</v>
      </c>
      <c r="K91" s="124"/>
      <c r="L91" s="125">
        <f t="shared" si="7"/>
        <v>0</v>
      </c>
      <c r="M91" s="226"/>
      <c r="N91" s="227"/>
      <c r="O91" s="125">
        <f t="shared" si="8"/>
        <v>0</v>
      </c>
      <c r="P91" s="83"/>
      <c r="R91" s="56"/>
      <c r="S91" s="56"/>
    </row>
    <row r="92" spans="1:19" ht="24" hidden="1" x14ac:dyDescent="0.25">
      <c r="A92" s="228">
        <v>2220</v>
      </c>
      <c r="B92" s="118" t="s">
        <v>107</v>
      </c>
      <c r="C92" s="225">
        <f t="shared" si="4"/>
        <v>0</v>
      </c>
      <c r="D92" s="229">
        <f>SUM(D93:D97)</f>
        <v>0</v>
      </c>
      <c r="E92" s="233">
        <f>SUM(E93:E97)</f>
        <v>0</v>
      </c>
      <c r="F92" s="375">
        <f t="shared" si="5"/>
        <v>0</v>
      </c>
      <c r="G92" s="229">
        <f>SUM(G93:G97)</f>
        <v>0</v>
      </c>
      <c r="H92" s="231">
        <f>SUM(H93:H97)</f>
        <v>0</v>
      </c>
      <c r="I92" s="125">
        <f t="shared" si="6"/>
        <v>0</v>
      </c>
      <c r="J92" s="229">
        <f>SUM(J93:J97)</f>
        <v>0</v>
      </c>
      <c r="K92" s="231">
        <f>SUM(K93:K97)</f>
        <v>0</v>
      </c>
      <c r="L92" s="125">
        <f t="shared" si="7"/>
        <v>0</v>
      </c>
      <c r="M92" s="232">
        <f>SUM(M93:M97)</f>
        <v>0</v>
      </c>
      <c r="N92" s="233">
        <f>SUM(N93:N97)</f>
        <v>0</v>
      </c>
      <c r="O92" s="125">
        <f t="shared" si="8"/>
        <v>0</v>
      </c>
      <c r="P92" s="83"/>
      <c r="R92" s="56"/>
      <c r="S92" s="56"/>
    </row>
    <row r="93" spans="1:19" hidden="1" x14ac:dyDescent="0.25">
      <c r="A93" s="76">
        <v>2221</v>
      </c>
      <c r="B93" s="118" t="s">
        <v>108</v>
      </c>
      <c r="C93" s="225">
        <f t="shared" si="4"/>
        <v>0</v>
      </c>
      <c r="D93" s="123">
        <v>0</v>
      </c>
      <c r="E93" s="227"/>
      <c r="F93" s="375">
        <f t="shared" si="5"/>
        <v>0</v>
      </c>
      <c r="G93" s="123"/>
      <c r="H93" s="124"/>
      <c r="I93" s="125">
        <f t="shared" si="6"/>
        <v>0</v>
      </c>
      <c r="J93" s="123">
        <v>0</v>
      </c>
      <c r="K93" s="124"/>
      <c r="L93" s="125">
        <f t="shared" si="7"/>
        <v>0</v>
      </c>
      <c r="M93" s="226"/>
      <c r="N93" s="227"/>
      <c r="O93" s="125">
        <f t="shared" si="8"/>
        <v>0</v>
      </c>
      <c r="P93" s="83"/>
      <c r="R93" s="56"/>
      <c r="S93" s="56"/>
    </row>
    <row r="94" spans="1:19" hidden="1" x14ac:dyDescent="0.25">
      <c r="A94" s="76">
        <v>2222</v>
      </c>
      <c r="B94" s="118" t="s">
        <v>109</v>
      </c>
      <c r="C94" s="225">
        <f t="shared" si="4"/>
        <v>0</v>
      </c>
      <c r="D94" s="123">
        <v>0</v>
      </c>
      <c r="E94" s="227"/>
      <c r="F94" s="375">
        <f t="shared" si="5"/>
        <v>0</v>
      </c>
      <c r="G94" s="123"/>
      <c r="H94" s="124"/>
      <c r="I94" s="125">
        <f t="shared" si="6"/>
        <v>0</v>
      </c>
      <c r="J94" s="123">
        <v>0</v>
      </c>
      <c r="K94" s="124"/>
      <c r="L94" s="125">
        <f t="shared" si="7"/>
        <v>0</v>
      </c>
      <c r="M94" s="226"/>
      <c r="N94" s="227"/>
      <c r="O94" s="125">
        <f t="shared" si="8"/>
        <v>0</v>
      </c>
      <c r="P94" s="83"/>
      <c r="R94" s="56"/>
      <c r="S94" s="56"/>
    </row>
    <row r="95" spans="1:19" hidden="1" x14ac:dyDescent="0.25">
      <c r="A95" s="76">
        <v>2223</v>
      </c>
      <c r="B95" s="118" t="s">
        <v>110</v>
      </c>
      <c r="C95" s="225">
        <f t="shared" si="4"/>
        <v>0</v>
      </c>
      <c r="D95" s="123">
        <v>0</v>
      </c>
      <c r="E95" s="227"/>
      <c r="F95" s="375">
        <f t="shared" si="5"/>
        <v>0</v>
      </c>
      <c r="G95" s="123"/>
      <c r="H95" s="124"/>
      <c r="I95" s="125">
        <f t="shared" si="6"/>
        <v>0</v>
      </c>
      <c r="J95" s="123">
        <v>0</v>
      </c>
      <c r="K95" s="124"/>
      <c r="L95" s="125">
        <f t="shared" si="7"/>
        <v>0</v>
      </c>
      <c r="M95" s="226"/>
      <c r="N95" s="227"/>
      <c r="O95" s="125">
        <f t="shared" si="8"/>
        <v>0</v>
      </c>
      <c r="P95" s="83"/>
      <c r="R95" s="56"/>
      <c r="S95" s="56"/>
    </row>
    <row r="96" spans="1:19" ht="48" hidden="1" x14ac:dyDescent="0.25">
      <c r="A96" s="76">
        <v>2224</v>
      </c>
      <c r="B96" s="118" t="s">
        <v>111</v>
      </c>
      <c r="C96" s="225">
        <f t="shared" si="4"/>
        <v>0</v>
      </c>
      <c r="D96" s="123">
        <v>0</v>
      </c>
      <c r="E96" s="227"/>
      <c r="F96" s="375">
        <f t="shared" si="5"/>
        <v>0</v>
      </c>
      <c r="G96" s="123"/>
      <c r="H96" s="124"/>
      <c r="I96" s="125">
        <f t="shared" si="6"/>
        <v>0</v>
      </c>
      <c r="J96" s="123">
        <v>0</v>
      </c>
      <c r="K96" s="124"/>
      <c r="L96" s="125">
        <f t="shared" si="7"/>
        <v>0</v>
      </c>
      <c r="M96" s="226"/>
      <c r="N96" s="227"/>
      <c r="O96" s="125">
        <f t="shared" si="8"/>
        <v>0</v>
      </c>
      <c r="P96" s="83"/>
      <c r="R96" s="56"/>
      <c r="S96" s="56"/>
    </row>
    <row r="97" spans="1:19" ht="24" hidden="1" x14ac:dyDescent="0.25">
      <c r="A97" s="76">
        <v>2229</v>
      </c>
      <c r="B97" s="118" t="s">
        <v>112</v>
      </c>
      <c r="C97" s="225">
        <f t="shared" si="4"/>
        <v>0</v>
      </c>
      <c r="D97" s="123">
        <v>0</v>
      </c>
      <c r="E97" s="227"/>
      <c r="F97" s="375">
        <f t="shared" si="5"/>
        <v>0</v>
      </c>
      <c r="G97" s="123"/>
      <c r="H97" s="124"/>
      <c r="I97" s="125">
        <f t="shared" si="6"/>
        <v>0</v>
      </c>
      <c r="J97" s="123">
        <v>0</v>
      </c>
      <c r="K97" s="124"/>
      <c r="L97" s="125">
        <f t="shared" si="7"/>
        <v>0</v>
      </c>
      <c r="M97" s="226"/>
      <c r="N97" s="227"/>
      <c r="O97" s="125">
        <f t="shared" si="8"/>
        <v>0</v>
      </c>
      <c r="P97" s="83"/>
      <c r="R97" s="56"/>
      <c r="S97" s="56"/>
    </row>
    <row r="98" spans="1:19" ht="36" x14ac:dyDescent="0.25">
      <c r="A98" s="228">
        <v>2230</v>
      </c>
      <c r="B98" s="118" t="s">
        <v>113</v>
      </c>
      <c r="C98" s="225">
        <f t="shared" si="4"/>
        <v>33828</v>
      </c>
      <c r="D98" s="229">
        <f>SUM(D99:D105)</f>
        <v>33828</v>
      </c>
      <c r="E98" s="233">
        <f>SUM(E99:E105)</f>
        <v>0</v>
      </c>
      <c r="F98" s="375">
        <f t="shared" si="5"/>
        <v>33828</v>
      </c>
      <c r="G98" s="229">
        <f>SUM(G99:G105)</f>
        <v>0</v>
      </c>
      <c r="H98" s="231">
        <f>SUM(H99:H105)</f>
        <v>0</v>
      </c>
      <c r="I98" s="125">
        <f t="shared" si="6"/>
        <v>0</v>
      </c>
      <c r="J98" s="229">
        <f>SUM(J99:J105)</f>
        <v>0</v>
      </c>
      <c r="K98" s="231">
        <f>SUM(K99:K105)</f>
        <v>0</v>
      </c>
      <c r="L98" s="125">
        <f t="shared" si="7"/>
        <v>0</v>
      </c>
      <c r="M98" s="232">
        <f>SUM(M99:M105)</f>
        <v>0</v>
      </c>
      <c r="N98" s="233">
        <f>SUM(N99:N105)</f>
        <v>0</v>
      </c>
      <c r="O98" s="125">
        <f t="shared" si="8"/>
        <v>0</v>
      </c>
      <c r="P98" s="83"/>
      <c r="R98" s="56"/>
      <c r="S98" s="56"/>
    </row>
    <row r="99" spans="1:19" ht="24" x14ac:dyDescent="0.25">
      <c r="A99" s="76">
        <v>2231</v>
      </c>
      <c r="B99" s="118" t="s">
        <v>114</v>
      </c>
      <c r="C99" s="225">
        <f t="shared" si="4"/>
        <v>11252</v>
      </c>
      <c r="D99" s="123">
        <f>8000+752+2500</f>
        <v>11252</v>
      </c>
      <c r="E99" s="227"/>
      <c r="F99" s="375">
        <f t="shared" si="5"/>
        <v>11252</v>
      </c>
      <c r="G99" s="123"/>
      <c r="H99" s="124"/>
      <c r="I99" s="125">
        <f t="shared" si="6"/>
        <v>0</v>
      </c>
      <c r="J99" s="123">
        <v>0</v>
      </c>
      <c r="K99" s="124"/>
      <c r="L99" s="125">
        <f t="shared" si="7"/>
        <v>0</v>
      </c>
      <c r="M99" s="226"/>
      <c r="N99" s="227"/>
      <c r="O99" s="125">
        <f t="shared" si="8"/>
        <v>0</v>
      </c>
      <c r="P99" s="332"/>
      <c r="R99" s="56"/>
      <c r="S99" s="56"/>
    </row>
    <row r="100" spans="1:19" ht="36" hidden="1" x14ac:dyDescent="0.25">
      <c r="A100" s="76">
        <v>2232</v>
      </c>
      <c r="B100" s="118" t="s">
        <v>115</v>
      </c>
      <c r="C100" s="225">
        <f t="shared" si="4"/>
        <v>0</v>
      </c>
      <c r="D100" s="123">
        <v>0</v>
      </c>
      <c r="E100" s="227"/>
      <c r="F100" s="375">
        <f t="shared" si="5"/>
        <v>0</v>
      </c>
      <c r="G100" s="123"/>
      <c r="H100" s="124"/>
      <c r="I100" s="125">
        <f t="shared" si="6"/>
        <v>0</v>
      </c>
      <c r="J100" s="123">
        <v>0</v>
      </c>
      <c r="K100" s="124"/>
      <c r="L100" s="125">
        <f t="shared" si="7"/>
        <v>0</v>
      </c>
      <c r="M100" s="226"/>
      <c r="N100" s="227"/>
      <c r="O100" s="125">
        <f t="shared" si="8"/>
        <v>0</v>
      </c>
      <c r="P100" s="83"/>
      <c r="R100" s="56"/>
      <c r="S100" s="56"/>
    </row>
    <row r="101" spans="1:19" ht="24" hidden="1" x14ac:dyDescent="0.25">
      <c r="A101" s="67">
        <v>2233</v>
      </c>
      <c r="B101" s="108" t="s">
        <v>116</v>
      </c>
      <c r="C101" s="225">
        <f t="shared" si="4"/>
        <v>0</v>
      </c>
      <c r="D101" s="113">
        <v>0</v>
      </c>
      <c r="E101" s="224"/>
      <c r="F101" s="374">
        <f t="shared" si="5"/>
        <v>0</v>
      </c>
      <c r="G101" s="113"/>
      <c r="H101" s="114"/>
      <c r="I101" s="115">
        <f t="shared" si="6"/>
        <v>0</v>
      </c>
      <c r="J101" s="113">
        <v>0</v>
      </c>
      <c r="K101" s="114"/>
      <c r="L101" s="115">
        <f t="shared" si="7"/>
        <v>0</v>
      </c>
      <c r="M101" s="223"/>
      <c r="N101" s="224"/>
      <c r="O101" s="115">
        <f t="shared" si="8"/>
        <v>0</v>
      </c>
      <c r="P101" s="74"/>
      <c r="R101" s="56"/>
      <c r="S101" s="56"/>
    </row>
    <row r="102" spans="1:19" ht="36" hidden="1" x14ac:dyDescent="0.25">
      <c r="A102" s="76">
        <v>2234</v>
      </c>
      <c r="B102" s="118" t="s">
        <v>117</v>
      </c>
      <c r="C102" s="225">
        <f t="shared" si="4"/>
        <v>0</v>
      </c>
      <c r="D102" s="123">
        <v>0</v>
      </c>
      <c r="E102" s="227"/>
      <c r="F102" s="375">
        <f t="shared" si="5"/>
        <v>0</v>
      </c>
      <c r="G102" s="123"/>
      <c r="H102" s="124"/>
      <c r="I102" s="125">
        <f t="shared" si="6"/>
        <v>0</v>
      </c>
      <c r="J102" s="123">
        <v>0</v>
      </c>
      <c r="K102" s="124"/>
      <c r="L102" s="125">
        <f t="shared" si="7"/>
        <v>0</v>
      </c>
      <c r="M102" s="226"/>
      <c r="N102" s="227"/>
      <c r="O102" s="125">
        <f t="shared" si="8"/>
        <v>0</v>
      </c>
      <c r="P102" s="83"/>
      <c r="R102" s="56"/>
      <c r="S102" s="56"/>
    </row>
    <row r="103" spans="1:19" ht="24" x14ac:dyDescent="0.25">
      <c r="A103" s="76">
        <v>2235</v>
      </c>
      <c r="B103" s="118" t="s">
        <v>118</v>
      </c>
      <c r="C103" s="225">
        <f t="shared" si="4"/>
        <v>17436</v>
      </c>
      <c r="D103" s="123">
        <v>17436</v>
      </c>
      <c r="E103" s="227"/>
      <c r="F103" s="375">
        <f t="shared" si="5"/>
        <v>17436</v>
      </c>
      <c r="G103" s="123"/>
      <c r="H103" s="124"/>
      <c r="I103" s="125">
        <f t="shared" si="6"/>
        <v>0</v>
      </c>
      <c r="J103" s="123">
        <v>0</v>
      </c>
      <c r="K103" s="124"/>
      <c r="L103" s="125">
        <f t="shared" si="7"/>
        <v>0</v>
      </c>
      <c r="M103" s="226"/>
      <c r="N103" s="227"/>
      <c r="O103" s="125">
        <f t="shared" si="8"/>
        <v>0</v>
      </c>
      <c r="P103" s="83"/>
      <c r="R103" s="56"/>
      <c r="S103" s="56"/>
    </row>
    <row r="104" spans="1:19" hidden="1" x14ac:dyDescent="0.25">
      <c r="A104" s="76">
        <v>2236</v>
      </c>
      <c r="B104" s="118" t="s">
        <v>119</v>
      </c>
      <c r="C104" s="225">
        <f t="shared" si="4"/>
        <v>0</v>
      </c>
      <c r="D104" s="123">
        <v>0</v>
      </c>
      <c r="E104" s="227"/>
      <c r="F104" s="375">
        <f t="shared" si="5"/>
        <v>0</v>
      </c>
      <c r="G104" s="123"/>
      <c r="H104" s="124"/>
      <c r="I104" s="125">
        <f t="shared" si="6"/>
        <v>0</v>
      </c>
      <c r="J104" s="123">
        <v>0</v>
      </c>
      <c r="K104" s="124"/>
      <c r="L104" s="125">
        <f t="shared" si="7"/>
        <v>0</v>
      </c>
      <c r="M104" s="226"/>
      <c r="N104" s="227"/>
      <c r="O104" s="125">
        <f t="shared" si="8"/>
        <v>0</v>
      </c>
      <c r="P104" s="83"/>
      <c r="R104" s="56"/>
      <c r="S104" s="56"/>
    </row>
    <row r="105" spans="1:19" ht="24" x14ac:dyDescent="0.25">
      <c r="A105" s="76">
        <v>2239</v>
      </c>
      <c r="B105" s="118" t="s">
        <v>120</v>
      </c>
      <c r="C105" s="225">
        <f t="shared" si="4"/>
        <v>5140</v>
      </c>
      <c r="D105" s="123">
        <f>3156+1984</f>
        <v>5140</v>
      </c>
      <c r="E105" s="227"/>
      <c r="F105" s="375">
        <f t="shared" si="5"/>
        <v>5140</v>
      </c>
      <c r="G105" s="123"/>
      <c r="H105" s="124"/>
      <c r="I105" s="125">
        <f t="shared" si="6"/>
        <v>0</v>
      </c>
      <c r="J105" s="123">
        <v>0</v>
      </c>
      <c r="K105" s="124"/>
      <c r="L105" s="125">
        <f t="shared" si="7"/>
        <v>0</v>
      </c>
      <c r="M105" s="226"/>
      <c r="N105" s="227"/>
      <c r="O105" s="125">
        <f t="shared" si="8"/>
        <v>0</v>
      </c>
      <c r="P105" s="332"/>
      <c r="R105" s="56"/>
      <c r="S105" s="56"/>
    </row>
    <row r="106" spans="1:19" ht="36" hidden="1" x14ac:dyDescent="0.25">
      <c r="A106" s="228">
        <v>2240</v>
      </c>
      <c r="B106" s="118" t="s">
        <v>121</v>
      </c>
      <c r="C106" s="225">
        <f t="shared" si="4"/>
        <v>0</v>
      </c>
      <c r="D106" s="229">
        <f>SUM(D107:D114)</f>
        <v>0</v>
      </c>
      <c r="E106" s="233">
        <f>SUM(E107:E114)</f>
        <v>0</v>
      </c>
      <c r="F106" s="375">
        <f t="shared" si="5"/>
        <v>0</v>
      </c>
      <c r="G106" s="229">
        <f>SUM(G107:G114)</f>
        <v>0</v>
      </c>
      <c r="H106" s="231">
        <f>SUM(H107:H114)</f>
        <v>0</v>
      </c>
      <c r="I106" s="125">
        <f t="shared" si="6"/>
        <v>0</v>
      </c>
      <c r="J106" s="229">
        <f>SUM(J107:J114)</f>
        <v>0</v>
      </c>
      <c r="K106" s="231">
        <f>SUM(K107:K114)</f>
        <v>0</v>
      </c>
      <c r="L106" s="125">
        <f t="shared" si="7"/>
        <v>0</v>
      </c>
      <c r="M106" s="232">
        <f>SUM(M107:M114)</f>
        <v>0</v>
      </c>
      <c r="N106" s="233">
        <f>SUM(N107:N114)</f>
        <v>0</v>
      </c>
      <c r="O106" s="125">
        <f t="shared" si="8"/>
        <v>0</v>
      </c>
      <c r="P106" s="83"/>
      <c r="R106" s="56"/>
      <c r="S106" s="56"/>
    </row>
    <row r="107" spans="1:19" hidden="1" x14ac:dyDescent="0.25">
      <c r="A107" s="76">
        <v>2241</v>
      </c>
      <c r="B107" s="118" t="s">
        <v>122</v>
      </c>
      <c r="C107" s="225">
        <f t="shared" si="4"/>
        <v>0</v>
      </c>
      <c r="D107" s="123">
        <v>0</v>
      </c>
      <c r="E107" s="227"/>
      <c r="F107" s="375">
        <f t="shared" si="5"/>
        <v>0</v>
      </c>
      <c r="G107" s="123"/>
      <c r="H107" s="124"/>
      <c r="I107" s="125">
        <f t="shared" si="6"/>
        <v>0</v>
      </c>
      <c r="J107" s="123">
        <v>0</v>
      </c>
      <c r="K107" s="124"/>
      <c r="L107" s="125">
        <f t="shared" si="7"/>
        <v>0</v>
      </c>
      <c r="M107" s="226"/>
      <c r="N107" s="227"/>
      <c r="O107" s="125">
        <f t="shared" si="8"/>
        <v>0</v>
      </c>
      <c r="P107" s="83"/>
      <c r="R107" s="56"/>
      <c r="S107" s="56"/>
    </row>
    <row r="108" spans="1:19" ht="24" hidden="1" x14ac:dyDescent="0.25">
      <c r="A108" s="76">
        <v>2242</v>
      </c>
      <c r="B108" s="118" t="s">
        <v>123</v>
      </c>
      <c r="C108" s="225">
        <f t="shared" si="4"/>
        <v>0</v>
      </c>
      <c r="D108" s="123">
        <v>0</v>
      </c>
      <c r="E108" s="227"/>
      <c r="F108" s="375">
        <f t="shared" si="5"/>
        <v>0</v>
      </c>
      <c r="G108" s="123"/>
      <c r="H108" s="124"/>
      <c r="I108" s="125">
        <f t="shared" si="6"/>
        <v>0</v>
      </c>
      <c r="J108" s="123">
        <v>0</v>
      </c>
      <c r="K108" s="124"/>
      <c r="L108" s="125">
        <f t="shared" si="7"/>
        <v>0</v>
      </c>
      <c r="M108" s="226"/>
      <c r="N108" s="227"/>
      <c r="O108" s="125">
        <f t="shared" si="8"/>
        <v>0</v>
      </c>
      <c r="P108" s="83"/>
      <c r="R108" s="56"/>
      <c r="S108" s="56"/>
    </row>
    <row r="109" spans="1:19" ht="24" hidden="1" x14ac:dyDescent="0.25">
      <c r="A109" s="76">
        <v>2243</v>
      </c>
      <c r="B109" s="118" t="s">
        <v>124</v>
      </c>
      <c r="C109" s="225">
        <f t="shared" si="4"/>
        <v>0</v>
      </c>
      <c r="D109" s="123">
        <v>0</v>
      </c>
      <c r="E109" s="227"/>
      <c r="F109" s="375">
        <f t="shared" si="5"/>
        <v>0</v>
      </c>
      <c r="G109" s="123"/>
      <c r="H109" s="124"/>
      <c r="I109" s="125">
        <f t="shared" si="6"/>
        <v>0</v>
      </c>
      <c r="J109" s="123">
        <v>0</v>
      </c>
      <c r="K109" s="124"/>
      <c r="L109" s="125">
        <f t="shared" si="7"/>
        <v>0</v>
      </c>
      <c r="M109" s="226"/>
      <c r="N109" s="227"/>
      <c r="O109" s="125">
        <f t="shared" si="8"/>
        <v>0</v>
      </c>
      <c r="P109" s="83"/>
      <c r="R109" s="56"/>
      <c r="S109" s="56"/>
    </row>
    <row r="110" spans="1:19" hidden="1" x14ac:dyDescent="0.25">
      <c r="A110" s="76">
        <v>2244</v>
      </c>
      <c r="B110" s="118" t="s">
        <v>125</v>
      </c>
      <c r="C110" s="225">
        <f t="shared" si="4"/>
        <v>0</v>
      </c>
      <c r="D110" s="123">
        <v>0</v>
      </c>
      <c r="E110" s="227"/>
      <c r="F110" s="375">
        <f t="shared" si="5"/>
        <v>0</v>
      </c>
      <c r="G110" s="123"/>
      <c r="H110" s="124"/>
      <c r="I110" s="125">
        <f t="shared" si="6"/>
        <v>0</v>
      </c>
      <c r="J110" s="123">
        <v>0</v>
      </c>
      <c r="K110" s="124"/>
      <c r="L110" s="125">
        <f t="shared" si="7"/>
        <v>0</v>
      </c>
      <c r="M110" s="226"/>
      <c r="N110" s="227"/>
      <c r="O110" s="125">
        <f t="shared" si="8"/>
        <v>0</v>
      </c>
      <c r="P110" s="83"/>
      <c r="R110" s="56"/>
      <c r="S110" s="56"/>
    </row>
    <row r="111" spans="1:19" ht="24" hidden="1" x14ac:dyDescent="0.25">
      <c r="A111" s="76">
        <v>2246</v>
      </c>
      <c r="B111" s="118" t="s">
        <v>126</v>
      </c>
      <c r="C111" s="225">
        <f t="shared" si="4"/>
        <v>0</v>
      </c>
      <c r="D111" s="123">
        <v>0</v>
      </c>
      <c r="E111" s="227"/>
      <c r="F111" s="375">
        <f t="shared" si="5"/>
        <v>0</v>
      </c>
      <c r="G111" s="123"/>
      <c r="H111" s="124"/>
      <c r="I111" s="125">
        <f t="shared" si="6"/>
        <v>0</v>
      </c>
      <c r="J111" s="123">
        <v>0</v>
      </c>
      <c r="K111" s="124"/>
      <c r="L111" s="125">
        <f t="shared" si="7"/>
        <v>0</v>
      </c>
      <c r="M111" s="226"/>
      <c r="N111" s="227"/>
      <c r="O111" s="125">
        <f t="shared" si="8"/>
        <v>0</v>
      </c>
      <c r="P111" s="83"/>
      <c r="R111" s="56"/>
      <c r="S111" s="56"/>
    </row>
    <row r="112" spans="1:19" hidden="1" x14ac:dyDescent="0.25">
      <c r="A112" s="76">
        <v>2247</v>
      </c>
      <c r="B112" s="118" t="s">
        <v>127</v>
      </c>
      <c r="C112" s="225">
        <f t="shared" si="4"/>
        <v>0</v>
      </c>
      <c r="D112" s="123">
        <v>0</v>
      </c>
      <c r="E112" s="227"/>
      <c r="F112" s="375">
        <f t="shared" si="5"/>
        <v>0</v>
      </c>
      <c r="G112" s="123"/>
      <c r="H112" s="124"/>
      <c r="I112" s="125">
        <f t="shared" si="6"/>
        <v>0</v>
      </c>
      <c r="J112" s="123">
        <v>0</v>
      </c>
      <c r="K112" s="124"/>
      <c r="L112" s="125">
        <f t="shared" si="7"/>
        <v>0</v>
      </c>
      <c r="M112" s="226"/>
      <c r="N112" s="227"/>
      <c r="O112" s="125">
        <f t="shared" si="8"/>
        <v>0</v>
      </c>
      <c r="P112" s="83"/>
      <c r="R112" s="56"/>
      <c r="S112" s="56"/>
    </row>
    <row r="113" spans="1:19" ht="24" hidden="1" x14ac:dyDescent="0.25">
      <c r="A113" s="76">
        <v>2248</v>
      </c>
      <c r="B113" s="118" t="s">
        <v>128</v>
      </c>
      <c r="C113" s="225">
        <f t="shared" si="4"/>
        <v>0</v>
      </c>
      <c r="D113" s="123">
        <v>0</v>
      </c>
      <c r="E113" s="227"/>
      <c r="F113" s="375">
        <f t="shared" si="5"/>
        <v>0</v>
      </c>
      <c r="G113" s="123"/>
      <c r="H113" s="124"/>
      <c r="I113" s="125">
        <f t="shared" si="6"/>
        <v>0</v>
      </c>
      <c r="J113" s="123">
        <v>0</v>
      </c>
      <c r="K113" s="124"/>
      <c r="L113" s="125">
        <f t="shared" si="7"/>
        <v>0</v>
      </c>
      <c r="M113" s="226"/>
      <c r="N113" s="227"/>
      <c r="O113" s="125">
        <f t="shared" si="8"/>
        <v>0</v>
      </c>
      <c r="P113" s="83"/>
      <c r="R113" s="56"/>
      <c r="S113" s="56"/>
    </row>
    <row r="114" spans="1:19" ht="24" hidden="1" x14ac:dyDescent="0.25">
      <c r="A114" s="76">
        <v>2249</v>
      </c>
      <c r="B114" s="118" t="s">
        <v>129</v>
      </c>
      <c r="C114" s="225">
        <f t="shared" si="4"/>
        <v>0</v>
      </c>
      <c r="D114" s="123">
        <v>0</v>
      </c>
      <c r="E114" s="227"/>
      <c r="F114" s="375">
        <f t="shared" si="5"/>
        <v>0</v>
      </c>
      <c r="G114" s="123"/>
      <c r="H114" s="124"/>
      <c r="I114" s="125">
        <f t="shared" si="6"/>
        <v>0</v>
      </c>
      <c r="J114" s="123">
        <v>0</v>
      </c>
      <c r="K114" s="124"/>
      <c r="L114" s="125">
        <f t="shared" si="7"/>
        <v>0</v>
      </c>
      <c r="M114" s="226"/>
      <c r="N114" s="227"/>
      <c r="O114" s="125">
        <f t="shared" si="8"/>
        <v>0</v>
      </c>
      <c r="P114" s="83"/>
      <c r="R114" s="56"/>
      <c r="S114" s="56"/>
    </row>
    <row r="115" spans="1:19" hidden="1" x14ac:dyDescent="0.25">
      <c r="A115" s="228">
        <v>2250</v>
      </c>
      <c r="B115" s="118" t="s">
        <v>130</v>
      </c>
      <c r="C115" s="225">
        <f t="shared" si="4"/>
        <v>0</v>
      </c>
      <c r="D115" s="229">
        <f>SUM(D116:D118)</f>
        <v>0</v>
      </c>
      <c r="E115" s="233">
        <f>SUM(E116:E118)</f>
        <v>0</v>
      </c>
      <c r="F115" s="375">
        <f t="shared" si="5"/>
        <v>0</v>
      </c>
      <c r="G115" s="229">
        <f>SUM(G116:G118)</f>
        <v>0</v>
      </c>
      <c r="H115" s="231">
        <f>SUM(H116:H118)</f>
        <v>0</v>
      </c>
      <c r="I115" s="125">
        <f t="shared" si="6"/>
        <v>0</v>
      </c>
      <c r="J115" s="229">
        <f>SUM(J116:J118)</f>
        <v>0</v>
      </c>
      <c r="K115" s="231">
        <f>SUM(K116:K118)</f>
        <v>0</v>
      </c>
      <c r="L115" s="125">
        <f t="shared" si="7"/>
        <v>0</v>
      </c>
      <c r="M115" s="232">
        <f>SUM(M116:M118)</f>
        <v>0</v>
      </c>
      <c r="N115" s="233">
        <f>SUM(N116:N118)</f>
        <v>0</v>
      </c>
      <c r="O115" s="125">
        <f t="shared" si="8"/>
        <v>0</v>
      </c>
      <c r="P115" s="83"/>
      <c r="R115" s="56"/>
      <c r="S115" s="56"/>
    </row>
    <row r="116" spans="1:19" hidden="1" x14ac:dyDescent="0.25">
      <c r="A116" s="76">
        <v>2251</v>
      </c>
      <c r="B116" s="118" t="s">
        <v>131</v>
      </c>
      <c r="C116" s="225">
        <f t="shared" si="4"/>
        <v>0</v>
      </c>
      <c r="D116" s="123">
        <v>0</v>
      </c>
      <c r="E116" s="227"/>
      <c r="F116" s="375">
        <f t="shared" si="5"/>
        <v>0</v>
      </c>
      <c r="G116" s="123"/>
      <c r="H116" s="124"/>
      <c r="I116" s="125">
        <f t="shared" si="6"/>
        <v>0</v>
      </c>
      <c r="J116" s="123">
        <v>0</v>
      </c>
      <c r="K116" s="124"/>
      <c r="L116" s="125">
        <f t="shared" si="7"/>
        <v>0</v>
      </c>
      <c r="M116" s="226"/>
      <c r="N116" s="227"/>
      <c r="O116" s="125">
        <f t="shared" si="8"/>
        <v>0</v>
      </c>
      <c r="P116" s="83"/>
      <c r="R116" s="56"/>
      <c r="S116" s="56"/>
    </row>
    <row r="117" spans="1:19" ht="24" hidden="1" x14ac:dyDescent="0.25">
      <c r="A117" s="76">
        <v>2252</v>
      </c>
      <c r="B117" s="118" t="s">
        <v>132</v>
      </c>
      <c r="C117" s="225">
        <f t="shared" ref="C117:C181" si="9">F117+I117+L117+O117</f>
        <v>0</v>
      </c>
      <c r="D117" s="123">
        <v>0</v>
      </c>
      <c r="E117" s="227"/>
      <c r="F117" s="375">
        <f t="shared" si="5"/>
        <v>0</v>
      </c>
      <c r="G117" s="123"/>
      <c r="H117" s="124"/>
      <c r="I117" s="125">
        <f t="shared" si="6"/>
        <v>0</v>
      </c>
      <c r="J117" s="123">
        <v>0</v>
      </c>
      <c r="K117" s="124"/>
      <c r="L117" s="125">
        <f t="shared" si="7"/>
        <v>0</v>
      </c>
      <c r="M117" s="226"/>
      <c r="N117" s="227"/>
      <c r="O117" s="125">
        <f t="shared" si="8"/>
        <v>0</v>
      </c>
      <c r="P117" s="83"/>
      <c r="R117" s="56"/>
      <c r="S117" s="56"/>
    </row>
    <row r="118" spans="1:19" ht="24" hidden="1" x14ac:dyDescent="0.25">
      <c r="A118" s="76">
        <v>2259</v>
      </c>
      <c r="B118" s="118" t="s">
        <v>133</v>
      </c>
      <c r="C118" s="225">
        <f t="shared" si="9"/>
        <v>0</v>
      </c>
      <c r="D118" s="123">
        <v>0</v>
      </c>
      <c r="E118" s="227"/>
      <c r="F118" s="375">
        <f t="shared" ref="F118:F182" si="10">D118+E118</f>
        <v>0</v>
      </c>
      <c r="G118" s="123"/>
      <c r="H118" s="124"/>
      <c r="I118" s="125">
        <f t="shared" ref="I118:I182" si="11">G118+H118</f>
        <v>0</v>
      </c>
      <c r="J118" s="123">
        <v>0</v>
      </c>
      <c r="K118" s="124"/>
      <c r="L118" s="125">
        <f t="shared" ref="L118:L182" si="12">J118+K118</f>
        <v>0</v>
      </c>
      <c r="M118" s="226"/>
      <c r="N118" s="227"/>
      <c r="O118" s="125">
        <f t="shared" ref="O118:O182" si="13">M118+N118</f>
        <v>0</v>
      </c>
      <c r="P118" s="83"/>
      <c r="R118" s="56"/>
      <c r="S118" s="56"/>
    </row>
    <row r="119" spans="1:19" hidden="1" x14ac:dyDescent="0.25">
      <c r="A119" s="228">
        <v>2260</v>
      </c>
      <c r="B119" s="118" t="s">
        <v>134</v>
      </c>
      <c r="C119" s="225">
        <f t="shared" si="9"/>
        <v>0</v>
      </c>
      <c r="D119" s="229">
        <f>SUM(D120:D124)</f>
        <v>0</v>
      </c>
      <c r="E119" s="233">
        <f>SUM(E120:E124)</f>
        <v>0</v>
      </c>
      <c r="F119" s="375">
        <f t="shared" si="10"/>
        <v>0</v>
      </c>
      <c r="G119" s="229">
        <f>SUM(G120:G124)</f>
        <v>0</v>
      </c>
      <c r="H119" s="231">
        <f>SUM(H120:H124)</f>
        <v>0</v>
      </c>
      <c r="I119" s="125">
        <f t="shared" si="11"/>
        <v>0</v>
      </c>
      <c r="J119" s="229">
        <f>SUM(J120:J124)</f>
        <v>0</v>
      </c>
      <c r="K119" s="231">
        <f>SUM(K120:K124)</f>
        <v>0</v>
      </c>
      <c r="L119" s="125">
        <f t="shared" si="12"/>
        <v>0</v>
      </c>
      <c r="M119" s="232">
        <f>SUM(M120:M124)</f>
        <v>0</v>
      </c>
      <c r="N119" s="233">
        <f>SUM(N120:N124)</f>
        <v>0</v>
      </c>
      <c r="O119" s="125">
        <f t="shared" si="13"/>
        <v>0</v>
      </c>
      <c r="P119" s="83"/>
      <c r="R119" s="56"/>
      <c r="S119" s="56"/>
    </row>
    <row r="120" spans="1:19" hidden="1" x14ac:dyDescent="0.25">
      <c r="A120" s="76">
        <v>2261</v>
      </c>
      <c r="B120" s="118" t="s">
        <v>135</v>
      </c>
      <c r="C120" s="225">
        <f t="shared" si="9"/>
        <v>0</v>
      </c>
      <c r="D120" s="123">
        <v>0</v>
      </c>
      <c r="E120" s="227"/>
      <c r="F120" s="375">
        <f t="shared" si="10"/>
        <v>0</v>
      </c>
      <c r="G120" s="123"/>
      <c r="H120" s="124"/>
      <c r="I120" s="125">
        <f t="shared" si="11"/>
        <v>0</v>
      </c>
      <c r="J120" s="123">
        <v>0</v>
      </c>
      <c r="K120" s="124"/>
      <c r="L120" s="125">
        <f t="shared" si="12"/>
        <v>0</v>
      </c>
      <c r="M120" s="226"/>
      <c r="N120" s="227"/>
      <c r="O120" s="125">
        <f t="shared" si="13"/>
        <v>0</v>
      </c>
      <c r="P120" s="83"/>
      <c r="R120" s="56"/>
      <c r="S120" s="56"/>
    </row>
    <row r="121" spans="1:19" hidden="1" x14ac:dyDescent="0.25">
      <c r="A121" s="76">
        <v>2262</v>
      </c>
      <c r="B121" s="118" t="s">
        <v>136</v>
      </c>
      <c r="C121" s="225">
        <f t="shared" si="9"/>
        <v>0</v>
      </c>
      <c r="D121" s="123">
        <v>0</v>
      </c>
      <c r="E121" s="227"/>
      <c r="F121" s="375">
        <f t="shared" si="10"/>
        <v>0</v>
      </c>
      <c r="G121" s="123"/>
      <c r="H121" s="124"/>
      <c r="I121" s="125">
        <f t="shared" si="11"/>
        <v>0</v>
      </c>
      <c r="J121" s="123">
        <v>0</v>
      </c>
      <c r="K121" s="124"/>
      <c r="L121" s="125">
        <f t="shared" si="12"/>
        <v>0</v>
      </c>
      <c r="M121" s="226"/>
      <c r="N121" s="227"/>
      <c r="O121" s="125">
        <f t="shared" si="13"/>
        <v>0</v>
      </c>
      <c r="P121" s="83"/>
      <c r="R121" s="56"/>
      <c r="S121" s="56"/>
    </row>
    <row r="122" spans="1:19" hidden="1" x14ac:dyDescent="0.25">
      <c r="A122" s="76">
        <v>2263</v>
      </c>
      <c r="B122" s="118" t="s">
        <v>137</v>
      </c>
      <c r="C122" s="225">
        <f t="shared" si="9"/>
        <v>0</v>
      </c>
      <c r="D122" s="123">
        <v>0</v>
      </c>
      <c r="E122" s="227"/>
      <c r="F122" s="375">
        <f t="shared" si="10"/>
        <v>0</v>
      </c>
      <c r="G122" s="123"/>
      <c r="H122" s="124"/>
      <c r="I122" s="125">
        <f t="shared" si="11"/>
        <v>0</v>
      </c>
      <c r="J122" s="123">
        <v>0</v>
      </c>
      <c r="K122" s="124"/>
      <c r="L122" s="125">
        <f t="shared" si="12"/>
        <v>0</v>
      </c>
      <c r="M122" s="226"/>
      <c r="N122" s="227"/>
      <c r="O122" s="125">
        <f t="shared" si="13"/>
        <v>0</v>
      </c>
      <c r="P122" s="83"/>
      <c r="R122" s="56"/>
      <c r="S122" s="56"/>
    </row>
    <row r="123" spans="1:19" ht="24" hidden="1" x14ac:dyDescent="0.25">
      <c r="A123" s="76">
        <v>2264</v>
      </c>
      <c r="B123" s="118" t="s">
        <v>138</v>
      </c>
      <c r="C123" s="225">
        <f t="shared" si="9"/>
        <v>0</v>
      </c>
      <c r="D123" s="123">
        <v>0</v>
      </c>
      <c r="E123" s="227"/>
      <c r="F123" s="375">
        <f t="shared" si="10"/>
        <v>0</v>
      </c>
      <c r="G123" s="123"/>
      <c r="H123" s="124"/>
      <c r="I123" s="125">
        <f t="shared" si="11"/>
        <v>0</v>
      </c>
      <c r="J123" s="123">
        <v>0</v>
      </c>
      <c r="K123" s="124"/>
      <c r="L123" s="125">
        <f t="shared" si="12"/>
        <v>0</v>
      </c>
      <c r="M123" s="226"/>
      <c r="N123" s="227"/>
      <c r="O123" s="125">
        <f t="shared" si="13"/>
        <v>0</v>
      </c>
      <c r="P123" s="83"/>
      <c r="R123" s="56"/>
      <c r="S123" s="56"/>
    </row>
    <row r="124" spans="1:19" hidden="1" x14ac:dyDescent="0.25">
      <c r="A124" s="76">
        <v>2269</v>
      </c>
      <c r="B124" s="118" t="s">
        <v>139</v>
      </c>
      <c r="C124" s="225">
        <f t="shared" si="9"/>
        <v>0</v>
      </c>
      <c r="D124" s="123">
        <v>0</v>
      </c>
      <c r="E124" s="227"/>
      <c r="F124" s="375">
        <f t="shared" si="10"/>
        <v>0</v>
      </c>
      <c r="G124" s="123"/>
      <c r="H124" s="124"/>
      <c r="I124" s="125">
        <f t="shared" si="11"/>
        <v>0</v>
      </c>
      <c r="J124" s="123">
        <v>0</v>
      </c>
      <c r="K124" s="124"/>
      <c r="L124" s="125">
        <f t="shared" si="12"/>
        <v>0</v>
      </c>
      <c r="M124" s="226"/>
      <c r="N124" s="227"/>
      <c r="O124" s="125">
        <f t="shared" si="13"/>
        <v>0</v>
      </c>
      <c r="P124" s="83"/>
      <c r="R124" s="56"/>
      <c r="S124" s="56"/>
    </row>
    <row r="125" spans="1:19" x14ac:dyDescent="0.25">
      <c r="A125" s="228">
        <v>2270</v>
      </c>
      <c r="B125" s="118" t="s">
        <v>140</v>
      </c>
      <c r="C125" s="225">
        <f t="shared" si="9"/>
        <v>2930</v>
      </c>
      <c r="D125" s="229">
        <f>SUM(D126:D130)</f>
        <v>2930</v>
      </c>
      <c r="E125" s="233">
        <f>SUM(E126:E130)</f>
        <v>0</v>
      </c>
      <c r="F125" s="375">
        <f t="shared" si="10"/>
        <v>2930</v>
      </c>
      <c r="G125" s="229">
        <f>SUM(G126:G130)</f>
        <v>0</v>
      </c>
      <c r="H125" s="231">
        <f>SUM(H126:H130)</f>
        <v>0</v>
      </c>
      <c r="I125" s="125">
        <f t="shared" si="11"/>
        <v>0</v>
      </c>
      <c r="J125" s="229">
        <f>SUM(J126:J130)</f>
        <v>0</v>
      </c>
      <c r="K125" s="231">
        <f>SUM(K126:K130)</f>
        <v>0</v>
      </c>
      <c r="L125" s="125">
        <f t="shared" si="12"/>
        <v>0</v>
      </c>
      <c r="M125" s="232">
        <f>SUM(M126:M130)</f>
        <v>0</v>
      </c>
      <c r="N125" s="233">
        <f>SUM(N126:N130)</f>
        <v>0</v>
      </c>
      <c r="O125" s="125">
        <f t="shared" si="13"/>
        <v>0</v>
      </c>
      <c r="P125" s="83"/>
      <c r="R125" s="56"/>
      <c r="S125" s="56"/>
    </row>
    <row r="126" spans="1:19" hidden="1" x14ac:dyDescent="0.25">
      <c r="A126" s="76">
        <v>2272</v>
      </c>
      <c r="B126" s="5" t="s">
        <v>141</v>
      </c>
      <c r="C126" s="225">
        <f t="shared" si="9"/>
        <v>0</v>
      </c>
      <c r="D126" s="123">
        <v>0</v>
      </c>
      <c r="E126" s="227"/>
      <c r="F126" s="375">
        <f t="shared" si="10"/>
        <v>0</v>
      </c>
      <c r="G126" s="123"/>
      <c r="H126" s="124"/>
      <c r="I126" s="125">
        <f t="shared" si="11"/>
        <v>0</v>
      </c>
      <c r="J126" s="123">
        <v>0</v>
      </c>
      <c r="K126" s="124"/>
      <c r="L126" s="125">
        <f t="shared" si="12"/>
        <v>0</v>
      </c>
      <c r="M126" s="226"/>
      <c r="N126" s="227"/>
      <c r="O126" s="125">
        <f t="shared" si="13"/>
        <v>0</v>
      </c>
      <c r="P126" s="83"/>
      <c r="R126" s="56"/>
      <c r="S126" s="56"/>
    </row>
    <row r="127" spans="1:19" ht="24" hidden="1" x14ac:dyDescent="0.25">
      <c r="A127" s="76">
        <v>2275</v>
      </c>
      <c r="B127" s="118" t="s">
        <v>142</v>
      </c>
      <c r="C127" s="225">
        <f t="shared" si="9"/>
        <v>0</v>
      </c>
      <c r="D127" s="123">
        <v>0</v>
      </c>
      <c r="E127" s="227"/>
      <c r="F127" s="375">
        <f t="shared" si="10"/>
        <v>0</v>
      </c>
      <c r="G127" s="123"/>
      <c r="H127" s="124"/>
      <c r="I127" s="125">
        <f t="shared" si="11"/>
        <v>0</v>
      </c>
      <c r="J127" s="123">
        <v>0</v>
      </c>
      <c r="K127" s="124"/>
      <c r="L127" s="125">
        <f t="shared" si="12"/>
        <v>0</v>
      </c>
      <c r="M127" s="226"/>
      <c r="N127" s="227"/>
      <c r="O127" s="125">
        <f t="shared" si="13"/>
        <v>0</v>
      </c>
      <c r="P127" s="83"/>
      <c r="R127" s="56"/>
      <c r="S127" s="56"/>
    </row>
    <row r="128" spans="1:19" ht="36" hidden="1" x14ac:dyDescent="0.25">
      <c r="A128" s="76">
        <v>2276</v>
      </c>
      <c r="B128" s="118" t="s">
        <v>143</v>
      </c>
      <c r="C128" s="225">
        <f t="shared" si="9"/>
        <v>0</v>
      </c>
      <c r="D128" s="123">
        <v>0</v>
      </c>
      <c r="E128" s="227"/>
      <c r="F128" s="375">
        <f t="shared" si="10"/>
        <v>0</v>
      </c>
      <c r="G128" s="123"/>
      <c r="H128" s="124"/>
      <c r="I128" s="125">
        <f t="shared" si="11"/>
        <v>0</v>
      </c>
      <c r="J128" s="123">
        <v>0</v>
      </c>
      <c r="K128" s="124"/>
      <c r="L128" s="125">
        <f t="shared" si="12"/>
        <v>0</v>
      </c>
      <c r="M128" s="226"/>
      <c r="N128" s="227"/>
      <c r="O128" s="125">
        <f t="shared" si="13"/>
        <v>0</v>
      </c>
      <c r="P128" s="83"/>
      <c r="R128" s="56"/>
      <c r="S128" s="56"/>
    </row>
    <row r="129" spans="1:19" ht="24" hidden="1" x14ac:dyDescent="0.25">
      <c r="A129" s="76">
        <v>2278</v>
      </c>
      <c r="B129" s="118" t="s">
        <v>144</v>
      </c>
      <c r="C129" s="225">
        <f t="shared" si="9"/>
        <v>0</v>
      </c>
      <c r="D129" s="123">
        <v>0</v>
      </c>
      <c r="E129" s="227"/>
      <c r="F129" s="375">
        <f t="shared" si="10"/>
        <v>0</v>
      </c>
      <c r="G129" s="123"/>
      <c r="H129" s="124"/>
      <c r="I129" s="125">
        <f t="shared" si="11"/>
        <v>0</v>
      </c>
      <c r="J129" s="123">
        <v>0</v>
      </c>
      <c r="K129" s="124"/>
      <c r="L129" s="125">
        <f t="shared" si="12"/>
        <v>0</v>
      </c>
      <c r="M129" s="226"/>
      <c r="N129" s="227"/>
      <c r="O129" s="125">
        <f t="shared" si="13"/>
        <v>0</v>
      </c>
      <c r="P129" s="83"/>
      <c r="R129" s="56"/>
      <c r="S129" s="56"/>
    </row>
    <row r="130" spans="1:19" ht="24" x14ac:dyDescent="0.25">
      <c r="A130" s="76">
        <v>2279</v>
      </c>
      <c r="B130" s="118" t="s">
        <v>145</v>
      </c>
      <c r="C130" s="225">
        <f t="shared" si="9"/>
        <v>2930</v>
      </c>
      <c r="D130" s="123">
        <f>4930-2000</f>
        <v>2930</v>
      </c>
      <c r="E130" s="227"/>
      <c r="F130" s="375">
        <f t="shared" si="10"/>
        <v>2930</v>
      </c>
      <c r="G130" s="123"/>
      <c r="H130" s="124"/>
      <c r="I130" s="125">
        <f t="shared" si="11"/>
        <v>0</v>
      </c>
      <c r="J130" s="123">
        <v>0</v>
      </c>
      <c r="K130" s="124"/>
      <c r="L130" s="125">
        <f t="shared" si="12"/>
        <v>0</v>
      </c>
      <c r="M130" s="226"/>
      <c r="N130" s="227"/>
      <c r="O130" s="125">
        <f t="shared" si="13"/>
        <v>0</v>
      </c>
      <c r="P130" s="465"/>
      <c r="R130" s="56"/>
      <c r="S130" s="56"/>
    </row>
    <row r="131" spans="1:19" ht="24" hidden="1" x14ac:dyDescent="0.25">
      <c r="A131" s="240">
        <v>2280</v>
      </c>
      <c r="B131" s="108" t="s">
        <v>146</v>
      </c>
      <c r="C131" s="225">
        <f t="shared" si="9"/>
        <v>0</v>
      </c>
      <c r="D131" s="241">
        <f t="shared" ref="D131" si="14">SUM(D132)</f>
        <v>0</v>
      </c>
      <c r="E131" s="245">
        <f t="shared" ref="E131:N131" si="15">SUM(E132)</f>
        <v>0</v>
      </c>
      <c r="F131" s="374">
        <f t="shared" si="10"/>
        <v>0</v>
      </c>
      <c r="G131" s="241">
        <f t="shared" ref="G131" si="16">SUM(G132)</f>
        <v>0</v>
      </c>
      <c r="H131" s="243">
        <f t="shared" si="15"/>
        <v>0</v>
      </c>
      <c r="I131" s="115">
        <f t="shared" si="11"/>
        <v>0</v>
      </c>
      <c r="J131" s="241">
        <f t="shared" ref="J131" si="17">SUM(J132)</f>
        <v>0</v>
      </c>
      <c r="K131" s="243">
        <f t="shared" si="15"/>
        <v>0</v>
      </c>
      <c r="L131" s="115">
        <f t="shared" si="12"/>
        <v>0</v>
      </c>
      <c r="M131" s="232">
        <f t="shared" si="15"/>
        <v>0</v>
      </c>
      <c r="N131" s="233">
        <f t="shared" si="15"/>
        <v>0</v>
      </c>
      <c r="O131" s="125">
        <f t="shared" si="13"/>
        <v>0</v>
      </c>
      <c r="P131" s="83"/>
      <c r="R131" s="56"/>
      <c r="S131" s="56"/>
    </row>
    <row r="132" spans="1:19" ht="24" hidden="1" x14ac:dyDescent="0.25">
      <c r="A132" s="76">
        <v>2283</v>
      </c>
      <c r="B132" s="118" t="s">
        <v>147</v>
      </c>
      <c r="C132" s="225">
        <f t="shared" si="9"/>
        <v>0</v>
      </c>
      <c r="D132" s="123">
        <v>0</v>
      </c>
      <c r="E132" s="227"/>
      <c r="F132" s="375">
        <f t="shared" si="10"/>
        <v>0</v>
      </c>
      <c r="G132" s="123"/>
      <c r="H132" s="124"/>
      <c r="I132" s="125">
        <f t="shared" si="11"/>
        <v>0</v>
      </c>
      <c r="J132" s="123">
        <v>0</v>
      </c>
      <c r="K132" s="124"/>
      <c r="L132" s="125">
        <f t="shared" si="12"/>
        <v>0</v>
      </c>
      <c r="M132" s="226"/>
      <c r="N132" s="227"/>
      <c r="O132" s="125">
        <f t="shared" si="13"/>
        <v>0</v>
      </c>
      <c r="P132" s="83"/>
      <c r="R132" s="56"/>
      <c r="S132" s="56"/>
    </row>
    <row r="133" spans="1:19" ht="36" x14ac:dyDescent="0.25">
      <c r="A133" s="95">
        <v>2300</v>
      </c>
      <c r="B133" s="212" t="s">
        <v>148</v>
      </c>
      <c r="C133" s="391">
        <f t="shared" si="9"/>
        <v>50640</v>
      </c>
      <c r="D133" s="104">
        <f>SUM(D134,D139,D143,D144,D147,D154,D162,D163,D166)</f>
        <v>34480</v>
      </c>
      <c r="E133" s="239">
        <f>SUM(E134,E139,E143,E144,E147,E154,E162,E163,E166)</f>
        <v>0</v>
      </c>
      <c r="F133" s="372">
        <f t="shared" si="10"/>
        <v>34480</v>
      </c>
      <c r="G133" s="104">
        <f>SUM(G134,G139,G143,G144,G147,G154,G162,G163,G166)</f>
        <v>0</v>
      </c>
      <c r="H133" s="105">
        <f>SUM(H134,H139,H143,H144,H147,H154,H162,H163,H166)</f>
        <v>0</v>
      </c>
      <c r="I133" s="106">
        <f t="shared" si="11"/>
        <v>0</v>
      </c>
      <c r="J133" s="104">
        <f>SUM(J134,J139,J143,J144,J147,J154,J162,J163,J166)</f>
        <v>16160</v>
      </c>
      <c r="K133" s="105">
        <f>SUM(K134,K139,K143,K144,K147,K154,K162,K163,K166)</f>
        <v>0</v>
      </c>
      <c r="L133" s="106">
        <f t="shared" si="12"/>
        <v>16160</v>
      </c>
      <c r="M133" s="238">
        <f>SUM(M134,M139,M143,M144,M147,M154,M162,M163,M166)</f>
        <v>0</v>
      </c>
      <c r="N133" s="239">
        <f>SUM(N134,N139,N143,N144,N147,N154,N162,N163,N166)</f>
        <v>0</v>
      </c>
      <c r="O133" s="106">
        <f t="shared" si="13"/>
        <v>0</v>
      </c>
      <c r="P133" s="103"/>
      <c r="R133" s="56"/>
      <c r="S133" s="56"/>
    </row>
    <row r="134" spans="1:19" ht="24" x14ac:dyDescent="0.25">
      <c r="A134" s="240">
        <v>2310</v>
      </c>
      <c r="B134" s="108" t="s">
        <v>149</v>
      </c>
      <c r="C134" s="392">
        <f t="shared" si="9"/>
        <v>50640</v>
      </c>
      <c r="D134" s="251">
        <f>SUM(D135:D138)</f>
        <v>34480</v>
      </c>
      <c r="E134" s="243">
        <f>SUM(E135:E138)</f>
        <v>0</v>
      </c>
      <c r="F134" s="374">
        <f t="shared" si="10"/>
        <v>34480</v>
      </c>
      <c r="G134" s="241">
        <f>SUM(G135:G138)</f>
        <v>0</v>
      </c>
      <c r="H134" s="243">
        <f>SUM(H135:H138)</f>
        <v>0</v>
      </c>
      <c r="I134" s="115">
        <f t="shared" si="11"/>
        <v>0</v>
      </c>
      <c r="J134" s="241">
        <f>SUM(J135:J138)</f>
        <v>16160</v>
      </c>
      <c r="K134" s="243">
        <f>SUM(K135:K138)</f>
        <v>0</v>
      </c>
      <c r="L134" s="115">
        <f t="shared" si="12"/>
        <v>16160</v>
      </c>
      <c r="M134" s="244">
        <f>SUM(M135:M138)</f>
        <v>0</v>
      </c>
      <c r="N134" s="245">
        <f>SUM(N135:N138)</f>
        <v>0</v>
      </c>
      <c r="O134" s="115">
        <f t="shared" si="13"/>
        <v>0</v>
      </c>
      <c r="P134" s="74"/>
      <c r="R134" s="56"/>
      <c r="S134" s="56"/>
    </row>
    <row r="135" spans="1:19" x14ac:dyDescent="0.25">
      <c r="A135" s="76">
        <v>2311</v>
      </c>
      <c r="B135" s="118" t="s">
        <v>150</v>
      </c>
      <c r="C135" s="225">
        <f t="shared" si="9"/>
        <v>2440</v>
      </c>
      <c r="D135" s="123">
        <v>840</v>
      </c>
      <c r="E135" s="227"/>
      <c r="F135" s="375">
        <f t="shared" si="10"/>
        <v>840</v>
      </c>
      <c r="G135" s="123"/>
      <c r="H135" s="124"/>
      <c r="I135" s="125">
        <f t="shared" si="11"/>
        <v>0</v>
      </c>
      <c r="J135" s="123">
        <v>1600</v>
      </c>
      <c r="K135" s="124"/>
      <c r="L135" s="125">
        <f t="shared" si="12"/>
        <v>1600</v>
      </c>
      <c r="M135" s="226"/>
      <c r="N135" s="227"/>
      <c r="O135" s="125">
        <f t="shared" si="13"/>
        <v>0</v>
      </c>
      <c r="P135" s="83"/>
      <c r="R135" s="56"/>
      <c r="S135" s="56"/>
    </row>
    <row r="136" spans="1:19" hidden="1" x14ac:dyDescent="0.25">
      <c r="A136" s="76">
        <v>2312</v>
      </c>
      <c r="B136" s="118" t="s">
        <v>151</v>
      </c>
      <c r="C136" s="225">
        <f t="shared" si="9"/>
        <v>0</v>
      </c>
      <c r="D136" s="123">
        <v>0</v>
      </c>
      <c r="E136" s="227"/>
      <c r="F136" s="375">
        <f t="shared" si="10"/>
        <v>0</v>
      </c>
      <c r="G136" s="123"/>
      <c r="H136" s="124"/>
      <c r="I136" s="125">
        <f t="shared" si="11"/>
        <v>0</v>
      </c>
      <c r="J136" s="123">
        <v>0</v>
      </c>
      <c r="K136" s="124"/>
      <c r="L136" s="125">
        <f t="shared" si="12"/>
        <v>0</v>
      </c>
      <c r="M136" s="226"/>
      <c r="N136" s="227"/>
      <c r="O136" s="125">
        <f t="shared" si="13"/>
        <v>0</v>
      </c>
      <c r="P136" s="83"/>
      <c r="R136" s="56"/>
      <c r="S136" s="56"/>
    </row>
    <row r="137" spans="1:19" hidden="1" x14ac:dyDescent="0.25">
      <c r="A137" s="76">
        <v>2313</v>
      </c>
      <c r="B137" s="118" t="s">
        <v>152</v>
      </c>
      <c r="C137" s="225">
        <f t="shared" si="9"/>
        <v>0</v>
      </c>
      <c r="D137" s="123">
        <v>0</v>
      </c>
      <c r="E137" s="227"/>
      <c r="F137" s="375">
        <f t="shared" si="10"/>
        <v>0</v>
      </c>
      <c r="G137" s="123"/>
      <c r="H137" s="124"/>
      <c r="I137" s="125">
        <f t="shared" si="11"/>
        <v>0</v>
      </c>
      <c r="J137" s="123">
        <v>0</v>
      </c>
      <c r="K137" s="124"/>
      <c r="L137" s="125">
        <f t="shared" si="12"/>
        <v>0</v>
      </c>
      <c r="M137" s="226"/>
      <c r="N137" s="227"/>
      <c r="O137" s="125">
        <f t="shared" si="13"/>
        <v>0</v>
      </c>
      <c r="P137" s="83"/>
      <c r="R137" s="56"/>
      <c r="S137" s="56"/>
    </row>
    <row r="138" spans="1:19" ht="24" customHeight="1" x14ac:dyDescent="0.25">
      <c r="A138" s="76">
        <v>2314</v>
      </c>
      <c r="B138" s="118" t="s">
        <v>153</v>
      </c>
      <c r="C138" s="225">
        <f t="shared" si="9"/>
        <v>48200</v>
      </c>
      <c r="D138" s="123">
        <f>23700+10440-500</f>
        <v>33640</v>
      </c>
      <c r="E138" s="227"/>
      <c r="F138" s="375">
        <f t="shared" si="10"/>
        <v>33640</v>
      </c>
      <c r="G138" s="123"/>
      <c r="H138" s="124"/>
      <c r="I138" s="125">
        <f t="shared" si="11"/>
        <v>0</v>
      </c>
      <c r="J138" s="123">
        <f>25000-10440</f>
        <v>14560</v>
      </c>
      <c r="K138" s="124"/>
      <c r="L138" s="125">
        <f t="shared" si="12"/>
        <v>14560</v>
      </c>
      <c r="M138" s="226"/>
      <c r="N138" s="227"/>
      <c r="O138" s="375">
        <f t="shared" si="13"/>
        <v>0</v>
      </c>
      <c r="P138" s="83"/>
      <c r="R138" s="56"/>
      <c r="S138" s="56"/>
    </row>
    <row r="139" spans="1:19" hidden="1" x14ac:dyDescent="0.25">
      <c r="A139" s="228">
        <v>2320</v>
      </c>
      <c r="B139" s="118" t="s">
        <v>154</v>
      </c>
      <c r="C139" s="225">
        <f t="shared" si="9"/>
        <v>0</v>
      </c>
      <c r="D139" s="229">
        <f>SUM(D140:D142)</f>
        <v>0</v>
      </c>
      <c r="E139" s="233">
        <f>SUM(E140:E142)</f>
        <v>0</v>
      </c>
      <c r="F139" s="375">
        <f t="shared" si="10"/>
        <v>0</v>
      </c>
      <c r="G139" s="229">
        <f>SUM(G140:G142)</f>
        <v>0</v>
      </c>
      <c r="H139" s="231">
        <f>SUM(H140:H142)</f>
        <v>0</v>
      </c>
      <c r="I139" s="125">
        <f t="shared" si="11"/>
        <v>0</v>
      </c>
      <c r="J139" s="229">
        <f>SUM(J140:J142)</f>
        <v>0</v>
      </c>
      <c r="K139" s="231">
        <f>SUM(K140:K142)</f>
        <v>0</v>
      </c>
      <c r="L139" s="125">
        <f t="shared" si="12"/>
        <v>0</v>
      </c>
      <c r="M139" s="232">
        <f>SUM(M140:M142)</f>
        <v>0</v>
      </c>
      <c r="N139" s="233">
        <f>SUM(N140:N142)</f>
        <v>0</v>
      </c>
      <c r="O139" s="125">
        <f t="shared" si="13"/>
        <v>0</v>
      </c>
      <c r="P139" s="83"/>
      <c r="R139" s="56"/>
      <c r="S139" s="56"/>
    </row>
    <row r="140" spans="1:19" hidden="1" x14ac:dyDescent="0.25">
      <c r="A140" s="76">
        <v>2321</v>
      </c>
      <c r="B140" s="118" t="s">
        <v>155</v>
      </c>
      <c r="C140" s="225">
        <f t="shared" si="9"/>
        <v>0</v>
      </c>
      <c r="D140" s="123">
        <v>0</v>
      </c>
      <c r="E140" s="227"/>
      <c r="F140" s="375">
        <f t="shared" si="10"/>
        <v>0</v>
      </c>
      <c r="G140" s="123"/>
      <c r="H140" s="124"/>
      <c r="I140" s="125">
        <f t="shared" si="11"/>
        <v>0</v>
      </c>
      <c r="J140" s="123">
        <v>0</v>
      </c>
      <c r="K140" s="124"/>
      <c r="L140" s="125">
        <f t="shared" si="12"/>
        <v>0</v>
      </c>
      <c r="M140" s="226"/>
      <c r="N140" s="227"/>
      <c r="O140" s="125">
        <f t="shared" si="13"/>
        <v>0</v>
      </c>
      <c r="P140" s="83"/>
      <c r="R140" s="56"/>
      <c r="S140" s="56"/>
    </row>
    <row r="141" spans="1:19" hidden="1" x14ac:dyDescent="0.25">
      <c r="A141" s="76">
        <v>2322</v>
      </c>
      <c r="B141" s="118" t="s">
        <v>156</v>
      </c>
      <c r="C141" s="225">
        <f t="shared" si="9"/>
        <v>0</v>
      </c>
      <c r="D141" s="123">
        <v>0</v>
      </c>
      <c r="E141" s="227"/>
      <c r="F141" s="375">
        <f t="shared" si="10"/>
        <v>0</v>
      </c>
      <c r="G141" s="123"/>
      <c r="H141" s="124"/>
      <c r="I141" s="125">
        <f t="shared" si="11"/>
        <v>0</v>
      </c>
      <c r="J141" s="123">
        <v>0</v>
      </c>
      <c r="K141" s="124"/>
      <c r="L141" s="125">
        <f t="shared" si="12"/>
        <v>0</v>
      </c>
      <c r="M141" s="226"/>
      <c r="N141" s="227"/>
      <c r="O141" s="125">
        <f t="shared" si="13"/>
        <v>0</v>
      </c>
      <c r="P141" s="83"/>
      <c r="R141" s="56"/>
      <c r="S141" s="56"/>
    </row>
    <row r="142" spans="1:19" hidden="1" x14ac:dyDescent="0.25">
      <c r="A142" s="76">
        <v>2329</v>
      </c>
      <c r="B142" s="118" t="s">
        <v>157</v>
      </c>
      <c r="C142" s="225">
        <f t="shared" si="9"/>
        <v>0</v>
      </c>
      <c r="D142" s="123">
        <v>0</v>
      </c>
      <c r="E142" s="227"/>
      <c r="F142" s="375">
        <f t="shared" si="10"/>
        <v>0</v>
      </c>
      <c r="G142" s="123"/>
      <c r="H142" s="124"/>
      <c r="I142" s="125">
        <f t="shared" si="11"/>
        <v>0</v>
      </c>
      <c r="J142" s="123">
        <v>0</v>
      </c>
      <c r="K142" s="124"/>
      <c r="L142" s="125">
        <f t="shared" si="12"/>
        <v>0</v>
      </c>
      <c r="M142" s="226"/>
      <c r="N142" s="227"/>
      <c r="O142" s="125">
        <f t="shared" si="13"/>
        <v>0</v>
      </c>
      <c r="P142" s="83"/>
      <c r="R142" s="56"/>
      <c r="S142" s="56"/>
    </row>
    <row r="143" spans="1:19" hidden="1" x14ac:dyDescent="0.25">
      <c r="A143" s="228">
        <v>2330</v>
      </c>
      <c r="B143" s="118" t="s">
        <v>158</v>
      </c>
      <c r="C143" s="225">
        <f t="shared" si="9"/>
        <v>0</v>
      </c>
      <c r="D143" s="123">
        <v>0</v>
      </c>
      <c r="E143" s="227"/>
      <c r="F143" s="375">
        <f t="shared" si="10"/>
        <v>0</v>
      </c>
      <c r="G143" s="123"/>
      <c r="H143" s="124"/>
      <c r="I143" s="125">
        <f t="shared" si="11"/>
        <v>0</v>
      </c>
      <c r="J143" s="123">
        <v>0</v>
      </c>
      <c r="K143" s="124"/>
      <c r="L143" s="125">
        <f t="shared" si="12"/>
        <v>0</v>
      </c>
      <c r="M143" s="226"/>
      <c r="N143" s="227"/>
      <c r="O143" s="125">
        <f t="shared" si="13"/>
        <v>0</v>
      </c>
      <c r="P143" s="83"/>
      <c r="R143" s="56"/>
      <c r="S143" s="56"/>
    </row>
    <row r="144" spans="1:19" ht="48" hidden="1" x14ac:dyDescent="0.25">
      <c r="A144" s="228">
        <v>2340</v>
      </c>
      <c r="B144" s="118" t="s">
        <v>159</v>
      </c>
      <c r="C144" s="225">
        <f t="shared" si="9"/>
        <v>0</v>
      </c>
      <c r="D144" s="229">
        <f>SUM(D145:D146)</f>
        <v>0</v>
      </c>
      <c r="E144" s="233">
        <f>SUM(E145:E146)</f>
        <v>0</v>
      </c>
      <c r="F144" s="375">
        <f t="shared" si="10"/>
        <v>0</v>
      </c>
      <c r="G144" s="229">
        <f>SUM(G145:G146)</f>
        <v>0</v>
      </c>
      <c r="H144" s="231">
        <f>SUM(H145:H146)</f>
        <v>0</v>
      </c>
      <c r="I144" s="125">
        <f t="shared" si="11"/>
        <v>0</v>
      </c>
      <c r="J144" s="229">
        <f>SUM(J145:J146)</f>
        <v>0</v>
      </c>
      <c r="K144" s="231">
        <f>SUM(K145:K146)</f>
        <v>0</v>
      </c>
      <c r="L144" s="125">
        <f t="shared" si="12"/>
        <v>0</v>
      </c>
      <c r="M144" s="232">
        <f>SUM(M145:M146)</f>
        <v>0</v>
      </c>
      <c r="N144" s="233">
        <f>SUM(N145:N146)</f>
        <v>0</v>
      </c>
      <c r="O144" s="125">
        <f t="shared" si="13"/>
        <v>0</v>
      </c>
      <c r="P144" s="83"/>
      <c r="R144" s="56"/>
      <c r="S144" s="56"/>
    </row>
    <row r="145" spans="1:19" hidden="1" x14ac:dyDescent="0.25">
      <c r="A145" s="76">
        <v>2341</v>
      </c>
      <c r="B145" s="118" t="s">
        <v>160</v>
      </c>
      <c r="C145" s="225">
        <f t="shared" si="9"/>
        <v>0</v>
      </c>
      <c r="D145" s="123">
        <v>0</v>
      </c>
      <c r="E145" s="227"/>
      <c r="F145" s="375">
        <f t="shared" si="10"/>
        <v>0</v>
      </c>
      <c r="G145" s="123"/>
      <c r="H145" s="124"/>
      <c r="I145" s="125">
        <f t="shared" si="11"/>
        <v>0</v>
      </c>
      <c r="J145" s="123">
        <v>0</v>
      </c>
      <c r="K145" s="124"/>
      <c r="L145" s="125">
        <f t="shared" si="12"/>
        <v>0</v>
      </c>
      <c r="M145" s="226"/>
      <c r="N145" s="227"/>
      <c r="O145" s="125">
        <f t="shared" si="13"/>
        <v>0</v>
      </c>
      <c r="P145" s="83"/>
      <c r="R145" s="56"/>
      <c r="S145" s="56"/>
    </row>
    <row r="146" spans="1:19" ht="24" hidden="1" x14ac:dyDescent="0.25">
      <c r="A146" s="76">
        <v>2344</v>
      </c>
      <c r="B146" s="118" t="s">
        <v>161</v>
      </c>
      <c r="C146" s="225">
        <f t="shared" si="9"/>
        <v>0</v>
      </c>
      <c r="D146" s="123">
        <v>0</v>
      </c>
      <c r="E146" s="227"/>
      <c r="F146" s="375">
        <f t="shared" si="10"/>
        <v>0</v>
      </c>
      <c r="G146" s="123"/>
      <c r="H146" s="124"/>
      <c r="I146" s="125">
        <f t="shared" si="11"/>
        <v>0</v>
      </c>
      <c r="J146" s="123">
        <v>0</v>
      </c>
      <c r="K146" s="124"/>
      <c r="L146" s="125">
        <f t="shared" si="12"/>
        <v>0</v>
      </c>
      <c r="M146" s="226"/>
      <c r="N146" s="227"/>
      <c r="O146" s="125">
        <f t="shared" si="13"/>
        <v>0</v>
      </c>
      <c r="P146" s="83"/>
      <c r="R146" s="56"/>
      <c r="S146" s="56"/>
    </row>
    <row r="147" spans="1:19" ht="24" hidden="1" x14ac:dyDescent="0.25">
      <c r="A147" s="217">
        <v>2350</v>
      </c>
      <c r="B147" s="158" t="s">
        <v>162</v>
      </c>
      <c r="C147" s="225">
        <f t="shared" si="9"/>
        <v>0</v>
      </c>
      <c r="D147" s="218">
        <f>SUM(D148:D153)</f>
        <v>0</v>
      </c>
      <c r="E147" s="222">
        <f>SUM(E148:E153)</f>
        <v>0</v>
      </c>
      <c r="F147" s="373">
        <f t="shared" si="10"/>
        <v>0</v>
      </c>
      <c r="G147" s="218">
        <f>SUM(G148:G153)</f>
        <v>0</v>
      </c>
      <c r="H147" s="219">
        <f>SUM(H148:H153)</f>
        <v>0</v>
      </c>
      <c r="I147" s="220">
        <f t="shared" si="11"/>
        <v>0</v>
      </c>
      <c r="J147" s="218">
        <f>SUM(J148:J153)</f>
        <v>0</v>
      </c>
      <c r="K147" s="219">
        <f>SUM(K148:K153)</f>
        <v>0</v>
      </c>
      <c r="L147" s="220">
        <f t="shared" si="12"/>
        <v>0</v>
      </c>
      <c r="M147" s="221">
        <f>SUM(M148:M153)</f>
        <v>0</v>
      </c>
      <c r="N147" s="222">
        <f>SUM(N148:N153)</f>
        <v>0</v>
      </c>
      <c r="O147" s="220">
        <f t="shared" si="13"/>
        <v>0</v>
      </c>
      <c r="P147" s="166"/>
      <c r="R147" s="56"/>
      <c r="S147" s="56"/>
    </row>
    <row r="148" spans="1:19" hidden="1" x14ac:dyDescent="0.25">
      <c r="A148" s="67">
        <v>2351</v>
      </c>
      <c r="B148" s="108" t="s">
        <v>163</v>
      </c>
      <c r="C148" s="225">
        <f t="shared" si="9"/>
        <v>0</v>
      </c>
      <c r="D148" s="113">
        <v>0</v>
      </c>
      <c r="E148" s="224"/>
      <c r="F148" s="374">
        <f t="shared" si="10"/>
        <v>0</v>
      </c>
      <c r="G148" s="113"/>
      <c r="H148" s="114"/>
      <c r="I148" s="115">
        <f t="shared" si="11"/>
        <v>0</v>
      </c>
      <c r="J148" s="113">
        <v>0</v>
      </c>
      <c r="K148" s="114"/>
      <c r="L148" s="115">
        <f t="shared" si="12"/>
        <v>0</v>
      </c>
      <c r="M148" s="223"/>
      <c r="N148" s="224"/>
      <c r="O148" s="115">
        <f t="shared" si="13"/>
        <v>0</v>
      </c>
      <c r="P148" s="74"/>
      <c r="R148" s="56"/>
      <c r="S148" s="56"/>
    </row>
    <row r="149" spans="1:19" hidden="1" x14ac:dyDescent="0.25">
      <c r="A149" s="76">
        <v>2352</v>
      </c>
      <c r="B149" s="118" t="s">
        <v>164</v>
      </c>
      <c r="C149" s="225">
        <f t="shared" si="9"/>
        <v>0</v>
      </c>
      <c r="D149" s="123">
        <v>0</v>
      </c>
      <c r="E149" s="227"/>
      <c r="F149" s="375">
        <f t="shared" si="10"/>
        <v>0</v>
      </c>
      <c r="G149" s="123"/>
      <c r="H149" s="124"/>
      <c r="I149" s="125">
        <f t="shared" si="11"/>
        <v>0</v>
      </c>
      <c r="J149" s="123">
        <v>0</v>
      </c>
      <c r="K149" s="124"/>
      <c r="L149" s="125">
        <f t="shared" si="12"/>
        <v>0</v>
      </c>
      <c r="M149" s="226"/>
      <c r="N149" s="227"/>
      <c r="O149" s="125">
        <f t="shared" si="13"/>
        <v>0</v>
      </c>
      <c r="P149" s="83"/>
      <c r="R149" s="56"/>
      <c r="S149" s="56"/>
    </row>
    <row r="150" spans="1:19" ht="24" hidden="1" x14ac:dyDescent="0.25">
      <c r="A150" s="76">
        <v>2353</v>
      </c>
      <c r="B150" s="118" t="s">
        <v>165</v>
      </c>
      <c r="C150" s="225">
        <f t="shared" si="9"/>
        <v>0</v>
      </c>
      <c r="D150" s="123">
        <v>0</v>
      </c>
      <c r="E150" s="227"/>
      <c r="F150" s="375">
        <f t="shared" si="10"/>
        <v>0</v>
      </c>
      <c r="G150" s="123"/>
      <c r="H150" s="124"/>
      <c r="I150" s="125">
        <f t="shared" si="11"/>
        <v>0</v>
      </c>
      <c r="J150" s="123">
        <v>0</v>
      </c>
      <c r="K150" s="124"/>
      <c r="L150" s="125">
        <f t="shared" si="12"/>
        <v>0</v>
      </c>
      <c r="M150" s="226"/>
      <c r="N150" s="227"/>
      <c r="O150" s="125">
        <f t="shared" si="13"/>
        <v>0</v>
      </c>
      <c r="P150" s="83"/>
      <c r="R150" s="56"/>
      <c r="S150" s="56"/>
    </row>
    <row r="151" spans="1:19" ht="24" hidden="1" x14ac:dyDescent="0.25">
      <c r="A151" s="76">
        <v>2354</v>
      </c>
      <c r="B151" s="118" t="s">
        <v>166</v>
      </c>
      <c r="C151" s="225">
        <f t="shared" si="9"/>
        <v>0</v>
      </c>
      <c r="D151" s="123">
        <v>0</v>
      </c>
      <c r="E151" s="227"/>
      <c r="F151" s="375">
        <f t="shared" si="10"/>
        <v>0</v>
      </c>
      <c r="G151" s="123"/>
      <c r="H151" s="124"/>
      <c r="I151" s="125">
        <f t="shared" si="11"/>
        <v>0</v>
      </c>
      <c r="J151" s="123">
        <v>0</v>
      </c>
      <c r="K151" s="124"/>
      <c r="L151" s="125">
        <f t="shared" si="12"/>
        <v>0</v>
      </c>
      <c r="M151" s="226"/>
      <c r="N151" s="227"/>
      <c r="O151" s="125">
        <f t="shared" si="13"/>
        <v>0</v>
      </c>
      <c r="P151" s="83"/>
      <c r="R151" s="56"/>
      <c r="S151" s="56"/>
    </row>
    <row r="152" spans="1:19" ht="24" hidden="1" x14ac:dyDescent="0.25">
      <c r="A152" s="76">
        <v>2355</v>
      </c>
      <c r="B152" s="118" t="s">
        <v>167</v>
      </c>
      <c r="C152" s="225">
        <f t="shared" si="9"/>
        <v>0</v>
      </c>
      <c r="D152" s="123">
        <v>0</v>
      </c>
      <c r="E152" s="227"/>
      <c r="F152" s="375">
        <f t="shared" si="10"/>
        <v>0</v>
      </c>
      <c r="G152" s="123"/>
      <c r="H152" s="124"/>
      <c r="I152" s="125">
        <f t="shared" si="11"/>
        <v>0</v>
      </c>
      <c r="J152" s="123">
        <v>0</v>
      </c>
      <c r="K152" s="124"/>
      <c r="L152" s="125">
        <f t="shared" si="12"/>
        <v>0</v>
      </c>
      <c r="M152" s="226"/>
      <c r="N152" s="227"/>
      <c r="O152" s="125">
        <f t="shared" si="13"/>
        <v>0</v>
      </c>
      <c r="P152" s="83"/>
      <c r="R152" s="56"/>
      <c r="S152" s="56"/>
    </row>
    <row r="153" spans="1:19" ht="24" hidden="1" x14ac:dyDescent="0.25">
      <c r="A153" s="76">
        <v>2359</v>
      </c>
      <c r="B153" s="118" t="s">
        <v>168</v>
      </c>
      <c r="C153" s="225">
        <f t="shared" si="9"/>
        <v>0</v>
      </c>
      <c r="D153" s="123">
        <v>0</v>
      </c>
      <c r="E153" s="227"/>
      <c r="F153" s="375">
        <f t="shared" si="10"/>
        <v>0</v>
      </c>
      <c r="G153" s="123"/>
      <c r="H153" s="124"/>
      <c r="I153" s="125">
        <f t="shared" si="11"/>
        <v>0</v>
      </c>
      <c r="J153" s="123">
        <v>0</v>
      </c>
      <c r="K153" s="124"/>
      <c r="L153" s="125">
        <f t="shared" si="12"/>
        <v>0</v>
      </c>
      <c r="M153" s="226"/>
      <c r="N153" s="227"/>
      <c r="O153" s="125">
        <f t="shared" si="13"/>
        <v>0</v>
      </c>
      <c r="P153" s="83"/>
      <c r="R153" s="56"/>
      <c r="S153" s="56"/>
    </row>
    <row r="154" spans="1:19" ht="24" hidden="1" x14ac:dyDescent="0.25">
      <c r="A154" s="228">
        <v>2360</v>
      </c>
      <c r="B154" s="118" t="s">
        <v>169</v>
      </c>
      <c r="C154" s="225">
        <f t="shared" si="9"/>
        <v>0</v>
      </c>
      <c r="D154" s="229">
        <f>SUM(D155:D161)</f>
        <v>0</v>
      </c>
      <c r="E154" s="233">
        <f>SUM(E155:E161)</f>
        <v>0</v>
      </c>
      <c r="F154" s="375">
        <f t="shared" si="10"/>
        <v>0</v>
      </c>
      <c r="G154" s="229">
        <f>SUM(G155:G161)</f>
        <v>0</v>
      </c>
      <c r="H154" s="231">
        <f>SUM(H155:H161)</f>
        <v>0</v>
      </c>
      <c r="I154" s="125">
        <f t="shared" si="11"/>
        <v>0</v>
      </c>
      <c r="J154" s="229">
        <f>SUM(J155:J161)</f>
        <v>0</v>
      </c>
      <c r="K154" s="231">
        <f>SUM(K155:K161)</f>
        <v>0</v>
      </c>
      <c r="L154" s="125">
        <f t="shared" si="12"/>
        <v>0</v>
      </c>
      <c r="M154" s="232">
        <f>SUM(M155:M161)</f>
        <v>0</v>
      </c>
      <c r="N154" s="233">
        <f>SUM(N155:N161)</f>
        <v>0</v>
      </c>
      <c r="O154" s="125">
        <f t="shared" si="13"/>
        <v>0</v>
      </c>
      <c r="P154" s="83"/>
      <c r="R154" s="56"/>
      <c r="S154" s="56"/>
    </row>
    <row r="155" spans="1:19" hidden="1" x14ac:dyDescent="0.25">
      <c r="A155" s="75">
        <v>2361</v>
      </c>
      <c r="B155" s="118" t="s">
        <v>170</v>
      </c>
      <c r="C155" s="225">
        <f t="shared" si="9"/>
        <v>0</v>
      </c>
      <c r="D155" s="123">
        <v>0</v>
      </c>
      <c r="E155" s="227"/>
      <c r="F155" s="375">
        <f t="shared" si="10"/>
        <v>0</v>
      </c>
      <c r="G155" s="123"/>
      <c r="H155" s="124"/>
      <c r="I155" s="125">
        <f t="shared" si="11"/>
        <v>0</v>
      </c>
      <c r="J155" s="123">
        <v>0</v>
      </c>
      <c r="K155" s="124"/>
      <c r="L155" s="125">
        <f t="shared" si="12"/>
        <v>0</v>
      </c>
      <c r="M155" s="226"/>
      <c r="N155" s="227"/>
      <c r="O155" s="125">
        <f t="shared" si="13"/>
        <v>0</v>
      </c>
      <c r="P155" s="83"/>
      <c r="R155" s="56"/>
      <c r="S155" s="56"/>
    </row>
    <row r="156" spans="1:19" ht="24" hidden="1" x14ac:dyDescent="0.25">
      <c r="A156" s="75">
        <v>2362</v>
      </c>
      <c r="B156" s="118" t="s">
        <v>171</v>
      </c>
      <c r="C156" s="225">
        <f t="shared" si="9"/>
        <v>0</v>
      </c>
      <c r="D156" s="123">
        <v>0</v>
      </c>
      <c r="E156" s="227"/>
      <c r="F156" s="375">
        <f t="shared" si="10"/>
        <v>0</v>
      </c>
      <c r="G156" s="123"/>
      <c r="H156" s="124"/>
      <c r="I156" s="125">
        <f t="shared" si="11"/>
        <v>0</v>
      </c>
      <c r="J156" s="123">
        <v>0</v>
      </c>
      <c r="K156" s="124"/>
      <c r="L156" s="125">
        <f t="shared" si="12"/>
        <v>0</v>
      </c>
      <c r="M156" s="226"/>
      <c r="N156" s="227"/>
      <c r="O156" s="125">
        <f t="shared" si="13"/>
        <v>0</v>
      </c>
      <c r="P156" s="83"/>
      <c r="R156" s="56"/>
      <c r="S156" s="56"/>
    </row>
    <row r="157" spans="1:19" hidden="1" x14ac:dyDescent="0.25">
      <c r="A157" s="75">
        <v>2363</v>
      </c>
      <c r="B157" s="118" t="s">
        <v>172</v>
      </c>
      <c r="C157" s="225">
        <f t="shared" si="9"/>
        <v>0</v>
      </c>
      <c r="D157" s="123">
        <v>0</v>
      </c>
      <c r="E157" s="227"/>
      <c r="F157" s="375">
        <f t="shared" si="10"/>
        <v>0</v>
      </c>
      <c r="G157" s="123"/>
      <c r="H157" s="124"/>
      <c r="I157" s="125">
        <f t="shared" si="11"/>
        <v>0</v>
      </c>
      <c r="J157" s="123">
        <v>0</v>
      </c>
      <c r="K157" s="124"/>
      <c r="L157" s="125">
        <f t="shared" si="12"/>
        <v>0</v>
      </c>
      <c r="M157" s="226"/>
      <c r="N157" s="227"/>
      <c r="O157" s="125">
        <f t="shared" si="13"/>
        <v>0</v>
      </c>
      <c r="P157" s="83"/>
      <c r="R157" s="56"/>
      <c r="S157" s="56"/>
    </row>
    <row r="158" spans="1:19" hidden="1" x14ac:dyDescent="0.25">
      <c r="A158" s="75">
        <v>2364</v>
      </c>
      <c r="B158" s="118" t="s">
        <v>173</v>
      </c>
      <c r="C158" s="225">
        <f t="shared" si="9"/>
        <v>0</v>
      </c>
      <c r="D158" s="123">
        <v>0</v>
      </c>
      <c r="E158" s="227"/>
      <c r="F158" s="375">
        <f t="shared" si="10"/>
        <v>0</v>
      </c>
      <c r="G158" s="123"/>
      <c r="H158" s="124"/>
      <c r="I158" s="125">
        <f t="shared" si="11"/>
        <v>0</v>
      </c>
      <c r="J158" s="123">
        <v>0</v>
      </c>
      <c r="K158" s="124"/>
      <c r="L158" s="125">
        <f t="shared" si="12"/>
        <v>0</v>
      </c>
      <c r="M158" s="226"/>
      <c r="N158" s="227"/>
      <c r="O158" s="125">
        <f t="shared" si="13"/>
        <v>0</v>
      </c>
      <c r="P158" s="83"/>
      <c r="R158" s="56"/>
      <c r="S158" s="56"/>
    </row>
    <row r="159" spans="1:19" hidden="1" x14ac:dyDescent="0.25">
      <c r="A159" s="75">
        <v>2365</v>
      </c>
      <c r="B159" s="118" t="s">
        <v>174</v>
      </c>
      <c r="C159" s="225">
        <f t="shared" si="9"/>
        <v>0</v>
      </c>
      <c r="D159" s="123">
        <v>0</v>
      </c>
      <c r="E159" s="227"/>
      <c r="F159" s="375">
        <f t="shared" si="10"/>
        <v>0</v>
      </c>
      <c r="G159" s="123"/>
      <c r="H159" s="124"/>
      <c r="I159" s="125">
        <f t="shared" si="11"/>
        <v>0</v>
      </c>
      <c r="J159" s="123">
        <v>0</v>
      </c>
      <c r="K159" s="124"/>
      <c r="L159" s="125">
        <f t="shared" si="12"/>
        <v>0</v>
      </c>
      <c r="M159" s="226"/>
      <c r="N159" s="227"/>
      <c r="O159" s="125">
        <f t="shared" si="13"/>
        <v>0</v>
      </c>
      <c r="P159" s="83"/>
      <c r="R159" s="56"/>
      <c r="S159" s="56"/>
    </row>
    <row r="160" spans="1:19" ht="36" hidden="1" x14ac:dyDescent="0.25">
      <c r="A160" s="75">
        <v>2366</v>
      </c>
      <c r="B160" s="118" t="s">
        <v>175</v>
      </c>
      <c r="C160" s="225">
        <f t="shared" si="9"/>
        <v>0</v>
      </c>
      <c r="D160" s="123">
        <v>0</v>
      </c>
      <c r="E160" s="227"/>
      <c r="F160" s="375">
        <f t="shared" si="10"/>
        <v>0</v>
      </c>
      <c r="G160" s="123"/>
      <c r="H160" s="124"/>
      <c r="I160" s="125">
        <f t="shared" si="11"/>
        <v>0</v>
      </c>
      <c r="J160" s="123">
        <v>0</v>
      </c>
      <c r="K160" s="124"/>
      <c r="L160" s="125">
        <f t="shared" si="12"/>
        <v>0</v>
      </c>
      <c r="M160" s="226"/>
      <c r="N160" s="227"/>
      <c r="O160" s="125">
        <f t="shared" si="13"/>
        <v>0</v>
      </c>
      <c r="P160" s="83"/>
      <c r="R160" s="56"/>
      <c r="S160" s="56"/>
    </row>
    <row r="161" spans="1:19" ht="48" hidden="1" x14ac:dyDescent="0.25">
      <c r="A161" s="75">
        <v>2369</v>
      </c>
      <c r="B161" s="118" t="s">
        <v>176</v>
      </c>
      <c r="C161" s="225">
        <f t="shared" si="9"/>
        <v>0</v>
      </c>
      <c r="D161" s="123">
        <v>0</v>
      </c>
      <c r="E161" s="227"/>
      <c r="F161" s="375">
        <f t="shared" si="10"/>
        <v>0</v>
      </c>
      <c r="G161" s="123"/>
      <c r="H161" s="124"/>
      <c r="I161" s="125">
        <f t="shared" si="11"/>
        <v>0</v>
      </c>
      <c r="J161" s="123">
        <v>0</v>
      </c>
      <c r="K161" s="124"/>
      <c r="L161" s="125">
        <f t="shared" si="12"/>
        <v>0</v>
      </c>
      <c r="M161" s="226"/>
      <c r="N161" s="227"/>
      <c r="O161" s="125">
        <f t="shared" si="13"/>
        <v>0</v>
      </c>
      <c r="P161" s="83"/>
      <c r="R161" s="56"/>
      <c r="S161" s="56"/>
    </row>
    <row r="162" spans="1:19" hidden="1" x14ac:dyDescent="0.25">
      <c r="A162" s="217">
        <v>2370</v>
      </c>
      <c r="B162" s="158" t="s">
        <v>177</v>
      </c>
      <c r="C162" s="225">
        <f t="shared" si="9"/>
        <v>0</v>
      </c>
      <c r="D162" s="234">
        <v>0</v>
      </c>
      <c r="E162" s="237"/>
      <c r="F162" s="373">
        <f t="shared" si="10"/>
        <v>0</v>
      </c>
      <c r="G162" s="234"/>
      <c r="H162" s="235"/>
      <c r="I162" s="220">
        <f t="shared" si="11"/>
        <v>0</v>
      </c>
      <c r="J162" s="234">
        <v>0</v>
      </c>
      <c r="K162" s="235"/>
      <c r="L162" s="220">
        <f t="shared" si="12"/>
        <v>0</v>
      </c>
      <c r="M162" s="236"/>
      <c r="N162" s="237"/>
      <c r="O162" s="220">
        <f t="shared" si="13"/>
        <v>0</v>
      </c>
      <c r="P162" s="166"/>
      <c r="R162" s="56"/>
      <c r="S162" s="56"/>
    </row>
    <row r="163" spans="1:19" hidden="1" x14ac:dyDescent="0.25">
      <c r="A163" s="217">
        <v>2380</v>
      </c>
      <c r="B163" s="158" t="s">
        <v>178</v>
      </c>
      <c r="C163" s="225">
        <f t="shared" si="9"/>
        <v>0</v>
      </c>
      <c r="D163" s="218">
        <f>SUM(D164:D165)</f>
        <v>0</v>
      </c>
      <c r="E163" s="222">
        <f>SUM(E164:E165)</f>
        <v>0</v>
      </c>
      <c r="F163" s="373">
        <f t="shared" si="10"/>
        <v>0</v>
      </c>
      <c r="G163" s="218">
        <f>SUM(G164:G165)</f>
        <v>0</v>
      </c>
      <c r="H163" s="219">
        <f>SUM(H164:H165)</f>
        <v>0</v>
      </c>
      <c r="I163" s="220">
        <f t="shared" si="11"/>
        <v>0</v>
      </c>
      <c r="J163" s="218">
        <f>SUM(J164:J165)</f>
        <v>0</v>
      </c>
      <c r="K163" s="219">
        <f>SUM(K164:K165)</f>
        <v>0</v>
      </c>
      <c r="L163" s="220">
        <f t="shared" si="12"/>
        <v>0</v>
      </c>
      <c r="M163" s="221">
        <f>SUM(M164:M165)</f>
        <v>0</v>
      </c>
      <c r="N163" s="222">
        <f>SUM(N164:N165)</f>
        <v>0</v>
      </c>
      <c r="O163" s="220">
        <f t="shared" si="13"/>
        <v>0</v>
      </c>
      <c r="P163" s="166"/>
      <c r="R163" s="56"/>
      <c r="S163" s="56"/>
    </row>
    <row r="164" spans="1:19" hidden="1" x14ac:dyDescent="0.25">
      <c r="A164" s="66">
        <v>2381</v>
      </c>
      <c r="B164" s="108" t="s">
        <v>179</v>
      </c>
      <c r="C164" s="225">
        <f t="shared" si="9"/>
        <v>0</v>
      </c>
      <c r="D164" s="113">
        <v>0</v>
      </c>
      <c r="E164" s="224"/>
      <c r="F164" s="374">
        <f t="shared" si="10"/>
        <v>0</v>
      </c>
      <c r="G164" s="113"/>
      <c r="H164" s="114"/>
      <c r="I164" s="115">
        <f t="shared" si="11"/>
        <v>0</v>
      </c>
      <c r="J164" s="113">
        <v>0</v>
      </c>
      <c r="K164" s="114"/>
      <c r="L164" s="115">
        <f t="shared" si="12"/>
        <v>0</v>
      </c>
      <c r="M164" s="223"/>
      <c r="N164" s="224"/>
      <c r="O164" s="115">
        <f t="shared" si="13"/>
        <v>0</v>
      </c>
      <c r="P164" s="74"/>
      <c r="R164" s="56"/>
      <c r="S164" s="56"/>
    </row>
    <row r="165" spans="1:19" ht="24" hidden="1" x14ac:dyDescent="0.25">
      <c r="A165" s="75">
        <v>2389</v>
      </c>
      <c r="B165" s="118" t="s">
        <v>180</v>
      </c>
      <c r="C165" s="225">
        <f t="shared" si="9"/>
        <v>0</v>
      </c>
      <c r="D165" s="123">
        <v>0</v>
      </c>
      <c r="E165" s="227"/>
      <c r="F165" s="375">
        <f t="shared" si="10"/>
        <v>0</v>
      </c>
      <c r="G165" s="123"/>
      <c r="H165" s="124"/>
      <c r="I165" s="125">
        <f t="shared" si="11"/>
        <v>0</v>
      </c>
      <c r="J165" s="123">
        <v>0</v>
      </c>
      <c r="K165" s="124"/>
      <c r="L165" s="125">
        <f t="shared" si="12"/>
        <v>0</v>
      </c>
      <c r="M165" s="226"/>
      <c r="N165" s="227"/>
      <c r="O165" s="125">
        <f t="shared" si="13"/>
        <v>0</v>
      </c>
      <c r="P165" s="83"/>
      <c r="R165" s="56"/>
      <c r="S165" s="56"/>
    </row>
    <row r="166" spans="1:19" hidden="1" x14ac:dyDescent="0.25">
      <c r="A166" s="217">
        <v>2390</v>
      </c>
      <c r="B166" s="158" t="s">
        <v>181</v>
      </c>
      <c r="C166" s="225">
        <f t="shared" si="9"/>
        <v>0</v>
      </c>
      <c r="D166" s="234">
        <v>0</v>
      </c>
      <c r="E166" s="237"/>
      <c r="F166" s="373">
        <f t="shared" si="10"/>
        <v>0</v>
      </c>
      <c r="G166" s="234"/>
      <c r="H166" s="235"/>
      <c r="I166" s="220">
        <f t="shared" si="11"/>
        <v>0</v>
      </c>
      <c r="J166" s="234">
        <v>0</v>
      </c>
      <c r="K166" s="235"/>
      <c r="L166" s="220">
        <f t="shared" si="12"/>
        <v>0</v>
      </c>
      <c r="M166" s="236"/>
      <c r="N166" s="237"/>
      <c r="O166" s="220">
        <f t="shared" si="13"/>
        <v>0</v>
      </c>
      <c r="P166" s="166"/>
      <c r="R166" s="56"/>
      <c r="S166" s="56"/>
    </row>
    <row r="167" spans="1:19" hidden="1" x14ac:dyDescent="0.25">
      <c r="A167" s="95">
        <v>2400</v>
      </c>
      <c r="B167" s="212" t="s">
        <v>182</v>
      </c>
      <c r="C167" s="391">
        <f t="shared" si="9"/>
        <v>0</v>
      </c>
      <c r="D167" s="252">
        <v>0</v>
      </c>
      <c r="E167" s="255"/>
      <c r="F167" s="372">
        <f t="shared" si="10"/>
        <v>0</v>
      </c>
      <c r="G167" s="252"/>
      <c r="H167" s="253"/>
      <c r="I167" s="106">
        <f t="shared" si="11"/>
        <v>0</v>
      </c>
      <c r="J167" s="252">
        <v>0</v>
      </c>
      <c r="K167" s="253"/>
      <c r="L167" s="106">
        <f t="shared" si="12"/>
        <v>0</v>
      </c>
      <c r="M167" s="254"/>
      <c r="N167" s="255"/>
      <c r="O167" s="115">
        <f t="shared" si="13"/>
        <v>0</v>
      </c>
      <c r="P167" s="103"/>
      <c r="R167" s="56"/>
      <c r="S167" s="56"/>
    </row>
    <row r="168" spans="1:19" ht="24" x14ac:dyDescent="0.25">
      <c r="A168" s="95">
        <v>2500</v>
      </c>
      <c r="B168" s="212" t="s">
        <v>183</v>
      </c>
      <c r="C168" s="391">
        <f t="shared" si="9"/>
        <v>3886</v>
      </c>
      <c r="D168" s="104">
        <f>SUM(D169,D174)</f>
        <v>0</v>
      </c>
      <c r="E168" s="239">
        <f>SUM(E169,E174)</f>
        <v>0</v>
      </c>
      <c r="F168" s="372">
        <f t="shared" si="10"/>
        <v>0</v>
      </c>
      <c r="G168" s="104">
        <f>SUM(G169,G174)</f>
        <v>0</v>
      </c>
      <c r="H168" s="105">
        <f t="shared" ref="H168" si="18">SUM(H169,H174)</f>
        <v>0</v>
      </c>
      <c r="I168" s="106">
        <f t="shared" si="11"/>
        <v>0</v>
      </c>
      <c r="J168" s="104">
        <f>SUM(J169,J174)</f>
        <v>3886</v>
      </c>
      <c r="K168" s="105">
        <f t="shared" ref="K168" si="19">SUM(K169,K174)</f>
        <v>0</v>
      </c>
      <c r="L168" s="106">
        <f t="shared" si="12"/>
        <v>3886</v>
      </c>
      <c r="M168" s="213">
        <f t="shared" ref="M168:N168" si="20">SUM(M169,M174)</f>
        <v>0</v>
      </c>
      <c r="N168" s="214">
        <f t="shared" si="20"/>
        <v>0</v>
      </c>
      <c r="O168" s="379">
        <f t="shared" si="13"/>
        <v>0</v>
      </c>
      <c r="P168" s="216"/>
      <c r="R168" s="56"/>
      <c r="S168" s="56"/>
    </row>
    <row r="169" spans="1:19" x14ac:dyDescent="0.25">
      <c r="A169" s="240">
        <v>2510</v>
      </c>
      <c r="B169" s="108" t="s">
        <v>184</v>
      </c>
      <c r="C169" s="392">
        <f t="shared" si="9"/>
        <v>3886</v>
      </c>
      <c r="D169" s="241">
        <f>SUM(D170:D173)</f>
        <v>0</v>
      </c>
      <c r="E169" s="245">
        <f>SUM(E170:E173)</f>
        <v>0</v>
      </c>
      <c r="F169" s="374">
        <f t="shared" si="10"/>
        <v>0</v>
      </c>
      <c r="G169" s="241">
        <f>SUM(G170:G173)</f>
        <v>0</v>
      </c>
      <c r="H169" s="243">
        <f t="shared" ref="H169" si="21">SUM(H170:H173)</f>
        <v>0</v>
      </c>
      <c r="I169" s="115">
        <f t="shared" si="11"/>
        <v>0</v>
      </c>
      <c r="J169" s="241">
        <f>SUM(J170:J173)</f>
        <v>3886</v>
      </c>
      <c r="K169" s="243">
        <f t="shared" ref="K169" si="22">SUM(K170:K173)</f>
        <v>0</v>
      </c>
      <c r="L169" s="115">
        <f t="shared" si="12"/>
        <v>3886</v>
      </c>
      <c r="M169" s="256">
        <f t="shared" ref="M169:N169" si="23">SUM(M170:M173)</f>
        <v>0</v>
      </c>
      <c r="N169" s="257">
        <f t="shared" si="23"/>
        <v>0</v>
      </c>
      <c r="O169" s="136">
        <f t="shared" si="13"/>
        <v>0</v>
      </c>
      <c r="P169" s="139"/>
      <c r="R169" s="56"/>
      <c r="S169" s="56"/>
    </row>
    <row r="170" spans="1:19" ht="24" x14ac:dyDescent="0.25">
      <c r="A170" s="76">
        <v>2512</v>
      </c>
      <c r="B170" s="118" t="s">
        <v>185</v>
      </c>
      <c r="C170" s="225">
        <f t="shared" si="9"/>
        <v>3886</v>
      </c>
      <c r="D170" s="123">
        <v>0</v>
      </c>
      <c r="E170" s="227"/>
      <c r="F170" s="375">
        <f t="shared" si="10"/>
        <v>0</v>
      </c>
      <c r="G170" s="123"/>
      <c r="H170" s="124"/>
      <c r="I170" s="125">
        <f t="shared" si="11"/>
        <v>0</v>
      </c>
      <c r="J170" s="123">
        <v>3886</v>
      </c>
      <c r="K170" s="124"/>
      <c r="L170" s="125">
        <f t="shared" si="12"/>
        <v>3886</v>
      </c>
      <c r="M170" s="226"/>
      <c r="N170" s="227"/>
      <c r="O170" s="125">
        <f t="shared" si="13"/>
        <v>0</v>
      </c>
      <c r="P170" s="83"/>
      <c r="R170" s="56"/>
      <c r="S170" s="56"/>
    </row>
    <row r="171" spans="1:19" ht="36" hidden="1" x14ac:dyDescent="0.25">
      <c r="A171" s="76">
        <v>2513</v>
      </c>
      <c r="B171" s="118" t="s">
        <v>186</v>
      </c>
      <c r="C171" s="225">
        <f t="shared" si="9"/>
        <v>0</v>
      </c>
      <c r="D171" s="123">
        <v>0</v>
      </c>
      <c r="E171" s="227"/>
      <c r="F171" s="375">
        <f t="shared" si="10"/>
        <v>0</v>
      </c>
      <c r="G171" s="123"/>
      <c r="H171" s="124"/>
      <c r="I171" s="125">
        <f t="shared" si="11"/>
        <v>0</v>
      </c>
      <c r="J171" s="123">
        <v>0</v>
      </c>
      <c r="K171" s="124"/>
      <c r="L171" s="125">
        <f t="shared" si="12"/>
        <v>0</v>
      </c>
      <c r="M171" s="226"/>
      <c r="N171" s="227"/>
      <c r="O171" s="125">
        <f t="shared" si="13"/>
        <v>0</v>
      </c>
      <c r="P171" s="83"/>
      <c r="R171" s="56"/>
      <c r="S171" s="56"/>
    </row>
    <row r="172" spans="1:19" ht="24" hidden="1" x14ac:dyDescent="0.25">
      <c r="A172" s="76">
        <v>2515</v>
      </c>
      <c r="B172" s="118" t="s">
        <v>187</v>
      </c>
      <c r="C172" s="225">
        <f t="shared" si="9"/>
        <v>0</v>
      </c>
      <c r="D172" s="123">
        <v>0</v>
      </c>
      <c r="E172" s="227"/>
      <c r="F172" s="375">
        <f t="shared" si="10"/>
        <v>0</v>
      </c>
      <c r="G172" s="123"/>
      <c r="H172" s="124"/>
      <c r="I172" s="125">
        <f t="shared" si="11"/>
        <v>0</v>
      </c>
      <c r="J172" s="123">
        <v>0</v>
      </c>
      <c r="K172" s="124"/>
      <c r="L172" s="125">
        <f t="shared" si="12"/>
        <v>0</v>
      </c>
      <c r="M172" s="226"/>
      <c r="N172" s="227"/>
      <c r="O172" s="125">
        <f t="shared" si="13"/>
        <v>0</v>
      </c>
      <c r="P172" s="83"/>
      <c r="R172" s="56"/>
      <c r="S172" s="56"/>
    </row>
    <row r="173" spans="1:19" ht="24" hidden="1" x14ac:dyDescent="0.25">
      <c r="A173" s="76">
        <v>2519</v>
      </c>
      <c r="B173" s="118" t="s">
        <v>188</v>
      </c>
      <c r="C173" s="225">
        <f t="shared" si="9"/>
        <v>0</v>
      </c>
      <c r="D173" s="123">
        <v>0</v>
      </c>
      <c r="E173" s="227"/>
      <c r="F173" s="375">
        <f t="shared" si="10"/>
        <v>0</v>
      </c>
      <c r="G173" s="123"/>
      <c r="H173" s="124"/>
      <c r="I173" s="125">
        <f t="shared" si="11"/>
        <v>0</v>
      </c>
      <c r="J173" s="123">
        <v>0</v>
      </c>
      <c r="K173" s="124"/>
      <c r="L173" s="125">
        <f t="shared" si="12"/>
        <v>0</v>
      </c>
      <c r="M173" s="226"/>
      <c r="N173" s="227"/>
      <c r="O173" s="125">
        <f t="shared" si="13"/>
        <v>0</v>
      </c>
      <c r="P173" s="83"/>
      <c r="R173" s="56"/>
      <c r="S173" s="56"/>
    </row>
    <row r="174" spans="1:19" ht="24" hidden="1" x14ac:dyDescent="0.25">
      <c r="A174" s="228">
        <v>2520</v>
      </c>
      <c r="B174" s="118" t="s">
        <v>189</v>
      </c>
      <c r="C174" s="225">
        <f t="shared" si="9"/>
        <v>0</v>
      </c>
      <c r="D174" s="123">
        <v>0</v>
      </c>
      <c r="E174" s="227"/>
      <c r="F174" s="375">
        <f t="shared" si="10"/>
        <v>0</v>
      </c>
      <c r="G174" s="123"/>
      <c r="H174" s="124"/>
      <c r="I174" s="125">
        <f t="shared" si="11"/>
        <v>0</v>
      </c>
      <c r="J174" s="123">
        <v>0</v>
      </c>
      <c r="K174" s="124"/>
      <c r="L174" s="125">
        <f t="shared" si="12"/>
        <v>0</v>
      </c>
      <c r="M174" s="226"/>
      <c r="N174" s="227"/>
      <c r="O174" s="125">
        <f t="shared" si="13"/>
        <v>0</v>
      </c>
      <c r="P174" s="83"/>
      <c r="R174" s="56"/>
      <c r="S174" s="56"/>
    </row>
    <row r="175" spans="1:19" s="258" customFormat="1" ht="48" hidden="1" x14ac:dyDescent="0.25">
      <c r="A175" s="37">
        <v>2800</v>
      </c>
      <c r="B175" s="108" t="s">
        <v>190</v>
      </c>
      <c r="C175" s="392">
        <f t="shared" si="9"/>
        <v>0</v>
      </c>
      <c r="D175" s="69">
        <v>0</v>
      </c>
      <c r="E175" s="73"/>
      <c r="F175" s="355">
        <f t="shared" si="10"/>
        <v>0</v>
      </c>
      <c r="G175" s="69"/>
      <c r="H175" s="70"/>
      <c r="I175" s="71">
        <f t="shared" si="11"/>
        <v>0</v>
      </c>
      <c r="J175" s="69">
        <v>0</v>
      </c>
      <c r="K175" s="70"/>
      <c r="L175" s="71">
        <f t="shared" si="12"/>
        <v>0</v>
      </c>
      <c r="M175" s="72"/>
      <c r="N175" s="73"/>
      <c r="O175" s="71">
        <f t="shared" si="13"/>
        <v>0</v>
      </c>
      <c r="P175" s="74"/>
      <c r="R175" s="56"/>
      <c r="S175" s="56"/>
    </row>
    <row r="176" spans="1:19" hidden="1" x14ac:dyDescent="0.25">
      <c r="A176" s="204">
        <v>3000</v>
      </c>
      <c r="B176" s="204" t="s">
        <v>191</v>
      </c>
      <c r="C176" s="401">
        <f t="shared" si="9"/>
        <v>0</v>
      </c>
      <c r="D176" s="206">
        <f>SUM(D177,D187)</f>
        <v>0</v>
      </c>
      <c r="E176" s="210">
        <f>SUM(E177,E187)</f>
        <v>0</v>
      </c>
      <c r="F176" s="371">
        <f t="shared" si="10"/>
        <v>0</v>
      </c>
      <c r="G176" s="206">
        <f>SUM(G177,G187)</f>
        <v>0</v>
      </c>
      <c r="H176" s="207">
        <f>SUM(H177,H187)</f>
        <v>0</v>
      </c>
      <c r="I176" s="208">
        <f t="shared" si="11"/>
        <v>0</v>
      </c>
      <c r="J176" s="206">
        <f>SUM(J177,J187)</f>
        <v>0</v>
      </c>
      <c r="K176" s="207">
        <f>SUM(K177,K187)</f>
        <v>0</v>
      </c>
      <c r="L176" s="208">
        <f t="shared" si="12"/>
        <v>0</v>
      </c>
      <c r="M176" s="209">
        <f>SUM(M177,M187)</f>
        <v>0</v>
      </c>
      <c r="N176" s="210">
        <f>SUM(N177,N187)</f>
        <v>0</v>
      </c>
      <c r="O176" s="208">
        <f t="shared" si="13"/>
        <v>0</v>
      </c>
      <c r="P176" s="211"/>
      <c r="R176" s="56"/>
      <c r="S176" s="56"/>
    </row>
    <row r="177" spans="1:19" ht="24" hidden="1" x14ac:dyDescent="0.25">
      <c r="A177" s="95">
        <v>3200</v>
      </c>
      <c r="B177" s="259" t="s">
        <v>192</v>
      </c>
      <c r="C177" s="391">
        <f t="shared" si="9"/>
        <v>0</v>
      </c>
      <c r="D177" s="104">
        <f>SUM(D178,D182)</f>
        <v>0</v>
      </c>
      <c r="E177" s="239">
        <f>SUM(E178,E182)</f>
        <v>0</v>
      </c>
      <c r="F177" s="372">
        <f t="shared" si="10"/>
        <v>0</v>
      </c>
      <c r="G177" s="104">
        <f>SUM(G178,G182)</f>
        <v>0</v>
      </c>
      <c r="H177" s="105">
        <f t="shared" ref="H177" si="24">SUM(H178,H182)</f>
        <v>0</v>
      </c>
      <c r="I177" s="106">
        <f t="shared" si="11"/>
        <v>0</v>
      </c>
      <c r="J177" s="104">
        <f>SUM(J178,J182)</f>
        <v>0</v>
      </c>
      <c r="K177" s="105">
        <f t="shared" ref="K177" si="25">SUM(K178,K182)</f>
        <v>0</v>
      </c>
      <c r="L177" s="106">
        <f t="shared" si="12"/>
        <v>0</v>
      </c>
      <c r="M177" s="213">
        <f t="shared" ref="M177:N177" si="26">SUM(M178,M182)</f>
        <v>0</v>
      </c>
      <c r="N177" s="214">
        <f t="shared" si="26"/>
        <v>0</v>
      </c>
      <c r="O177" s="215">
        <f t="shared" si="13"/>
        <v>0</v>
      </c>
      <c r="P177" s="216"/>
      <c r="R177" s="56"/>
      <c r="S177" s="56"/>
    </row>
    <row r="178" spans="1:19" ht="36" hidden="1" x14ac:dyDescent="0.25">
      <c r="A178" s="240">
        <v>3260</v>
      </c>
      <c r="B178" s="108" t="s">
        <v>193</v>
      </c>
      <c r="C178" s="392">
        <f t="shared" si="9"/>
        <v>0</v>
      </c>
      <c r="D178" s="241">
        <f>SUM(D179:D181)</f>
        <v>0</v>
      </c>
      <c r="E178" s="245">
        <f>SUM(E179:E181)</f>
        <v>0</v>
      </c>
      <c r="F178" s="374">
        <f t="shared" si="10"/>
        <v>0</v>
      </c>
      <c r="G178" s="241">
        <f>SUM(G179:G181)</f>
        <v>0</v>
      </c>
      <c r="H178" s="243">
        <f>SUM(H179:H181)</f>
        <v>0</v>
      </c>
      <c r="I178" s="115">
        <f t="shared" si="11"/>
        <v>0</v>
      </c>
      <c r="J178" s="241">
        <f>SUM(J179:J181)</f>
        <v>0</v>
      </c>
      <c r="K178" s="243">
        <f>SUM(K179:K181)</f>
        <v>0</v>
      </c>
      <c r="L178" s="115">
        <f t="shared" si="12"/>
        <v>0</v>
      </c>
      <c r="M178" s="244">
        <f>SUM(M179:M181)</f>
        <v>0</v>
      </c>
      <c r="N178" s="245">
        <f>SUM(N179:N181)</f>
        <v>0</v>
      </c>
      <c r="O178" s="115">
        <f t="shared" si="13"/>
        <v>0</v>
      </c>
      <c r="P178" s="74"/>
      <c r="R178" s="56"/>
      <c r="S178" s="56"/>
    </row>
    <row r="179" spans="1:19" ht="24" hidden="1" x14ac:dyDescent="0.25">
      <c r="A179" s="76">
        <v>3261</v>
      </c>
      <c r="B179" s="118" t="s">
        <v>194</v>
      </c>
      <c r="C179" s="225">
        <f t="shared" si="9"/>
        <v>0</v>
      </c>
      <c r="D179" s="123">
        <v>0</v>
      </c>
      <c r="E179" s="227"/>
      <c r="F179" s="375">
        <f t="shared" si="10"/>
        <v>0</v>
      </c>
      <c r="G179" s="123"/>
      <c r="H179" s="124"/>
      <c r="I179" s="125">
        <f t="shared" si="11"/>
        <v>0</v>
      </c>
      <c r="J179" s="123">
        <v>0</v>
      </c>
      <c r="K179" s="124"/>
      <c r="L179" s="125">
        <f t="shared" si="12"/>
        <v>0</v>
      </c>
      <c r="M179" s="226"/>
      <c r="N179" s="227"/>
      <c r="O179" s="125">
        <f t="shared" si="13"/>
        <v>0</v>
      </c>
      <c r="P179" s="83"/>
      <c r="R179" s="56"/>
      <c r="S179" s="56"/>
    </row>
    <row r="180" spans="1:19" ht="36" hidden="1" x14ac:dyDescent="0.25">
      <c r="A180" s="76">
        <v>3262</v>
      </c>
      <c r="B180" s="118" t="s">
        <v>195</v>
      </c>
      <c r="C180" s="225">
        <f t="shared" si="9"/>
        <v>0</v>
      </c>
      <c r="D180" s="123">
        <v>0</v>
      </c>
      <c r="E180" s="227"/>
      <c r="F180" s="375">
        <f t="shared" si="10"/>
        <v>0</v>
      </c>
      <c r="G180" s="123"/>
      <c r="H180" s="124"/>
      <c r="I180" s="125">
        <f t="shared" si="11"/>
        <v>0</v>
      </c>
      <c r="J180" s="123">
        <v>0</v>
      </c>
      <c r="K180" s="124"/>
      <c r="L180" s="125">
        <f t="shared" si="12"/>
        <v>0</v>
      </c>
      <c r="M180" s="226"/>
      <c r="N180" s="227"/>
      <c r="O180" s="125">
        <f t="shared" si="13"/>
        <v>0</v>
      </c>
      <c r="P180" s="83"/>
      <c r="R180" s="56"/>
      <c r="S180" s="56"/>
    </row>
    <row r="181" spans="1:19" ht="24" hidden="1" x14ac:dyDescent="0.25">
      <c r="A181" s="76">
        <v>3263</v>
      </c>
      <c r="B181" s="118" t="s">
        <v>196</v>
      </c>
      <c r="C181" s="225">
        <f t="shared" si="9"/>
        <v>0</v>
      </c>
      <c r="D181" s="123">
        <v>0</v>
      </c>
      <c r="E181" s="227"/>
      <c r="F181" s="375">
        <f t="shared" si="10"/>
        <v>0</v>
      </c>
      <c r="G181" s="123"/>
      <c r="H181" s="124"/>
      <c r="I181" s="125">
        <f t="shared" si="11"/>
        <v>0</v>
      </c>
      <c r="J181" s="123">
        <v>0</v>
      </c>
      <c r="K181" s="124"/>
      <c r="L181" s="125">
        <f t="shared" si="12"/>
        <v>0</v>
      </c>
      <c r="M181" s="226"/>
      <c r="N181" s="227"/>
      <c r="O181" s="125">
        <f t="shared" si="13"/>
        <v>0</v>
      </c>
      <c r="P181" s="83"/>
      <c r="R181" s="56"/>
      <c r="S181" s="56"/>
    </row>
    <row r="182" spans="1:19" ht="84" hidden="1" x14ac:dyDescent="0.25">
      <c r="A182" s="240">
        <v>3290</v>
      </c>
      <c r="B182" s="108" t="s">
        <v>197</v>
      </c>
      <c r="C182" s="225">
        <f t="shared" ref="C182:C258" si="27">F182+I182+L182+O182</f>
        <v>0</v>
      </c>
      <c r="D182" s="241">
        <f>SUM(D183:D186)</f>
        <v>0</v>
      </c>
      <c r="E182" s="245">
        <f>SUM(E183:E186)</f>
        <v>0</v>
      </c>
      <c r="F182" s="374">
        <f t="shared" si="10"/>
        <v>0</v>
      </c>
      <c r="G182" s="241">
        <f>SUM(G183:G186)</f>
        <v>0</v>
      </c>
      <c r="H182" s="243">
        <f t="shared" ref="H182" si="28">SUM(H183:H186)</f>
        <v>0</v>
      </c>
      <c r="I182" s="115">
        <f t="shared" si="11"/>
        <v>0</v>
      </c>
      <c r="J182" s="241">
        <f>SUM(J183:J186)</f>
        <v>0</v>
      </c>
      <c r="K182" s="243">
        <f t="shared" ref="K182" si="29">SUM(K183:K186)</f>
        <v>0</v>
      </c>
      <c r="L182" s="115">
        <f t="shared" si="12"/>
        <v>0</v>
      </c>
      <c r="M182" s="260">
        <f t="shared" ref="M182:N182" si="30">SUM(M183:M186)</f>
        <v>0</v>
      </c>
      <c r="N182" s="261">
        <f t="shared" si="30"/>
        <v>0</v>
      </c>
      <c r="O182" s="262">
        <f t="shared" si="13"/>
        <v>0</v>
      </c>
      <c r="P182" s="263"/>
      <c r="R182" s="56"/>
      <c r="S182" s="56"/>
    </row>
    <row r="183" spans="1:19" ht="72" hidden="1" x14ac:dyDescent="0.25">
      <c r="A183" s="76">
        <v>3291</v>
      </c>
      <c r="B183" s="118" t="s">
        <v>198</v>
      </c>
      <c r="C183" s="225">
        <f t="shared" si="27"/>
        <v>0</v>
      </c>
      <c r="D183" s="123">
        <v>0</v>
      </c>
      <c r="E183" s="227"/>
      <c r="F183" s="375">
        <f t="shared" ref="F183:F246" si="31">D183+E183</f>
        <v>0</v>
      </c>
      <c r="G183" s="123"/>
      <c r="H183" s="124"/>
      <c r="I183" s="125">
        <f t="shared" ref="I183:I246" si="32">G183+H183</f>
        <v>0</v>
      </c>
      <c r="J183" s="123">
        <v>0</v>
      </c>
      <c r="K183" s="124"/>
      <c r="L183" s="125">
        <f t="shared" ref="L183:L246" si="33">J183+K183</f>
        <v>0</v>
      </c>
      <c r="M183" s="226"/>
      <c r="N183" s="227"/>
      <c r="O183" s="125">
        <f t="shared" ref="O183:O246" si="34">M183+N183</f>
        <v>0</v>
      </c>
      <c r="P183" s="83"/>
      <c r="R183" s="56"/>
      <c r="S183" s="56"/>
    </row>
    <row r="184" spans="1:19" ht="72" hidden="1" x14ac:dyDescent="0.25">
      <c r="A184" s="76">
        <v>3292</v>
      </c>
      <c r="B184" s="118" t="s">
        <v>199</v>
      </c>
      <c r="C184" s="225">
        <f t="shared" si="27"/>
        <v>0</v>
      </c>
      <c r="D184" s="123">
        <v>0</v>
      </c>
      <c r="E184" s="227"/>
      <c r="F184" s="375">
        <f t="shared" si="31"/>
        <v>0</v>
      </c>
      <c r="G184" s="123"/>
      <c r="H184" s="124"/>
      <c r="I184" s="125">
        <f t="shared" si="32"/>
        <v>0</v>
      </c>
      <c r="J184" s="123">
        <v>0</v>
      </c>
      <c r="K184" s="124"/>
      <c r="L184" s="125">
        <f t="shared" si="33"/>
        <v>0</v>
      </c>
      <c r="M184" s="226"/>
      <c r="N184" s="227"/>
      <c r="O184" s="125">
        <f t="shared" si="34"/>
        <v>0</v>
      </c>
      <c r="P184" s="83"/>
      <c r="R184" s="56"/>
      <c r="S184" s="56"/>
    </row>
    <row r="185" spans="1:19" ht="72" hidden="1" x14ac:dyDescent="0.25">
      <c r="A185" s="76">
        <v>3293</v>
      </c>
      <c r="B185" s="118" t="s">
        <v>200</v>
      </c>
      <c r="C185" s="225">
        <f t="shared" si="27"/>
        <v>0</v>
      </c>
      <c r="D185" s="123">
        <v>0</v>
      </c>
      <c r="E185" s="227"/>
      <c r="F185" s="375">
        <f t="shared" si="31"/>
        <v>0</v>
      </c>
      <c r="G185" s="123"/>
      <c r="H185" s="124"/>
      <c r="I185" s="125">
        <f t="shared" si="32"/>
        <v>0</v>
      </c>
      <c r="J185" s="123">
        <v>0</v>
      </c>
      <c r="K185" s="124"/>
      <c r="L185" s="125">
        <f t="shared" si="33"/>
        <v>0</v>
      </c>
      <c r="M185" s="226"/>
      <c r="N185" s="227"/>
      <c r="O185" s="125">
        <f t="shared" si="34"/>
        <v>0</v>
      </c>
      <c r="P185" s="83"/>
      <c r="R185" s="56"/>
      <c r="S185" s="56"/>
    </row>
    <row r="186" spans="1:19" ht="60" hidden="1" x14ac:dyDescent="0.25">
      <c r="A186" s="264">
        <v>3294</v>
      </c>
      <c r="B186" s="118" t="s">
        <v>201</v>
      </c>
      <c r="C186" s="402">
        <f t="shared" si="27"/>
        <v>0</v>
      </c>
      <c r="D186" s="266">
        <v>0</v>
      </c>
      <c r="E186" s="269"/>
      <c r="F186" s="376">
        <f t="shared" si="31"/>
        <v>0</v>
      </c>
      <c r="G186" s="266"/>
      <c r="H186" s="267"/>
      <c r="I186" s="262">
        <f t="shared" si="32"/>
        <v>0</v>
      </c>
      <c r="J186" s="266">
        <v>0</v>
      </c>
      <c r="K186" s="267"/>
      <c r="L186" s="262">
        <f t="shared" si="33"/>
        <v>0</v>
      </c>
      <c r="M186" s="268"/>
      <c r="N186" s="269"/>
      <c r="O186" s="262">
        <f t="shared" si="34"/>
        <v>0</v>
      </c>
      <c r="P186" s="263"/>
      <c r="R186" s="56"/>
      <c r="S186" s="56"/>
    </row>
    <row r="187" spans="1:19" ht="48" hidden="1" x14ac:dyDescent="0.25">
      <c r="A187" s="143">
        <v>3300</v>
      </c>
      <c r="B187" s="259" t="s">
        <v>202</v>
      </c>
      <c r="C187" s="403">
        <f t="shared" si="27"/>
        <v>0</v>
      </c>
      <c r="D187" s="271">
        <f>SUM(D188:D189)</f>
        <v>0</v>
      </c>
      <c r="E187" s="214">
        <f>SUM(E188:E189)</f>
        <v>0</v>
      </c>
      <c r="F187" s="377">
        <f t="shared" si="31"/>
        <v>0</v>
      </c>
      <c r="G187" s="271">
        <f>SUM(G188:G189)</f>
        <v>0</v>
      </c>
      <c r="H187" s="272">
        <f t="shared" ref="H187" si="35">SUM(H188:H189)</f>
        <v>0</v>
      </c>
      <c r="I187" s="215">
        <f t="shared" si="32"/>
        <v>0</v>
      </c>
      <c r="J187" s="271">
        <f>SUM(J188:J189)</f>
        <v>0</v>
      </c>
      <c r="K187" s="272">
        <f t="shared" ref="K187" si="36">SUM(K188:K189)</f>
        <v>0</v>
      </c>
      <c r="L187" s="215">
        <f t="shared" si="33"/>
        <v>0</v>
      </c>
      <c r="M187" s="213">
        <f t="shared" ref="M187:N187" si="37">SUM(M188:M189)</f>
        <v>0</v>
      </c>
      <c r="N187" s="214">
        <f t="shared" si="37"/>
        <v>0</v>
      </c>
      <c r="O187" s="215">
        <f t="shared" si="34"/>
        <v>0</v>
      </c>
      <c r="P187" s="216"/>
      <c r="R187" s="56"/>
      <c r="S187" s="56"/>
    </row>
    <row r="188" spans="1:19" ht="48" hidden="1" x14ac:dyDescent="0.25">
      <c r="A188" s="157">
        <v>3310</v>
      </c>
      <c r="B188" s="158" t="s">
        <v>203</v>
      </c>
      <c r="C188" s="396">
        <f t="shared" si="27"/>
        <v>0</v>
      </c>
      <c r="D188" s="234">
        <v>0</v>
      </c>
      <c r="E188" s="237"/>
      <c r="F188" s="373">
        <f t="shared" si="31"/>
        <v>0</v>
      </c>
      <c r="G188" s="234"/>
      <c r="H188" s="235"/>
      <c r="I188" s="220">
        <f t="shared" si="32"/>
        <v>0</v>
      </c>
      <c r="J188" s="234">
        <v>0</v>
      </c>
      <c r="K188" s="235"/>
      <c r="L188" s="220">
        <f t="shared" si="33"/>
        <v>0</v>
      </c>
      <c r="M188" s="236"/>
      <c r="N188" s="237"/>
      <c r="O188" s="220">
        <f t="shared" si="34"/>
        <v>0</v>
      </c>
      <c r="P188" s="166"/>
      <c r="R188" s="56"/>
      <c r="S188" s="56"/>
    </row>
    <row r="189" spans="1:19" ht="60" hidden="1" x14ac:dyDescent="0.25">
      <c r="A189" s="67">
        <v>3320</v>
      </c>
      <c r="B189" s="108" t="s">
        <v>204</v>
      </c>
      <c r="C189" s="392">
        <f t="shared" si="27"/>
        <v>0</v>
      </c>
      <c r="D189" s="113">
        <v>0</v>
      </c>
      <c r="E189" s="224"/>
      <c r="F189" s="374">
        <f t="shared" si="31"/>
        <v>0</v>
      </c>
      <c r="G189" s="113"/>
      <c r="H189" s="114"/>
      <c r="I189" s="115">
        <f t="shared" si="32"/>
        <v>0</v>
      </c>
      <c r="J189" s="113">
        <v>0</v>
      </c>
      <c r="K189" s="114"/>
      <c r="L189" s="115">
        <f t="shared" si="33"/>
        <v>0</v>
      </c>
      <c r="M189" s="223"/>
      <c r="N189" s="224"/>
      <c r="O189" s="115">
        <f t="shared" si="34"/>
        <v>0</v>
      </c>
      <c r="P189" s="74"/>
      <c r="R189" s="56"/>
      <c r="S189" s="56"/>
    </row>
    <row r="190" spans="1:19" hidden="1" x14ac:dyDescent="0.25">
      <c r="A190" s="273">
        <v>4000</v>
      </c>
      <c r="B190" s="204" t="s">
        <v>205</v>
      </c>
      <c r="C190" s="401">
        <f t="shared" si="27"/>
        <v>0</v>
      </c>
      <c r="D190" s="206">
        <f>SUM(D191,D194)</f>
        <v>0</v>
      </c>
      <c r="E190" s="210">
        <f>SUM(E191,E194)</f>
        <v>0</v>
      </c>
      <c r="F190" s="371">
        <f t="shared" si="31"/>
        <v>0</v>
      </c>
      <c r="G190" s="206">
        <f>SUM(G191,G194)</f>
        <v>0</v>
      </c>
      <c r="H190" s="207">
        <f>SUM(H191,H194)</f>
        <v>0</v>
      </c>
      <c r="I190" s="208">
        <f t="shared" si="32"/>
        <v>0</v>
      </c>
      <c r="J190" s="206">
        <f>SUM(J191,J194)</f>
        <v>0</v>
      </c>
      <c r="K190" s="207">
        <f>SUM(K191,K194)</f>
        <v>0</v>
      </c>
      <c r="L190" s="208">
        <f t="shared" si="33"/>
        <v>0</v>
      </c>
      <c r="M190" s="209">
        <f>SUM(M191,M194)</f>
        <v>0</v>
      </c>
      <c r="N190" s="210">
        <f>SUM(N191,N194)</f>
        <v>0</v>
      </c>
      <c r="O190" s="208">
        <f t="shared" si="34"/>
        <v>0</v>
      </c>
      <c r="P190" s="211"/>
      <c r="R190" s="56"/>
      <c r="S190" s="56"/>
    </row>
    <row r="191" spans="1:19" ht="24" hidden="1" x14ac:dyDescent="0.25">
      <c r="A191" s="274">
        <v>4200</v>
      </c>
      <c r="B191" s="212" t="s">
        <v>206</v>
      </c>
      <c r="C191" s="391">
        <f t="shared" si="27"/>
        <v>0</v>
      </c>
      <c r="D191" s="104">
        <f>SUM(D192,D193)</f>
        <v>0</v>
      </c>
      <c r="E191" s="239">
        <f>SUM(E192,E193)</f>
        <v>0</v>
      </c>
      <c r="F191" s="372">
        <f t="shared" si="31"/>
        <v>0</v>
      </c>
      <c r="G191" s="104">
        <f>SUM(G192,G193)</f>
        <v>0</v>
      </c>
      <c r="H191" s="105">
        <f>SUM(H192,H193)</f>
        <v>0</v>
      </c>
      <c r="I191" s="106">
        <f t="shared" si="32"/>
        <v>0</v>
      </c>
      <c r="J191" s="104">
        <f>SUM(J192,J193)</f>
        <v>0</v>
      </c>
      <c r="K191" s="105">
        <f>SUM(K192,K193)</f>
        <v>0</v>
      </c>
      <c r="L191" s="106">
        <f t="shared" si="33"/>
        <v>0</v>
      </c>
      <c r="M191" s="238">
        <f>SUM(M192,M193)</f>
        <v>0</v>
      </c>
      <c r="N191" s="239">
        <f>SUM(N192,N193)</f>
        <v>0</v>
      </c>
      <c r="O191" s="106">
        <f t="shared" si="34"/>
        <v>0</v>
      </c>
      <c r="P191" s="103"/>
      <c r="R191" s="56"/>
      <c r="S191" s="56"/>
    </row>
    <row r="192" spans="1:19" ht="36" hidden="1" x14ac:dyDescent="0.25">
      <c r="A192" s="240">
        <v>4240</v>
      </c>
      <c r="B192" s="108" t="s">
        <v>207</v>
      </c>
      <c r="C192" s="392">
        <f t="shared" si="27"/>
        <v>0</v>
      </c>
      <c r="D192" s="113">
        <v>0</v>
      </c>
      <c r="E192" s="224"/>
      <c r="F192" s="374">
        <f t="shared" si="31"/>
        <v>0</v>
      </c>
      <c r="G192" s="113"/>
      <c r="H192" s="114"/>
      <c r="I192" s="115">
        <f t="shared" si="32"/>
        <v>0</v>
      </c>
      <c r="J192" s="113">
        <v>0</v>
      </c>
      <c r="K192" s="114"/>
      <c r="L192" s="115">
        <f t="shared" si="33"/>
        <v>0</v>
      </c>
      <c r="M192" s="223"/>
      <c r="N192" s="224"/>
      <c r="O192" s="115">
        <f t="shared" si="34"/>
        <v>0</v>
      </c>
      <c r="P192" s="74"/>
      <c r="R192" s="56"/>
      <c r="S192" s="56"/>
    </row>
    <row r="193" spans="1:19" ht="24" hidden="1" x14ac:dyDescent="0.25">
      <c r="A193" s="228">
        <v>4250</v>
      </c>
      <c r="B193" s="118" t="s">
        <v>208</v>
      </c>
      <c r="C193" s="225">
        <f t="shared" si="27"/>
        <v>0</v>
      </c>
      <c r="D193" s="123">
        <v>0</v>
      </c>
      <c r="E193" s="227"/>
      <c r="F193" s="375">
        <f t="shared" si="31"/>
        <v>0</v>
      </c>
      <c r="G193" s="123"/>
      <c r="H193" s="124"/>
      <c r="I193" s="125">
        <f t="shared" si="32"/>
        <v>0</v>
      </c>
      <c r="J193" s="123">
        <v>0</v>
      </c>
      <c r="K193" s="124"/>
      <c r="L193" s="125">
        <f t="shared" si="33"/>
        <v>0</v>
      </c>
      <c r="M193" s="226"/>
      <c r="N193" s="227"/>
      <c r="O193" s="125">
        <f t="shared" si="34"/>
        <v>0</v>
      </c>
      <c r="P193" s="83"/>
      <c r="R193" s="56"/>
      <c r="S193" s="56"/>
    </row>
    <row r="194" spans="1:19" hidden="1" x14ac:dyDescent="0.25">
      <c r="A194" s="95">
        <v>4300</v>
      </c>
      <c r="B194" s="212" t="s">
        <v>209</v>
      </c>
      <c r="C194" s="391">
        <f t="shared" si="27"/>
        <v>0</v>
      </c>
      <c r="D194" s="104">
        <f>SUM(D195)</f>
        <v>0</v>
      </c>
      <c r="E194" s="239">
        <f>SUM(E195)</f>
        <v>0</v>
      </c>
      <c r="F194" s="372">
        <f t="shared" si="31"/>
        <v>0</v>
      </c>
      <c r="G194" s="104">
        <f>SUM(G195)</f>
        <v>0</v>
      </c>
      <c r="H194" s="105">
        <f>SUM(H195)</f>
        <v>0</v>
      </c>
      <c r="I194" s="106">
        <f t="shared" si="32"/>
        <v>0</v>
      </c>
      <c r="J194" s="104">
        <f>SUM(J195)</f>
        <v>0</v>
      </c>
      <c r="K194" s="105">
        <f>SUM(K195)</f>
        <v>0</v>
      </c>
      <c r="L194" s="106">
        <f t="shared" si="33"/>
        <v>0</v>
      </c>
      <c r="M194" s="238">
        <f>SUM(M195)</f>
        <v>0</v>
      </c>
      <c r="N194" s="239">
        <f>SUM(N195)</f>
        <v>0</v>
      </c>
      <c r="O194" s="106">
        <f t="shared" si="34"/>
        <v>0</v>
      </c>
      <c r="P194" s="103"/>
      <c r="R194" s="56"/>
      <c r="S194" s="56"/>
    </row>
    <row r="195" spans="1:19" ht="24" hidden="1" x14ac:dyDescent="0.25">
      <c r="A195" s="240">
        <v>4310</v>
      </c>
      <c r="B195" s="108" t="s">
        <v>210</v>
      </c>
      <c r="C195" s="392">
        <f t="shared" si="27"/>
        <v>0</v>
      </c>
      <c r="D195" s="241">
        <f>SUM(D196:D196)</f>
        <v>0</v>
      </c>
      <c r="E195" s="245">
        <f>SUM(E196:E196)</f>
        <v>0</v>
      </c>
      <c r="F195" s="374">
        <f t="shared" si="31"/>
        <v>0</v>
      </c>
      <c r="G195" s="241">
        <f>SUM(G196:G196)</f>
        <v>0</v>
      </c>
      <c r="H195" s="243">
        <f>SUM(H196:H196)</f>
        <v>0</v>
      </c>
      <c r="I195" s="115">
        <f t="shared" si="32"/>
        <v>0</v>
      </c>
      <c r="J195" s="241">
        <f>SUM(J196:J196)</f>
        <v>0</v>
      </c>
      <c r="K195" s="243">
        <f>SUM(K196:K196)</f>
        <v>0</v>
      </c>
      <c r="L195" s="115">
        <f t="shared" si="33"/>
        <v>0</v>
      </c>
      <c r="M195" s="244">
        <f>SUM(M196:M196)</f>
        <v>0</v>
      </c>
      <c r="N195" s="245">
        <f>SUM(N196:N196)</f>
        <v>0</v>
      </c>
      <c r="O195" s="115">
        <f t="shared" si="34"/>
        <v>0</v>
      </c>
      <c r="P195" s="74"/>
      <c r="R195" s="56"/>
      <c r="S195" s="56"/>
    </row>
    <row r="196" spans="1:19" ht="36" hidden="1" x14ac:dyDescent="0.25">
      <c r="A196" s="76">
        <v>4311</v>
      </c>
      <c r="B196" s="118" t="s">
        <v>211</v>
      </c>
      <c r="C196" s="225">
        <f t="shared" si="27"/>
        <v>0</v>
      </c>
      <c r="D196" s="123">
        <v>0</v>
      </c>
      <c r="E196" s="227"/>
      <c r="F196" s="375">
        <f t="shared" si="31"/>
        <v>0</v>
      </c>
      <c r="G196" s="123"/>
      <c r="H196" s="124"/>
      <c r="I196" s="125">
        <f t="shared" si="32"/>
        <v>0</v>
      </c>
      <c r="J196" s="123">
        <v>0</v>
      </c>
      <c r="K196" s="124"/>
      <c r="L196" s="125">
        <f t="shared" si="33"/>
        <v>0</v>
      </c>
      <c r="M196" s="226"/>
      <c r="N196" s="227"/>
      <c r="O196" s="125">
        <f t="shared" si="34"/>
        <v>0</v>
      </c>
      <c r="P196" s="83"/>
      <c r="R196" s="56"/>
      <c r="S196" s="56"/>
    </row>
    <row r="197" spans="1:19" s="46" customFormat="1" ht="24" x14ac:dyDescent="0.25">
      <c r="A197" s="275"/>
      <c r="B197" s="37" t="s">
        <v>212</v>
      </c>
      <c r="C197" s="400">
        <f t="shared" si="27"/>
        <v>13000</v>
      </c>
      <c r="D197" s="199">
        <f>SUM(D198,D233,D271)</f>
        <v>13000</v>
      </c>
      <c r="E197" s="202">
        <f>SUM(E198,E233,E271)</f>
        <v>0</v>
      </c>
      <c r="F197" s="370">
        <f t="shared" si="31"/>
        <v>13000</v>
      </c>
      <c r="G197" s="199">
        <f>SUM(G198,G233,G271)</f>
        <v>0</v>
      </c>
      <c r="H197" s="200">
        <f>SUM(H198,H233,H271)</f>
        <v>0</v>
      </c>
      <c r="I197" s="201">
        <f t="shared" si="32"/>
        <v>0</v>
      </c>
      <c r="J197" s="199">
        <f>SUM(J198,J233,J271)</f>
        <v>0</v>
      </c>
      <c r="K197" s="200">
        <f>SUM(K198,K233,K271)</f>
        <v>0</v>
      </c>
      <c r="L197" s="201">
        <f t="shared" si="33"/>
        <v>0</v>
      </c>
      <c r="M197" s="276">
        <f>SUM(M198,M233,M271)</f>
        <v>0</v>
      </c>
      <c r="N197" s="277">
        <f>SUM(N198,N233,N271)</f>
        <v>0</v>
      </c>
      <c r="O197" s="278">
        <f t="shared" si="34"/>
        <v>0</v>
      </c>
      <c r="P197" s="279"/>
      <c r="R197" s="56"/>
      <c r="S197" s="56"/>
    </row>
    <row r="198" spans="1:19" hidden="1" x14ac:dyDescent="0.25">
      <c r="A198" s="204">
        <v>5000</v>
      </c>
      <c r="B198" s="204" t="s">
        <v>213</v>
      </c>
      <c r="C198" s="401">
        <f>F198+I198+L198+O198</f>
        <v>0</v>
      </c>
      <c r="D198" s="206">
        <f>D199+D207</f>
        <v>0</v>
      </c>
      <c r="E198" s="210">
        <f>E199+E207</f>
        <v>0</v>
      </c>
      <c r="F198" s="371">
        <f t="shared" si="31"/>
        <v>0</v>
      </c>
      <c r="G198" s="206">
        <f>G199+G207</f>
        <v>0</v>
      </c>
      <c r="H198" s="207">
        <f>H199+H207</f>
        <v>0</v>
      </c>
      <c r="I198" s="208">
        <f t="shared" si="32"/>
        <v>0</v>
      </c>
      <c r="J198" s="206">
        <f>J199+J207</f>
        <v>0</v>
      </c>
      <c r="K198" s="207">
        <f>K199+K207</f>
        <v>0</v>
      </c>
      <c r="L198" s="208">
        <f t="shared" si="33"/>
        <v>0</v>
      </c>
      <c r="M198" s="209">
        <f>M199+M207</f>
        <v>0</v>
      </c>
      <c r="N198" s="210">
        <f>N199+N207</f>
        <v>0</v>
      </c>
      <c r="O198" s="208">
        <f t="shared" si="34"/>
        <v>0</v>
      </c>
      <c r="P198" s="211"/>
      <c r="R198" s="56"/>
      <c r="S198" s="56"/>
    </row>
    <row r="199" spans="1:19" hidden="1" x14ac:dyDescent="0.25">
      <c r="A199" s="95">
        <v>5100</v>
      </c>
      <c r="B199" s="212" t="s">
        <v>214</v>
      </c>
      <c r="C199" s="391">
        <f t="shared" si="27"/>
        <v>0</v>
      </c>
      <c r="D199" s="104">
        <f>D200+D201+D204+D205+D206</f>
        <v>0</v>
      </c>
      <c r="E199" s="239">
        <f>E200+E201+E204+E205+E206</f>
        <v>0</v>
      </c>
      <c r="F199" s="372">
        <f t="shared" si="31"/>
        <v>0</v>
      </c>
      <c r="G199" s="104">
        <f>G200+G201+G204+G205+G206</f>
        <v>0</v>
      </c>
      <c r="H199" s="105">
        <f>H200+H201+H204+H205+H206</f>
        <v>0</v>
      </c>
      <c r="I199" s="106">
        <f t="shared" si="32"/>
        <v>0</v>
      </c>
      <c r="J199" s="104">
        <f>J200+J201+J204+J205+J206</f>
        <v>0</v>
      </c>
      <c r="K199" s="105">
        <f>K200+K201+K204+K205+K206</f>
        <v>0</v>
      </c>
      <c r="L199" s="106">
        <f t="shared" si="33"/>
        <v>0</v>
      </c>
      <c r="M199" s="238">
        <f>M200+M201+M204+M205+M206</f>
        <v>0</v>
      </c>
      <c r="N199" s="239">
        <f>N200+N201+N204+N205+N206</f>
        <v>0</v>
      </c>
      <c r="O199" s="106">
        <f t="shared" si="34"/>
        <v>0</v>
      </c>
      <c r="P199" s="103"/>
      <c r="R199" s="56"/>
      <c r="S199" s="56"/>
    </row>
    <row r="200" spans="1:19" hidden="1" x14ac:dyDescent="0.25">
      <c r="A200" s="240">
        <v>5110</v>
      </c>
      <c r="B200" s="108" t="s">
        <v>215</v>
      </c>
      <c r="C200" s="392">
        <f t="shared" si="27"/>
        <v>0</v>
      </c>
      <c r="D200" s="113">
        <v>0</v>
      </c>
      <c r="E200" s="224"/>
      <c r="F200" s="374">
        <f t="shared" si="31"/>
        <v>0</v>
      </c>
      <c r="G200" s="113"/>
      <c r="H200" s="114"/>
      <c r="I200" s="115">
        <f t="shared" si="32"/>
        <v>0</v>
      </c>
      <c r="J200" s="113">
        <v>0</v>
      </c>
      <c r="K200" s="114"/>
      <c r="L200" s="115">
        <f t="shared" si="33"/>
        <v>0</v>
      </c>
      <c r="M200" s="223"/>
      <c r="N200" s="224"/>
      <c r="O200" s="115">
        <f t="shared" si="34"/>
        <v>0</v>
      </c>
      <c r="P200" s="74"/>
      <c r="R200" s="56"/>
      <c r="S200" s="56"/>
    </row>
    <row r="201" spans="1:19" ht="24" hidden="1" x14ac:dyDescent="0.25">
      <c r="A201" s="228">
        <v>5120</v>
      </c>
      <c r="B201" s="118" t="s">
        <v>216</v>
      </c>
      <c r="C201" s="225">
        <f t="shared" si="27"/>
        <v>0</v>
      </c>
      <c r="D201" s="229">
        <f>D202+D203</f>
        <v>0</v>
      </c>
      <c r="E201" s="233">
        <f>E202+E203</f>
        <v>0</v>
      </c>
      <c r="F201" s="375">
        <f t="shared" si="31"/>
        <v>0</v>
      </c>
      <c r="G201" s="229">
        <f>G202+G203</f>
        <v>0</v>
      </c>
      <c r="H201" s="231">
        <f>H202+H203</f>
        <v>0</v>
      </c>
      <c r="I201" s="125">
        <f t="shared" si="32"/>
        <v>0</v>
      </c>
      <c r="J201" s="229">
        <f>J202+J203</f>
        <v>0</v>
      </c>
      <c r="K201" s="231">
        <f>K202+K203</f>
        <v>0</v>
      </c>
      <c r="L201" s="125">
        <f t="shared" si="33"/>
        <v>0</v>
      </c>
      <c r="M201" s="232">
        <f>M202+M203</f>
        <v>0</v>
      </c>
      <c r="N201" s="233">
        <f>N202+N203</f>
        <v>0</v>
      </c>
      <c r="O201" s="125">
        <f t="shared" si="34"/>
        <v>0</v>
      </c>
      <c r="P201" s="83"/>
      <c r="R201" s="56"/>
      <c r="S201" s="56"/>
    </row>
    <row r="202" spans="1:19" hidden="1" x14ac:dyDescent="0.25">
      <c r="A202" s="76">
        <v>5121</v>
      </c>
      <c r="B202" s="118" t="s">
        <v>217</v>
      </c>
      <c r="C202" s="225">
        <f t="shared" si="27"/>
        <v>0</v>
      </c>
      <c r="D202" s="123">
        <v>0</v>
      </c>
      <c r="E202" s="227"/>
      <c r="F202" s="375">
        <f t="shared" si="31"/>
        <v>0</v>
      </c>
      <c r="G202" s="123"/>
      <c r="H202" s="124"/>
      <c r="I202" s="125">
        <f t="shared" si="32"/>
        <v>0</v>
      </c>
      <c r="J202" s="123">
        <v>0</v>
      </c>
      <c r="K202" s="124"/>
      <c r="L202" s="125">
        <f t="shared" si="33"/>
        <v>0</v>
      </c>
      <c r="M202" s="226"/>
      <c r="N202" s="227"/>
      <c r="O202" s="125">
        <f t="shared" si="34"/>
        <v>0</v>
      </c>
      <c r="P202" s="83"/>
      <c r="R202" s="56"/>
      <c r="S202" s="56"/>
    </row>
    <row r="203" spans="1:19" ht="24" hidden="1" x14ac:dyDescent="0.25">
      <c r="A203" s="76">
        <v>5129</v>
      </c>
      <c r="B203" s="118" t="s">
        <v>218</v>
      </c>
      <c r="C203" s="225">
        <f t="shared" si="27"/>
        <v>0</v>
      </c>
      <c r="D203" s="123">
        <v>0</v>
      </c>
      <c r="E203" s="227"/>
      <c r="F203" s="375">
        <f t="shared" si="31"/>
        <v>0</v>
      </c>
      <c r="G203" s="123"/>
      <c r="H203" s="124"/>
      <c r="I203" s="125">
        <f t="shared" si="32"/>
        <v>0</v>
      </c>
      <c r="J203" s="123">
        <v>0</v>
      </c>
      <c r="K203" s="124"/>
      <c r="L203" s="125">
        <f t="shared" si="33"/>
        <v>0</v>
      </c>
      <c r="M203" s="226"/>
      <c r="N203" s="227"/>
      <c r="O203" s="125">
        <f t="shared" si="34"/>
        <v>0</v>
      </c>
      <c r="P203" s="83"/>
      <c r="R203" s="56"/>
      <c r="S203" s="56"/>
    </row>
    <row r="204" spans="1:19" hidden="1" x14ac:dyDescent="0.25">
      <c r="A204" s="228">
        <v>5130</v>
      </c>
      <c r="B204" s="118" t="s">
        <v>219</v>
      </c>
      <c r="C204" s="225">
        <f t="shared" si="27"/>
        <v>0</v>
      </c>
      <c r="D204" s="123">
        <v>0</v>
      </c>
      <c r="E204" s="227"/>
      <c r="F204" s="375">
        <f t="shared" si="31"/>
        <v>0</v>
      </c>
      <c r="G204" s="123"/>
      <c r="H204" s="124"/>
      <c r="I204" s="125">
        <f t="shared" si="32"/>
        <v>0</v>
      </c>
      <c r="J204" s="123">
        <v>0</v>
      </c>
      <c r="K204" s="124"/>
      <c r="L204" s="125">
        <f t="shared" si="33"/>
        <v>0</v>
      </c>
      <c r="M204" s="226"/>
      <c r="N204" s="227"/>
      <c r="O204" s="125">
        <f t="shared" si="34"/>
        <v>0</v>
      </c>
      <c r="P204" s="83"/>
      <c r="R204" s="56"/>
      <c r="S204" s="56"/>
    </row>
    <row r="205" spans="1:19" hidden="1" x14ac:dyDescent="0.25">
      <c r="A205" s="228">
        <v>5140</v>
      </c>
      <c r="B205" s="118" t="s">
        <v>220</v>
      </c>
      <c r="C205" s="225">
        <f t="shared" si="27"/>
        <v>0</v>
      </c>
      <c r="D205" s="123">
        <v>0</v>
      </c>
      <c r="E205" s="227"/>
      <c r="F205" s="375">
        <f t="shared" si="31"/>
        <v>0</v>
      </c>
      <c r="G205" s="123"/>
      <c r="H205" s="124"/>
      <c r="I205" s="125">
        <f t="shared" si="32"/>
        <v>0</v>
      </c>
      <c r="J205" s="123">
        <v>0</v>
      </c>
      <c r="K205" s="124"/>
      <c r="L205" s="125">
        <f t="shared" si="33"/>
        <v>0</v>
      </c>
      <c r="M205" s="226"/>
      <c r="N205" s="227"/>
      <c r="O205" s="125">
        <f t="shared" si="34"/>
        <v>0</v>
      </c>
      <c r="P205" s="83"/>
      <c r="R205" s="56"/>
      <c r="S205" s="56"/>
    </row>
    <row r="206" spans="1:19" ht="24" hidden="1" x14ac:dyDescent="0.25">
      <c r="A206" s="228">
        <v>5170</v>
      </c>
      <c r="B206" s="118" t="s">
        <v>221</v>
      </c>
      <c r="C206" s="225">
        <f t="shared" si="27"/>
        <v>0</v>
      </c>
      <c r="D206" s="123">
        <v>0</v>
      </c>
      <c r="E206" s="227"/>
      <c r="F206" s="375">
        <f t="shared" si="31"/>
        <v>0</v>
      </c>
      <c r="G206" s="123"/>
      <c r="H206" s="124"/>
      <c r="I206" s="125">
        <f t="shared" si="32"/>
        <v>0</v>
      </c>
      <c r="J206" s="123">
        <v>0</v>
      </c>
      <c r="K206" s="124"/>
      <c r="L206" s="125">
        <f t="shared" si="33"/>
        <v>0</v>
      </c>
      <c r="M206" s="226"/>
      <c r="N206" s="227"/>
      <c r="O206" s="125">
        <f t="shared" si="34"/>
        <v>0</v>
      </c>
      <c r="P206" s="83"/>
      <c r="R206" s="56"/>
      <c r="S206" s="56"/>
    </row>
    <row r="207" spans="1:19" hidden="1" x14ac:dyDescent="0.25">
      <c r="A207" s="95">
        <v>5200</v>
      </c>
      <c r="B207" s="212" t="s">
        <v>222</v>
      </c>
      <c r="C207" s="391">
        <f t="shared" si="27"/>
        <v>0</v>
      </c>
      <c r="D207" s="104">
        <f>D208+D218+D219+D228+D229+D230+D232</f>
        <v>0</v>
      </c>
      <c r="E207" s="239">
        <f>E208+E218+E219+E228+E229+E230+E232</f>
        <v>0</v>
      </c>
      <c r="F207" s="372">
        <f t="shared" si="31"/>
        <v>0</v>
      </c>
      <c r="G207" s="104">
        <f>G208+G218+G219+G228+G229+G230+G232</f>
        <v>0</v>
      </c>
      <c r="H207" s="105">
        <f>H208+H218+H219+H228+H229+H230+H232</f>
        <v>0</v>
      </c>
      <c r="I207" s="106">
        <f t="shared" si="32"/>
        <v>0</v>
      </c>
      <c r="J207" s="104">
        <f>J208+J218+J219+J228+J229+J230+J232</f>
        <v>0</v>
      </c>
      <c r="K207" s="105">
        <f>K208+K218+K219+K228+K229+K230+K232</f>
        <v>0</v>
      </c>
      <c r="L207" s="106">
        <f t="shared" si="33"/>
        <v>0</v>
      </c>
      <c r="M207" s="238">
        <f>M208+M218+M219+M228+M229+M230+M232</f>
        <v>0</v>
      </c>
      <c r="N207" s="239">
        <f>N208+N218+N219+N228+N229+N230+N232</f>
        <v>0</v>
      </c>
      <c r="O207" s="106">
        <f t="shared" si="34"/>
        <v>0</v>
      </c>
      <c r="P207" s="103"/>
      <c r="R207" s="56"/>
      <c r="S207" s="56"/>
    </row>
    <row r="208" spans="1:19" hidden="1" x14ac:dyDescent="0.25">
      <c r="A208" s="217">
        <v>5210</v>
      </c>
      <c r="B208" s="158" t="s">
        <v>223</v>
      </c>
      <c r="C208" s="396">
        <f t="shared" si="27"/>
        <v>0</v>
      </c>
      <c r="D208" s="218">
        <f>SUM(D209:D217)</f>
        <v>0</v>
      </c>
      <c r="E208" s="222">
        <f>SUM(E209:E217)</f>
        <v>0</v>
      </c>
      <c r="F208" s="373">
        <f t="shared" si="31"/>
        <v>0</v>
      </c>
      <c r="G208" s="218">
        <f>SUM(G209:G217)</f>
        <v>0</v>
      </c>
      <c r="H208" s="219">
        <f>SUM(H209:H217)</f>
        <v>0</v>
      </c>
      <c r="I208" s="220">
        <f t="shared" si="32"/>
        <v>0</v>
      </c>
      <c r="J208" s="218">
        <f>SUM(J209:J217)</f>
        <v>0</v>
      </c>
      <c r="K208" s="219">
        <f>SUM(K209:K217)</f>
        <v>0</v>
      </c>
      <c r="L208" s="220">
        <f t="shared" si="33"/>
        <v>0</v>
      </c>
      <c r="M208" s="221">
        <f>SUM(M209:M217)</f>
        <v>0</v>
      </c>
      <c r="N208" s="222">
        <f>SUM(N209:N217)</f>
        <v>0</v>
      </c>
      <c r="O208" s="220">
        <f t="shared" si="34"/>
        <v>0</v>
      </c>
      <c r="P208" s="166"/>
      <c r="R208" s="56"/>
      <c r="S208" s="56"/>
    </row>
    <row r="209" spans="1:19" hidden="1" x14ac:dyDescent="0.25">
      <c r="A209" s="67">
        <v>5211</v>
      </c>
      <c r="B209" s="108" t="s">
        <v>224</v>
      </c>
      <c r="C209" s="225">
        <f t="shared" si="27"/>
        <v>0</v>
      </c>
      <c r="D209" s="113">
        <v>0</v>
      </c>
      <c r="E209" s="224"/>
      <c r="F209" s="374">
        <f t="shared" si="31"/>
        <v>0</v>
      </c>
      <c r="G209" s="113"/>
      <c r="H209" s="114"/>
      <c r="I209" s="115">
        <f t="shared" si="32"/>
        <v>0</v>
      </c>
      <c r="J209" s="113">
        <v>0</v>
      </c>
      <c r="K209" s="114"/>
      <c r="L209" s="115">
        <f t="shared" si="33"/>
        <v>0</v>
      </c>
      <c r="M209" s="223"/>
      <c r="N209" s="224"/>
      <c r="O209" s="115">
        <f t="shared" si="34"/>
        <v>0</v>
      </c>
      <c r="P209" s="74"/>
      <c r="R209" s="56"/>
      <c r="S209" s="56"/>
    </row>
    <row r="210" spans="1:19" hidden="1" x14ac:dyDescent="0.25">
      <c r="A210" s="76">
        <v>5212</v>
      </c>
      <c r="B210" s="118" t="s">
        <v>225</v>
      </c>
      <c r="C210" s="225">
        <f t="shared" si="27"/>
        <v>0</v>
      </c>
      <c r="D210" s="123">
        <v>0</v>
      </c>
      <c r="E210" s="227"/>
      <c r="F210" s="375">
        <f t="shared" si="31"/>
        <v>0</v>
      </c>
      <c r="G210" s="123"/>
      <c r="H210" s="124"/>
      <c r="I210" s="125">
        <f t="shared" si="32"/>
        <v>0</v>
      </c>
      <c r="J210" s="123">
        <v>0</v>
      </c>
      <c r="K210" s="124"/>
      <c r="L210" s="125">
        <f t="shared" si="33"/>
        <v>0</v>
      </c>
      <c r="M210" s="226"/>
      <c r="N210" s="227"/>
      <c r="O210" s="125">
        <f t="shared" si="34"/>
        <v>0</v>
      </c>
      <c r="P210" s="83"/>
      <c r="R210" s="56"/>
      <c r="S210" s="56"/>
    </row>
    <row r="211" spans="1:19" hidden="1" x14ac:dyDescent="0.25">
      <c r="A211" s="76">
        <v>5213</v>
      </c>
      <c r="B211" s="118" t="s">
        <v>226</v>
      </c>
      <c r="C211" s="225">
        <f t="shared" si="27"/>
        <v>0</v>
      </c>
      <c r="D211" s="123">
        <v>0</v>
      </c>
      <c r="E211" s="227"/>
      <c r="F211" s="375">
        <f t="shared" si="31"/>
        <v>0</v>
      </c>
      <c r="G211" s="123"/>
      <c r="H211" s="124"/>
      <c r="I211" s="125">
        <f t="shared" si="32"/>
        <v>0</v>
      </c>
      <c r="J211" s="123">
        <v>0</v>
      </c>
      <c r="K211" s="124"/>
      <c r="L211" s="125">
        <f t="shared" si="33"/>
        <v>0</v>
      </c>
      <c r="M211" s="226"/>
      <c r="N211" s="227"/>
      <c r="O211" s="125">
        <f t="shared" si="34"/>
        <v>0</v>
      </c>
      <c r="P211" s="83"/>
      <c r="R211" s="56"/>
      <c r="S211" s="56"/>
    </row>
    <row r="212" spans="1:19" hidden="1" x14ac:dyDescent="0.25">
      <c r="A212" s="76">
        <v>5214</v>
      </c>
      <c r="B212" s="118" t="s">
        <v>227</v>
      </c>
      <c r="C212" s="225">
        <f t="shared" si="27"/>
        <v>0</v>
      </c>
      <c r="D212" s="123">
        <v>0</v>
      </c>
      <c r="E212" s="227"/>
      <c r="F212" s="375">
        <f t="shared" si="31"/>
        <v>0</v>
      </c>
      <c r="G212" s="123"/>
      <c r="H212" s="124"/>
      <c r="I212" s="125">
        <f t="shared" si="32"/>
        <v>0</v>
      </c>
      <c r="J212" s="123">
        <v>0</v>
      </c>
      <c r="K212" s="124"/>
      <c r="L212" s="125">
        <f t="shared" si="33"/>
        <v>0</v>
      </c>
      <c r="M212" s="226"/>
      <c r="N212" s="227"/>
      <c r="O212" s="125">
        <f t="shared" si="34"/>
        <v>0</v>
      </c>
      <c r="P212" s="83"/>
      <c r="R212" s="56"/>
      <c r="S212" s="56"/>
    </row>
    <row r="213" spans="1:19" hidden="1" x14ac:dyDescent="0.25">
      <c r="A213" s="76">
        <v>5215</v>
      </c>
      <c r="B213" s="118" t="s">
        <v>228</v>
      </c>
      <c r="C213" s="225">
        <f t="shared" si="27"/>
        <v>0</v>
      </c>
      <c r="D213" s="123">
        <v>0</v>
      </c>
      <c r="E213" s="227"/>
      <c r="F213" s="375">
        <f t="shared" si="31"/>
        <v>0</v>
      </c>
      <c r="G213" s="123"/>
      <c r="H213" s="124"/>
      <c r="I213" s="125">
        <f t="shared" si="32"/>
        <v>0</v>
      </c>
      <c r="J213" s="123">
        <v>0</v>
      </c>
      <c r="K213" s="124"/>
      <c r="L213" s="125">
        <f t="shared" si="33"/>
        <v>0</v>
      </c>
      <c r="M213" s="226"/>
      <c r="N213" s="227"/>
      <c r="O213" s="125">
        <f t="shared" si="34"/>
        <v>0</v>
      </c>
      <c r="P213" s="83"/>
      <c r="R213" s="56"/>
      <c r="S213" s="56"/>
    </row>
    <row r="214" spans="1:19" ht="24" hidden="1" x14ac:dyDescent="0.25">
      <c r="A214" s="76">
        <v>5216</v>
      </c>
      <c r="B214" s="118" t="s">
        <v>229</v>
      </c>
      <c r="C214" s="225">
        <f t="shared" si="27"/>
        <v>0</v>
      </c>
      <c r="D214" s="123">
        <v>0</v>
      </c>
      <c r="E214" s="227"/>
      <c r="F214" s="375">
        <f t="shared" si="31"/>
        <v>0</v>
      </c>
      <c r="G214" s="123"/>
      <c r="H214" s="124"/>
      <c r="I214" s="125">
        <f t="shared" si="32"/>
        <v>0</v>
      </c>
      <c r="J214" s="123">
        <v>0</v>
      </c>
      <c r="K214" s="124"/>
      <c r="L214" s="125">
        <f t="shared" si="33"/>
        <v>0</v>
      </c>
      <c r="M214" s="226"/>
      <c r="N214" s="227"/>
      <c r="O214" s="125">
        <f t="shared" si="34"/>
        <v>0</v>
      </c>
      <c r="P214" s="83"/>
      <c r="R214" s="56"/>
      <c r="S214" s="56"/>
    </row>
    <row r="215" spans="1:19" hidden="1" x14ac:dyDescent="0.25">
      <c r="A215" s="76">
        <v>5217</v>
      </c>
      <c r="B215" s="118" t="s">
        <v>230</v>
      </c>
      <c r="C215" s="225">
        <f t="shared" si="27"/>
        <v>0</v>
      </c>
      <c r="D215" s="123">
        <v>0</v>
      </c>
      <c r="E215" s="227"/>
      <c r="F215" s="375">
        <f t="shared" si="31"/>
        <v>0</v>
      </c>
      <c r="G215" s="123"/>
      <c r="H215" s="124"/>
      <c r="I215" s="125">
        <f t="shared" si="32"/>
        <v>0</v>
      </c>
      <c r="J215" s="123">
        <v>0</v>
      </c>
      <c r="K215" s="124"/>
      <c r="L215" s="125">
        <f t="shared" si="33"/>
        <v>0</v>
      </c>
      <c r="M215" s="226"/>
      <c r="N215" s="227"/>
      <c r="O215" s="125">
        <f t="shared" si="34"/>
        <v>0</v>
      </c>
      <c r="P215" s="83"/>
      <c r="R215" s="56"/>
      <c r="S215" s="56"/>
    </row>
    <row r="216" spans="1:19" hidden="1" x14ac:dyDescent="0.25">
      <c r="A216" s="76">
        <v>5218</v>
      </c>
      <c r="B216" s="118" t="s">
        <v>231</v>
      </c>
      <c r="C216" s="225">
        <f t="shared" si="27"/>
        <v>0</v>
      </c>
      <c r="D216" s="123">
        <v>0</v>
      </c>
      <c r="E216" s="227"/>
      <c r="F216" s="375">
        <f t="shared" si="31"/>
        <v>0</v>
      </c>
      <c r="G216" s="123"/>
      <c r="H216" s="124"/>
      <c r="I216" s="125">
        <f t="shared" si="32"/>
        <v>0</v>
      </c>
      <c r="J216" s="123">
        <v>0</v>
      </c>
      <c r="K216" s="124"/>
      <c r="L216" s="125">
        <f t="shared" si="33"/>
        <v>0</v>
      </c>
      <c r="M216" s="226"/>
      <c r="N216" s="227"/>
      <c r="O216" s="125">
        <f t="shared" si="34"/>
        <v>0</v>
      </c>
      <c r="P216" s="83"/>
      <c r="R216" s="56"/>
      <c r="S216" s="56"/>
    </row>
    <row r="217" spans="1:19" hidden="1" x14ac:dyDescent="0.25">
      <c r="A217" s="76">
        <v>5219</v>
      </c>
      <c r="B217" s="118" t="s">
        <v>232</v>
      </c>
      <c r="C217" s="225">
        <f t="shared" si="27"/>
        <v>0</v>
      </c>
      <c r="D217" s="123">
        <v>0</v>
      </c>
      <c r="E217" s="227"/>
      <c r="F217" s="375">
        <f t="shared" si="31"/>
        <v>0</v>
      </c>
      <c r="G217" s="123"/>
      <c r="H217" s="124"/>
      <c r="I217" s="125">
        <f t="shared" si="32"/>
        <v>0</v>
      </c>
      <c r="J217" s="123">
        <v>0</v>
      </c>
      <c r="K217" s="124"/>
      <c r="L217" s="125">
        <f t="shared" si="33"/>
        <v>0</v>
      </c>
      <c r="M217" s="226"/>
      <c r="N217" s="227"/>
      <c r="O217" s="125">
        <f t="shared" si="34"/>
        <v>0</v>
      </c>
      <c r="P217" s="83"/>
      <c r="R217" s="56"/>
      <c r="S217" s="56"/>
    </row>
    <row r="218" spans="1:19" hidden="1" x14ac:dyDescent="0.25">
      <c r="A218" s="228">
        <v>5220</v>
      </c>
      <c r="B218" s="118" t="s">
        <v>233</v>
      </c>
      <c r="C218" s="225">
        <f t="shared" si="27"/>
        <v>0</v>
      </c>
      <c r="D218" s="123">
        <v>0</v>
      </c>
      <c r="E218" s="227"/>
      <c r="F218" s="375">
        <f t="shared" si="31"/>
        <v>0</v>
      </c>
      <c r="G218" s="123"/>
      <c r="H218" s="124"/>
      <c r="I218" s="125">
        <f t="shared" si="32"/>
        <v>0</v>
      </c>
      <c r="J218" s="123">
        <v>0</v>
      </c>
      <c r="K218" s="124"/>
      <c r="L218" s="125">
        <f t="shared" si="33"/>
        <v>0</v>
      </c>
      <c r="M218" s="226"/>
      <c r="N218" s="227"/>
      <c r="O218" s="125">
        <f t="shared" si="34"/>
        <v>0</v>
      </c>
      <c r="P218" s="83"/>
      <c r="R218" s="56"/>
      <c r="S218" s="56"/>
    </row>
    <row r="219" spans="1:19" hidden="1" x14ac:dyDescent="0.25">
      <c r="A219" s="228">
        <v>5230</v>
      </c>
      <c r="B219" s="118" t="s">
        <v>234</v>
      </c>
      <c r="C219" s="225">
        <f t="shared" si="27"/>
        <v>0</v>
      </c>
      <c r="D219" s="229">
        <f>SUM(D220:D227)</f>
        <v>0</v>
      </c>
      <c r="E219" s="233">
        <f>SUM(E220:E227)</f>
        <v>0</v>
      </c>
      <c r="F219" s="375">
        <f t="shared" si="31"/>
        <v>0</v>
      </c>
      <c r="G219" s="229">
        <f>SUM(G220:G227)</f>
        <v>0</v>
      </c>
      <c r="H219" s="231">
        <f>SUM(H220:H227)</f>
        <v>0</v>
      </c>
      <c r="I219" s="125">
        <f t="shared" si="32"/>
        <v>0</v>
      </c>
      <c r="J219" s="229">
        <f>SUM(J220:J227)</f>
        <v>0</v>
      </c>
      <c r="K219" s="231">
        <f>SUM(K220:K227)</f>
        <v>0</v>
      </c>
      <c r="L219" s="125">
        <f t="shared" si="33"/>
        <v>0</v>
      </c>
      <c r="M219" s="232">
        <f>SUM(M220:M227)</f>
        <v>0</v>
      </c>
      <c r="N219" s="233">
        <f>SUM(N220:N227)</f>
        <v>0</v>
      </c>
      <c r="O219" s="125">
        <f t="shared" si="34"/>
        <v>0</v>
      </c>
      <c r="P219" s="83"/>
      <c r="R219" s="56"/>
      <c r="S219" s="56"/>
    </row>
    <row r="220" spans="1:19" hidden="1" x14ac:dyDescent="0.25">
      <c r="A220" s="76">
        <v>5231</v>
      </c>
      <c r="B220" s="118" t="s">
        <v>235</v>
      </c>
      <c r="C220" s="225">
        <f t="shared" si="27"/>
        <v>0</v>
      </c>
      <c r="D220" s="123">
        <v>0</v>
      </c>
      <c r="E220" s="227"/>
      <c r="F220" s="375">
        <f t="shared" si="31"/>
        <v>0</v>
      </c>
      <c r="G220" s="123"/>
      <c r="H220" s="124"/>
      <c r="I220" s="125">
        <f t="shared" si="32"/>
        <v>0</v>
      </c>
      <c r="J220" s="123">
        <v>0</v>
      </c>
      <c r="K220" s="124"/>
      <c r="L220" s="125">
        <f t="shared" si="33"/>
        <v>0</v>
      </c>
      <c r="M220" s="226"/>
      <c r="N220" s="227"/>
      <c r="O220" s="125">
        <f t="shared" si="34"/>
        <v>0</v>
      </c>
      <c r="P220" s="83"/>
      <c r="R220" s="56"/>
      <c r="S220" s="56"/>
    </row>
    <row r="221" spans="1:19" hidden="1" x14ac:dyDescent="0.25">
      <c r="A221" s="76">
        <v>5232</v>
      </c>
      <c r="B221" s="118" t="s">
        <v>236</v>
      </c>
      <c r="C221" s="225">
        <f t="shared" si="27"/>
        <v>0</v>
      </c>
      <c r="D221" s="123">
        <v>0</v>
      </c>
      <c r="E221" s="227"/>
      <c r="F221" s="375">
        <f t="shared" si="31"/>
        <v>0</v>
      </c>
      <c r="G221" s="123"/>
      <c r="H221" s="124"/>
      <c r="I221" s="125">
        <f t="shared" si="32"/>
        <v>0</v>
      </c>
      <c r="J221" s="123">
        <v>0</v>
      </c>
      <c r="K221" s="124"/>
      <c r="L221" s="125">
        <f t="shared" si="33"/>
        <v>0</v>
      </c>
      <c r="M221" s="226"/>
      <c r="N221" s="227"/>
      <c r="O221" s="125">
        <f t="shared" si="34"/>
        <v>0</v>
      </c>
      <c r="P221" s="83"/>
      <c r="R221" s="56"/>
      <c r="S221" s="56"/>
    </row>
    <row r="222" spans="1:19" hidden="1" x14ac:dyDescent="0.25">
      <c r="A222" s="76">
        <v>5233</v>
      </c>
      <c r="B222" s="118" t="s">
        <v>237</v>
      </c>
      <c r="C222" s="225">
        <f t="shared" si="27"/>
        <v>0</v>
      </c>
      <c r="D222" s="123">
        <v>0</v>
      </c>
      <c r="E222" s="227"/>
      <c r="F222" s="375">
        <f t="shared" si="31"/>
        <v>0</v>
      </c>
      <c r="G222" s="123"/>
      <c r="H222" s="124"/>
      <c r="I222" s="125">
        <f t="shared" si="32"/>
        <v>0</v>
      </c>
      <c r="J222" s="123">
        <v>0</v>
      </c>
      <c r="K222" s="124"/>
      <c r="L222" s="125">
        <f t="shared" si="33"/>
        <v>0</v>
      </c>
      <c r="M222" s="226"/>
      <c r="N222" s="227"/>
      <c r="O222" s="125">
        <f t="shared" si="34"/>
        <v>0</v>
      </c>
      <c r="P222" s="83"/>
      <c r="R222" s="56"/>
      <c r="S222" s="56"/>
    </row>
    <row r="223" spans="1:19" ht="24" hidden="1" x14ac:dyDescent="0.25">
      <c r="A223" s="76">
        <v>5234</v>
      </c>
      <c r="B223" s="118" t="s">
        <v>238</v>
      </c>
      <c r="C223" s="225">
        <f t="shared" si="27"/>
        <v>0</v>
      </c>
      <c r="D223" s="123">
        <v>0</v>
      </c>
      <c r="E223" s="227"/>
      <c r="F223" s="375">
        <f t="shared" si="31"/>
        <v>0</v>
      </c>
      <c r="G223" s="123"/>
      <c r="H223" s="124"/>
      <c r="I223" s="125">
        <f t="shared" si="32"/>
        <v>0</v>
      </c>
      <c r="J223" s="123">
        <v>0</v>
      </c>
      <c r="K223" s="124"/>
      <c r="L223" s="125">
        <f t="shared" si="33"/>
        <v>0</v>
      </c>
      <c r="M223" s="226"/>
      <c r="N223" s="227"/>
      <c r="O223" s="125">
        <f t="shared" si="34"/>
        <v>0</v>
      </c>
      <c r="P223" s="83"/>
      <c r="R223" s="56"/>
      <c r="S223" s="56"/>
    </row>
    <row r="224" spans="1:19" hidden="1" x14ac:dyDescent="0.25">
      <c r="A224" s="76">
        <v>5236</v>
      </c>
      <c r="B224" s="118" t="s">
        <v>239</v>
      </c>
      <c r="C224" s="225">
        <f t="shared" si="27"/>
        <v>0</v>
      </c>
      <c r="D224" s="123">
        <v>0</v>
      </c>
      <c r="E224" s="227"/>
      <c r="F224" s="375">
        <f t="shared" si="31"/>
        <v>0</v>
      </c>
      <c r="G224" s="123"/>
      <c r="H224" s="124"/>
      <c r="I224" s="125">
        <f t="shared" si="32"/>
        <v>0</v>
      </c>
      <c r="J224" s="123">
        <v>0</v>
      </c>
      <c r="K224" s="124"/>
      <c r="L224" s="125">
        <f t="shared" si="33"/>
        <v>0</v>
      </c>
      <c r="M224" s="226"/>
      <c r="N224" s="227"/>
      <c r="O224" s="125">
        <f t="shared" si="34"/>
        <v>0</v>
      </c>
      <c r="P224" s="83"/>
      <c r="R224" s="56"/>
      <c r="S224" s="56"/>
    </row>
    <row r="225" spans="1:19" hidden="1" x14ac:dyDescent="0.25">
      <c r="A225" s="76">
        <v>5237</v>
      </c>
      <c r="B225" s="118" t="s">
        <v>240</v>
      </c>
      <c r="C225" s="225">
        <f t="shared" si="27"/>
        <v>0</v>
      </c>
      <c r="D225" s="123">
        <v>0</v>
      </c>
      <c r="E225" s="227"/>
      <c r="F225" s="375">
        <f t="shared" si="31"/>
        <v>0</v>
      </c>
      <c r="G225" s="123"/>
      <c r="H225" s="124"/>
      <c r="I225" s="125">
        <f t="shared" si="32"/>
        <v>0</v>
      </c>
      <c r="J225" s="123">
        <v>0</v>
      </c>
      <c r="K225" s="124"/>
      <c r="L225" s="125">
        <f t="shared" si="33"/>
        <v>0</v>
      </c>
      <c r="M225" s="226"/>
      <c r="N225" s="227"/>
      <c r="O225" s="125">
        <f t="shared" si="34"/>
        <v>0</v>
      </c>
      <c r="P225" s="83"/>
      <c r="R225" s="56"/>
      <c r="S225" s="56"/>
    </row>
    <row r="226" spans="1:19" ht="24" hidden="1" x14ac:dyDescent="0.25">
      <c r="A226" s="76">
        <v>5238</v>
      </c>
      <c r="B226" s="118" t="s">
        <v>241</v>
      </c>
      <c r="C226" s="225">
        <f t="shared" si="27"/>
        <v>0</v>
      </c>
      <c r="D226" s="123">
        <v>0</v>
      </c>
      <c r="E226" s="227"/>
      <c r="F226" s="375">
        <f t="shared" si="31"/>
        <v>0</v>
      </c>
      <c r="G226" s="123"/>
      <c r="H226" s="124"/>
      <c r="I226" s="125">
        <f t="shared" si="32"/>
        <v>0</v>
      </c>
      <c r="J226" s="123">
        <v>0</v>
      </c>
      <c r="K226" s="124"/>
      <c r="L226" s="125">
        <f t="shared" si="33"/>
        <v>0</v>
      </c>
      <c r="M226" s="226"/>
      <c r="N226" s="227"/>
      <c r="O226" s="125">
        <f t="shared" si="34"/>
        <v>0</v>
      </c>
      <c r="P226" s="83"/>
      <c r="R226" s="56"/>
      <c r="S226" s="56"/>
    </row>
    <row r="227" spans="1:19" ht="24" hidden="1" x14ac:dyDescent="0.25">
      <c r="A227" s="76">
        <v>5239</v>
      </c>
      <c r="B227" s="118" t="s">
        <v>242</v>
      </c>
      <c r="C227" s="225">
        <f t="shared" si="27"/>
        <v>0</v>
      </c>
      <c r="D227" s="123">
        <v>0</v>
      </c>
      <c r="E227" s="227"/>
      <c r="F227" s="375">
        <f t="shared" si="31"/>
        <v>0</v>
      </c>
      <c r="G227" s="123"/>
      <c r="H227" s="124"/>
      <c r="I227" s="125">
        <f t="shared" si="32"/>
        <v>0</v>
      </c>
      <c r="J227" s="123">
        <v>0</v>
      </c>
      <c r="K227" s="124"/>
      <c r="L227" s="125">
        <f t="shared" si="33"/>
        <v>0</v>
      </c>
      <c r="M227" s="226"/>
      <c r="N227" s="227"/>
      <c r="O227" s="125">
        <f t="shared" si="34"/>
        <v>0</v>
      </c>
      <c r="P227" s="83"/>
      <c r="R227" s="56"/>
      <c r="S227" s="56"/>
    </row>
    <row r="228" spans="1:19" ht="24" hidden="1" x14ac:dyDescent="0.25">
      <c r="A228" s="228">
        <v>5240</v>
      </c>
      <c r="B228" s="118" t="s">
        <v>243</v>
      </c>
      <c r="C228" s="225">
        <f t="shared" si="27"/>
        <v>0</v>
      </c>
      <c r="D228" s="123">
        <v>0</v>
      </c>
      <c r="E228" s="227"/>
      <c r="F228" s="375">
        <f t="shared" si="31"/>
        <v>0</v>
      </c>
      <c r="G228" s="123"/>
      <c r="H228" s="124"/>
      <c r="I228" s="125">
        <f t="shared" si="32"/>
        <v>0</v>
      </c>
      <c r="J228" s="123">
        <v>0</v>
      </c>
      <c r="K228" s="124"/>
      <c r="L228" s="125">
        <f t="shared" si="33"/>
        <v>0</v>
      </c>
      <c r="M228" s="226"/>
      <c r="N228" s="227"/>
      <c r="O228" s="125">
        <f t="shared" si="34"/>
        <v>0</v>
      </c>
      <c r="P228" s="83"/>
      <c r="R228" s="56"/>
      <c r="S228" s="56"/>
    </row>
    <row r="229" spans="1:19" hidden="1" x14ac:dyDescent="0.25">
      <c r="A229" s="228">
        <v>5250</v>
      </c>
      <c r="B229" s="118" t="s">
        <v>244</v>
      </c>
      <c r="C229" s="225">
        <f t="shared" si="27"/>
        <v>0</v>
      </c>
      <c r="D229" s="123">
        <v>0</v>
      </c>
      <c r="E229" s="227"/>
      <c r="F229" s="375">
        <f t="shared" si="31"/>
        <v>0</v>
      </c>
      <c r="G229" s="123"/>
      <c r="H229" s="124"/>
      <c r="I229" s="125">
        <f t="shared" si="32"/>
        <v>0</v>
      </c>
      <c r="J229" s="123">
        <v>0</v>
      </c>
      <c r="K229" s="124"/>
      <c r="L229" s="125">
        <f t="shared" si="33"/>
        <v>0</v>
      </c>
      <c r="M229" s="226"/>
      <c r="N229" s="227"/>
      <c r="O229" s="125">
        <f t="shared" si="34"/>
        <v>0</v>
      </c>
      <c r="P229" s="83"/>
      <c r="R229" s="56"/>
      <c r="S229" s="56"/>
    </row>
    <row r="230" spans="1:19" hidden="1" x14ac:dyDescent="0.25">
      <c r="A230" s="228">
        <v>5260</v>
      </c>
      <c r="B230" s="118" t="s">
        <v>245</v>
      </c>
      <c r="C230" s="225">
        <f t="shared" si="27"/>
        <v>0</v>
      </c>
      <c r="D230" s="229">
        <f>SUM(D231)</f>
        <v>0</v>
      </c>
      <c r="E230" s="233">
        <f>SUM(E231)</f>
        <v>0</v>
      </c>
      <c r="F230" s="375">
        <f t="shared" si="31"/>
        <v>0</v>
      </c>
      <c r="G230" s="229">
        <f>SUM(G231)</f>
        <v>0</v>
      </c>
      <c r="H230" s="231">
        <f>SUM(H231)</f>
        <v>0</v>
      </c>
      <c r="I230" s="125">
        <f t="shared" si="32"/>
        <v>0</v>
      </c>
      <c r="J230" s="229">
        <f>SUM(J231)</f>
        <v>0</v>
      </c>
      <c r="K230" s="231">
        <f>SUM(K231)</f>
        <v>0</v>
      </c>
      <c r="L230" s="125">
        <f t="shared" si="33"/>
        <v>0</v>
      </c>
      <c r="M230" s="232">
        <f>SUM(M231)</f>
        <v>0</v>
      </c>
      <c r="N230" s="233">
        <f>SUM(N231)</f>
        <v>0</v>
      </c>
      <c r="O230" s="125">
        <f t="shared" si="34"/>
        <v>0</v>
      </c>
      <c r="P230" s="83"/>
      <c r="R230" s="56"/>
      <c r="S230" s="56"/>
    </row>
    <row r="231" spans="1:19" ht="24" hidden="1" x14ac:dyDescent="0.25">
      <c r="A231" s="76">
        <v>5269</v>
      </c>
      <c r="B231" s="118" t="s">
        <v>246</v>
      </c>
      <c r="C231" s="225">
        <f t="shared" si="27"/>
        <v>0</v>
      </c>
      <c r="D231" s="123">
        <v>0</v>
      </c>
      <c r="E231" s="227"/>
      <c r="F231" s="375">
        <f t="shared" si="31"/>
        <v>0</v>
      </c>
      <c r="G231" s="123"/>
      <c r="H231" s="124"/>
      <c r="I231" s="125">
        <f t="shared" si="32"/>
        <v>0</v>
      </c>
      <c r="J231" s="123">
        <v>0</v>
      </c>
      <c r="K231" s="124"/>
      <c r="L231" s="125">
        <f t="shared" si="33"/>
        <v>0</v>
      </c>
      <c r="M231" s="226"/>
      <c r="N231" s="227"/>
      <c r="O231" s="125">
        <f t="shared" si="34"/>
        <v>0</v>
      </c>
      <c r="P231" s="83"/>
      <c r="R231" s="56"/>
      <c r="S231" s="56"/>
    </row>
    <row r="232" spans="1:19" ht="24" hidden="1" x14ac:dyDescent="0.25">
      <c r="A232" s="217">
        <v>5270</v>
      </c>
      <c r="B232" s="158" t="s">
        <v>247</v>
      </c>
      <c r="C232" s="246">
        <f t="shared" si="27"/>
        <v>0</v>
      </c>
      <c r="D232" s="234">
        <v>0</v>
      </c>
      <c r="E232" s="237"/>
      <c r="F232" s="373">
        <f t="shared" si="31"/>
        <v>0</v>
      </c>
      <c r="G232" s="234"/>
      <c r="H232" s="235"/>
      <c r="I232" s="220">
        <f t="shared" si="32"/>
        <v>0</v>
      </c>
      <c r="J232" s="234">
        <v>0</v>
      </c>
      <c r="K232" s="235"/>
      <c r="L232" s="220">
        <f t="shared" si="33"/>
        <v>0</v>
      </c>
      <c r="M232" s="236"/>
      <c r="N232" s="237"/>
      <c r="O232" s="220">
        <f t="shared" si="34"/>
        <v>0</v>
      </c>
      <c r="P232" s="166"/>
      <c r="R232" s="56"/>
      <c r="S232" s="56"/>
    </row>
    <row r="233" spans="1:19" x14ac:dyDescent="0.25">
      <c r="A233" s="204">
        <v>6000</v>
      </c>
      <c r="B233" s="204" t="s">
        <v>248</v>
      </c>
      <c r="C233" s="401">
        <f t="shared" si="27"/>
        <v>13000</v>
      </c>
      <c r="D233" s="206">
        <f>D234+D254+D261</f>
        <v>13000</v>
      </c>
      <c r="E233" s="210">
        <f>E234+E254+E261</f>
        <v>0</v>
      </c>
      <c r="F233" s="371">
        <f t="shared" si="31"/>
        <v>13000</v>
      </c>
      <c r="G233" s="206">
        <f>G234+G254+G261</f>
        <v>0</v>
      </c>
      <c r="H233" s="207">
        <f>H234+H254+H261</f>
        <v>0</v>
      </c>
      <c r="I233" s="208">
        <f t="shared" si="32"/>
        <v>0</v>
      </c>
      <c r="J233" s="206">
        <f>J234+J254+J261</f>
        <v>0</v>
      </c>
      <c r="K233" s="207">
        <f>K234+K254+K261</f>
        <v>0</v>
      </c>
      <c r="L233" s="208">
        <f t="shared" si="33"/>
        <v>0</v>
      </c>
      <c r="M233" s="209">
        <f>M234+M254+M261</f>
        <v>0</v>
      </c>
      <c r="N233" s="210">
        <f>N234+N254+N261</f>
        <v>0</v>
      </c>
      <c r="O233" s="208">
        <f t="shared" si="34"/>
        <v>0</v>
      </c>
      <c r="P233" s="211"/>
      <c r="R233" s="56"/>
      <c r="S233" s="56"/>
    </row>
    <row r="234" spans="1:19" hidden="1" x14ac:dyDescent="0.25">
      <c r="A234" s="143">
        <v>6200</v>
      </c>
      <c r="B234" s="259" t="s">
        <v>249</v>
      </c>
      <c r="C234" s="403">
        <f>F234+I234+L234+O234</f>
        <v>0</v>
      </c>
      <c r="D234" s="271">
        <f>SUM(D235,D236,D238,D241,D247,D248,D249)</f>
        <v>0</v>
      </c>
      <c r="E234" s="214">
        <f>SUM(E235,E236,E238,E241,E247,E248,E249)</f>
        <v>0</v>
      </c>
      <c r="F234" s="377">
        <f>D234+E234</f>
        <v>0</v>
      </c>
      <c r="G234" s="271">
        <f>SUM(G235,G236,G238,G241,G247,G248,G249)</f>
        <v>0</v>
      </c>
      <c r="H234" s="272">
        <f>SUM(H235,H236,H238,H241,H247,H248,H249)</f>
        <v>0</v>
      </c>
      <c r="I234" s="215">
        <f t="shared" si="32"/>
        <v>0</v>
      </c>
      <c r="J234" s="271">
        <f>SUM(J235,J236,J238,J241,J247,J248,J249)</f>
        <v>0</v>
      </c>
      <c r="K234" s="272">
        <f>SUM(K235,K236,K238,K241,K247,K248,K249)</f>
        <v>0</v>
      </c>
      <c r="L234" s="215">
        <f t="shared" si="33"/>
        <v>0</v>
      </c>
      <c r="M234" s="213">
        <f>SUM(M235,M236,M238,M241,M247,M248,M249)</f>
        <v>0</v>
      </c>
      <c r="N234" s="214">
        <f>SUM(N235,N236,N238,N241,N247,N248,N249)</f>
        <v>0</v>
      </c>
      <c r="O234" s="215">
        <f t="shared" si="34"/>
        <v>0</v>
      </c>
      <c r="P234" s="216"/>
      <c r="R234" s="56"/>
      <c r="S234" s="56"/>
    </row>
    <row r="235" spans="1:19" ht="24" hidden="1" x14ac:dyDescent="0.25">
      <c r="A235" s="240">
        <v>6220</v>
      </c>
      <c r="B235" s="108" t="s">
        <v>250</v>
      </c>
      <c r="C235" s="392">
        <f t="shared" si="27"/>
        <v>0</v>
      </c>
      <c r="D235" s="113">
        <v>0</v>
      </c>
      <c r="E235" s="224"/>
      <c r="F235" s="374">
        <f t="shared" si="31"/>
        <v>0</v>
      </c>
      <c r="G235" s="113"/>
      <c r="H235" s="114"/>
      <c r="I235" s="115">
        <f t="shared" si="32"/>
        <v>0</v>
      </c>
      <c r="J235" s="113">
        <v>0</v>
      </c>
      <c r="K235" s="114"/>
      <c r="L235" s="115">
        <f t="shared" si="33"/>
        <v>0</v>
      </c>
      <c r="M235" s="223"/>
      <c r="N235" s="224"/>
      <c r="O235" s="115">
        <f t="shared" si="34"/>
        <v>0</v>
      </c>
      <c r="P235" s="74"/>
      <c r="R235" s="56"/>
      <c r="S235" s="56"/>
    </row>
    <row r="236" spans="1:19" hidden="1" x14ac:dyDescent="0.25">
      <c r="A236" s="228">
        <v>6230</v>
      </c>
      <c r="B236" s="118" t="s">
        <v>251</v>
      </c>
      <c r="C236" s="225">
        <f t="shared" si="27"/>
        <v>0</v>
      </c>
      <c r="D236" s="229">
        <f>SUM(D237)</f>
        <v>0</v>
      </c>
      <c r="E236" s="231">
        <f>SUM(E237)</f>
        <v>0</v>
      </c>
      <c r="F236" s="375">
        <f t="shared" si="31"/>
        <v>0</v>
      </c>
      <c r="G236" s="229">
        <f>SUM(G237)</f>
        <v>0</v>
      </c>
      <c r="H236" s="231">
        <f>SUM(H237)</f>
        <v>0</v>
      </c>
      <c r="I236" s="125">
        <f t="shared" si="32"/>
        <v>0</v>
      </c>
      <c r="J236" s="229">
        <f>SUM(J237)</f>
        <v>0</v>
      </c>
      <c r="K236" s="231">
        <f>SUM(K237)</f>
        <v>0</v>
      </c>
      <c r="L236" s="125">
        <f t="shared" si="33"/>
        <v>0</v>
      </c>
      <c r="M236" s="229">
        <f>SUM(M237)</f>
        <v>0</v>
      </c>
      <c r="N236" s="231">
        <f>SUM(N237)</f>
        <v>0</v>
      </c>
      <c r="O236" s="125">
        <f t="shared" si="34"/>
        <v>0</v>
      </c>
      <c r="P236" s="83"/>
      <c r="R236" s="56"/>
      <c r="S236" s="56"/>
    </row>
    <row r="237" spans="1:19" ht="24" hidden="1" x14ac:dyDescent="0.25">
      <c r="A237" s="76">
        <v>6239</v>
      </c>
      <c r="B237" s="108" t="s">
        <v>252</v>
      </c>
      <c r="C237" s="225">
        <f t="shared" si="27"/>
        <v>0</v>
      </c>
      <c r="D237" s="123">
        <v>0</v>
      </c>
      <c r="E237" s="227"/>
      <c r="F237" s="375">
        <f t="shared" si="31"/>
        <v>0</v>
      </c>
      <c r="G237" s="123"/>
      <c r="H237" s="124"/>
      <c r="I237" s="125">
        <f t="shared" si="32"/>
        <v>0</v>
      </c>
      <c r="J237" s="123">
        <v>0</v>
      </c>
      <c r="K237" s="124"/>
      <c r="L237" s="125">
        <f t="shared" si="33"/>
        <v>0</v>
      </c>
      <c r="M237" s="226"/>
      <c r="N237" s="227"/>
      <c r="O237" s="125">
        <f t="shared" si="34"/>
        <v>0</v>
      </c>
      <c r="P237" s="83"/>
      <c r="R237" s="56"/>
      <c r="S237" s="56"/>
    </row>
    <row r="238" spans="1:19" ht="24" hidden="1" x14ac:dyDescent="0.25">
      <c r="A238" s="228">
        <v>6240</v>
      </c>
      <c r="B238" s="118" t="s">
        <v>253</v>
      </c>
      <c r="C238" s="225">
        <f t="shared" si="27"/>
        <v>0</v>
      </c>
      <c r="D238" s="229">
        <f>SUM(D239:D240)</f>
        <v>0</v>
      </c>
      <c r="E238" s="233">
        <f>SUM(E239:E240)</f>
        <v>0</v>
      </c>
      <c r="F238" s="375">
        <f t="shared" si="31"/>
        <v>0</v>
      </c>
      <c r="G238" s="229">
        <f>SUM(G239:G240)</f>
        <v>0</v>
      </c>
      <c r="H238" s="231">
        <f>SUM(H239:H240)</f>
        <v>0</v>
      </c>
      <c r="I238" s="125">
        <f t="shared" si="32"/>
        <v>0</v>
      </c>
      <c r="J238" s="229">
        <f>SUM(J239:J240)</f>
        <v>0</v>
      </c>
      <c r="K238" s="231">
        <f>SUM(K239:K240)</f>
        <v>0</v>
      </c>
      <c r="L238" s="125">
        <f t="shared" si="33"/>
        <v>0</v>
      </c>
      <c r="M238" s="232">
        <f>SUM(M239:M240)</f>
        <v>0</v>
      </c>
      <c r="N238" s="233">
        <f>SUM(N239:N240)</f>
        <v>0</v>
      </c>
      <c r="O238" s="125">
        <f t="shared" si="34"/>
        <v>0</v>
      </c>
      <c r="P238" s="83"/>
      <c r="R238" s="56"/>
      <c r="S238" s="56"/>
    </row>
    <row r="239" spans="1:19" hidden="1" x14ac:dyDescent="0.25">
      <c r="A239" s="76">
        <v>6241</v>
      </c>
      <c r="B239" s="118" t="s">
        <v>254</v>
      </c>
      <c r="C239" s="225">
        <f t="shared" si="27"/>
        <v>0</v>
      </c>
      <c r="D239" s="123">
        <v>0</v>
      </c>
      <c r="E239" s="227"/>
      <c r="F239" s="375">
        <f t="shared" si="31"/>
        <v>0</v>
      </c>
      <c r="G239" s="123"/>
      <c r="H239" s="124"/>
      <c r="I239" s="125">
        <f t="shared" si="32"/>
        <v>0</v>
      </c>
      <c r="J239" s="123">
        <v>0</v>
      </c>
      <c r="K239" s="124"/>
      <c r="L239" s="125">
        <f t="shared" si="33"/>
        <v>0</v>
      </c>
      <c r="M239" s="226"/>
      <c r="N239" s="227"/>
      <c r="O239" s="125">
        <f t="shared" si="34"/>
        <v>0</v>
      </c>
      <c r="P239" s="83"/>
      <c r="R239" s="56"/>
      <c r="S239" s="56"/>
    </row>
    <row r="240" spans="1:19" hidden="1" x14ac:dyDescent="0.25">
      <c r="A240" s="76">
        <v>6242</v>
      </c>
      <c r="B240" s="118" t="s">
        <v>255</v>
      </c>
      <c r="C240" s="225">
        <f t="shared" si="27"/>
        <v>0</v>
      </c>
      <c r="D240" s="123">
        <v>0</v>
      </c>
      <c r="E240" s="227"/>
      <c r="F240" s="375">
        <f t="shared" si="31"/>
        <v>0</v>
      </c>
      <c r="G240" s="123"/>
      <c r="H240" s="124"/>
      <c r="I240" s="125">
        <f t="shared" si="32"/>
        <v>0</v>
      </c>
      <c r="J240" s="123">
        <v>0</v>
      </c>
      <c r="K240" s="124"/>
      <c r="L240" s="125">
        <f t="shared" si="33"/>
        <v>0</v>
      </c>
      <c r="M240" s="226"/>
      <c r="N240" s="227"/>
      <c r="O240" s="125">
        <f t="shared" si="34"/>
        <v>0</v>
      </c>
      <c r="P240" s="83"/>
      <c r="R240" s="56"/>
      <c r="S240" s="56"/>
    </row>
    <row r="241" spans="1:19" ht="24" hidden="1" x14ac:dyDescent="0.25">
      <c r="A241" s="228">
        <v>6250</v>
      </c>
      <c r="B241" s="118" t="s">
        <v>256</v>
      </c>
      <c r="C241" s="225">
        <f t="shared" si="27"/>
        <v>0</v>
      </c>
      <c r="D241" s="229">
        <f>SUM(D242:D246)</f>
        <v>0</v>
      </c>
      <c r="E241" s="233">
        <f>SUM(E242:E246)</f>
        <v>0</v>
      </c>
      <c r="F241" s="375">
        <f t="shared" si="31"/>
        <v>0</v>
      </c>
      <c r="G241" s="229">
        <f>SUM(G242:G246)</f>
        <v>0</v>
      </c>
      <c r="H241" s="231">
        <f>SUM(H242:H246)</f>
        <v>0</v>
      </c>
      <c r="I241" s="125">
        <f t="shared" si="32"/>
        <v>0</v>
      </c>
      <c r="J241" s="229">
        <f>SUM(J242:J246)</f>
        <v>0</v>
      </c>
      <c r="K241" s="231">
        <f>SUM(K242:K246)</f>
        <v>0</v>
      </c>
      <c r="L241" s="125">
        <f t="shared" si="33"/>
        <v>0</v>
      </c>
      <c r="M241" s="232">
        <f>SUM(M242:M246)</f>
        <v>0</v>
      </c>
      <c r="N241" s="233">
        <f>SUM(N242:N246)</f>
        <v>0</v>
      </c>
      <c r="O241" s="125">
        <f t="shared" si="34"/>
        <v>0</v>
      </c>
      <c r="P241" s="83"/>
      <c r="R241" s="56"/>
      <c r="S241" s="56"/>
    </row>
    <row r="242" spans="1:19" hidden="1" x14ac:dyDescent="0.25">
      <c r="A242" s="76">
        <v>6252</v>
      </c>
      <c r="B242" s="118" t="s">
        <v>257</v>
      </c>
      <c r="C242" s="225">
        <f t="shared" si="27"/>
        <v>0</v>
      </c>
      <c r="D242" s="123">
        <v>0</v>
      </c>
      <c r="E242" s="227"/>
      <c r="F242" s="375">
        <f t="shared" si="31"/>
        <v>0</v>
      </c>
      <c r="G242" s="123"/>
      <c r="H242" s="124"/>
      <c r="I242" s="125">
        <f t="shared" si="32"/>
        <v>0</v>
      </c>
      <c r="J242" s="123">
        <v>0</v>
      </c>
      <c r="K242" s="124"/>
      <c r="L242" s="125">
        <f t="shared" si="33"/>
        <v>0</v>
      </c>
      <c r="M242" s="226"/>
      <c r="N242" s="227"/>
      <c r="O242" s="125">
        <f t="shared" si="34"/>
        <v>0</v>
      </c>
      <c r="P242" s="83"/>
      <c r="R242" s="56"/>
      <c r="S242" s="56"/>
    </row>
    <row r="243" spans="1:19" hidden="1" x14ac:dyDescent="0.25">
      <c r="A243" s="76">
        <v>6253</v>
      </c>
      <c r="B243" s="118" t="s">
        <v>258</v>
      </c>
      <c r="C243" s="225">
        <f t="shared" si="27"/>
        <v>0</v>
      </c>
      <c r="D243" s="123">
        <v>0</v>
      </c>
      <c r="E243" s="227"/>
      <c r="F243" s="375">
        <f t="shared" si="31"/>
        <v>0</v>
      </c>
      <c r="G243" s="123"/>
      <c r="H243" s="124"/>
      <c r="I243" s="125">
        <f t="shared" si="32"/>
        <v>0</v>
      </c>
      <c r="J243" s="123">
        <v>0</v>
      </c>
      <c r="K243" s="124"/>
      <c r="L243" s="125">
        <f t="shared" si="33"/>
        <v>0</v>
      </c>
      <c r="M243" s="226"/>
      <c r="N243" s="227"/>
      <c r="O243" s="125">
        <f t="shared" si="34"/>
        <v>0</v>
      </c>
      <c r="P243" s="83"/>
      <c r="R243" s="56"/>
      <c r="S243" s="56"/>
    </row>
    <row r="244" spans="1:19" ht="24" hidden="1" x14ac:dyDescent="0.25">
      <c r="A244" s="76">
        <v>6254</v>
      </c>
      <c r="B244" s="118" t="s">
        <v>259</v>
      </c>
      <c r="C244" s="225">
        <f t="shared" si="27"/>
        <v>0</v>
      </c>
      <c r="D244" s="123">
        <v>0</v>
      </c>
      <c r="E244" s="227"/>
      <c r="F244" s="375">
        <f t="shared" si="31"/>
        <v>0</v>
      </c>
      <c r="G244" s="123"/>
      <c r="H244" s="124"/>
      <c r="I244" s="125">
        <f t="shared" si="32"/>
        <v>0</v>
      </c>
      <c r="J244" s="123">
        <v>0</v>
      </c>
      <c r="K244" s="124"/>
      <c r="L244" s="125">
        <f t="shared" si="33"/>
        <v>0</v>
      </c>
      <c r="M244" s="226"/>
      <c r="N244" s="227"/>
      <c r="O244" s="125">
        <f t="shared" si="34"/>
        <v>0</v>
      </c>
      <c r="P244" s="83"/>
      <c r="R244" s="56"/>
      <c r="S244" s="56"/>
    </row>
    <row r="245" spans="1:19" ht="24" hidden="1" x14ac:dyDescent="0.25">
      <c r="A245" s="76">
        <v>6255</v>
      </c>
      <c r="B245" s="118" t="s">
        <v>260</v>
      </c>
      <c r="C245" s="225">
        <f t="shared" si="27"/>
        <v>0</v>
      </c>
      <c r="D245" s="123">
        <v>0</v>
      </c>
      <c r="E245" s="227"/>
      <c r="F245" s="375">
        <f t="shared" si="31"/>
        <v>0</v>
      </c>
      <c r="G245" s="123"/>
      <c r="H245" s="124"/>
      <c r="I245" s="125">
        <f t="shared" si="32"/>
        <v>0</v>
      </c>
      <c r="J245" s="123">
        <v>0</v>
      </c>
      <c r="K245" s="124"/>
      <c r="L245" s="125">
        <f t="shared" si="33"/>
        <v>0</v>
      </c>
      <c r="M245" s="226"/>
      <c r="N245" s="227"/>
      <c r="O245" s="125">
        <f t="shared" si="34"/>
        <v>0</v>
      </c>
      <c r="P245" s="83"/>
      <c r="R245" s="56"/>
      <c r="S245" s="56"/>
    </row>
    <row r="246" spans="1:19" hidden="1" x14ac:dyDescent="0.25">
      <c r="A246" s="76">
        <v>6259</v>
      </c>
      <c r="B246" s="118" t="s">
        <v>261</v>
      </c>
      <c r="C246" s="225">
        <f t="shared" si="27"/>
        <v>0</v>
      </c>
      <c r="D246" s="123">
        <v>0</v>
      </c>
      <c r="E246" s="227"/>
      <c r="F246" s="375">
        <f t="shared" si="31"/>
        <v>0</v>
      </c>
      <c r="G246" s="123"/>
      <c r="H246" s="124"/>
      <c r="I246" s="125">
        <f t="shared" si="32"/>
        <v>0</v>
      </c>
      <c r="J246" s="123">
        <v>0</v>
      </c>
      <c r="K246" s="124"/>
      <c r="L246" s="125">
        <f t="shared" si="33"/>
        <v>0</v>
      </c>
      <c r="M246" s="226"/>
      <c r="N246" s="227"/>
      <c r="O246" s="125">
        <f t="shared" si="34"/>
        <v>0</v>
      </c>
      <c r="P246" s="83"/>
      <c r="R246" s="56"/>
      <c r="S246" s="56"/>
    </row>
    <row r="247" spans="1:19" ht="24" hidden="1" x14ac:dyDescent="0.25">
      <c r="A247" s="228">
        <v>6260</v>
      </c>
      <c r="B247" s="118" t="s">
        <v>262</v>
      </c>
      <c r="C247" s="225">
        <f t="shared" si="27"/>
        <v>0</v>
      </c>
      <c r="D247" s="123">
        <v>0</v>
      </c>
      <c r="E247" s="227"/>
      <c r="F247" s="375">
        <f t="shared" ref="F247:F299" si="38">D247+E247</f>
        <v>0</v>
      </c>
      <c r="G247" s="123"/>
      <c r="H247" s="124"/>
      <c r="I247" s="125">
        <f t="shared" ref="I247:I299" si="39">G247+H247</f>
        <v>0</v>
      </c>
      <c r="J247" s="123">
        <v>0</v>
      </c>
      <c r="K247" s="124"/>
      <c r="L247" s="125">
        <f t="shared" ref="L247:L299" si="40">J247+K247</f>
        <v>0</v>
      </c>
      <c r="M247" s="226"/>
      <c r="N247" s="227"/>
      <c r="O247" s="125">
        <f t="shared" ref="O247:O276" si="41">M247+N247</f>
        <v>0</v>
      </c>
      <c r="P247" s="83"/>
      <c r="R247" s="56"/>
      <c r="S247" s="56"/>
    </row>
    <row r="248" spans="1:19" hidden="1" x14ac:dyDescent="0.25">
      <c r="A248" s="228">
        <v>6270</v>
      </c>
      <c r="B248" s="118" t="s">
        <v>263</v>
      </c>
      <c r="C248" s="225">
        <f t="shared" si="27"/>
        <v>0</v>
      </c>
      <c r="D248" s="123">
        <v>0</v>
      </c>
      <c r="E248" s="227"/>
      <c r="F248" s="375">
        <f t="shared" si="38"/>
        <v>0</v>
      </c>
      <c r="G248" s="123"/>
      <c r="H248" s="124"/>
      <c r="I248" s="125">
        <f t="shared" si="39"/>
        <v>0</v>
      </c>
      <c r="J248" s="123">
        <v>0</v>
      </c>
      <c r="K248" s="124"/>
      <c r="L248" s="125">
        <f t="shared" si="40"/>
        <v>0</v>
      </c>
      <c r="M248" s="226"/>
      <c r="N248" s="227"/>
      <c r="O248" s="125">
        <f t="shared" si="41"/>
        <v>0</v>
      </c>
      <c r="P248" s="83"/>
      <c r="R248" s="56"/>
      <c r="S248" s="56"/>
    </row>
    <row r="249" spans="1:19" ht="24" hidden="1" x14ac:dyDescent="0.25">
      <c r="A249" s="240">
        <v>6290</v>
      </c>
      <c r="B249" s="108" t="s">
        <v>264</v>
      </c>
      <c r="C249" s="225">
        <f t="shared" si="27"/>
        <v>0</v>
      </c>
      <c r="D249" s="241">
        <f>SUM(D250:D253)</f>
        <v>0</v>
      </c>
      <c r="E249" s="245">
        <f>SUM(E250:E253)</f>
        <v>0</v>
      </c>
      <c r="F249" s="374">
        <f t="shared" si="38"/>
        <v>0</v>
      </c>
      <c r="G249" s="241">
        <f>SUM(G250:G253)</f>
        <v>0</v>
      </c>
      <c r="H249" s="243">
        <f t="shared" ref="H249" si="42">SUM(H250:H253)</f>
        <v>0</v>
      </c>
      <c r="I249" s="115">
        <f t="shared" si="39"/>
        <v>0</v>
      </c>
      <c r="J249" s="241">
        <f>SUM(J250:J253)</f>
        <v>0</v>
      </c>
      <c r="K249" s="243">
        <f t="shared" ref="K249" si="43">SUM(K250:K253)</f>
        <v>0</v>
      </c>
      <c r="L249" s="115">
        <f t="shared" si="40"/>
        <v>0</v>
      </c>
      <c r="M249" s="260">
        <f t="shared" ref="M249:N249" si="44">SUM(M250:M253)</f>
        <v>0</v>
      </c>
      <c r="N249" s="261">
        <f t="shared" si="44"/>
        <v>0</v>
      </c>
      <c r="O249" s="262">
        <f t="shared" si="41"/>
        <v>0</v>
      </c>
      <c r="P249" s="263"/>
      <c r="R249" s="56"/>
      <c r="S249" s="56"/>
    </row>
    <row r="250" spans="1:19" hidden="1" x14ac:dyDescent="0.25">
      <c r="A250" s="76">
        <v>6291</v>
      </c>
      <c r="B250" s="118" t="s">
        <v>265</v>
      </c>
      <c r="C250" s="225">
        <f t="shared" si="27"/>
        <v>0</v>
      </c>
      <c r="D250" s="123">
        <v>0</v>
      </c>
      <c r="E250" s="227"/>
      <c r="F250" s="375">
        <f t="shared" si="38"/>
        <v>0</v>
      </c>
      <c r="G250" s="123"/>
      <c r="H250" s="124"/>
      <c r="I250" s="125">
        <f t="shared" si="39"/>
        <v>0</v>
      </c>
      <c r="J250" s="123">
        <v>0</v>
      </c>
      <c r="K250" s="124"/>
      <c r="L250" s="125">
        <f t="shared" si="40"/>
        <v>0</v>
      </c>
      <c r="M250" s="226"/>
      <c r="N250" s="227"/>
      <c r="O250" s="125">
        <f t="shared" si="41"/>
        <v>0</v>
      </c>
      <c r="P250" s="83"/>
      <c r="R250" s="56"/>
      <c r="S250" s="56"/>
    </row>
    <row r="251" spans="1:19" hidden="1" x14ac:dyDescent="0.25">
      <c r="A251" s="76">
        <v>6292</v>
      </c>
      <c r="B251" s="118" t="s">
        <v>266</v>
      </c>
      <c r="C251" s="225">
        <f t="shared" si="27"/>
        <v>0</v>
      </c>
      <c r="D251" s="123">
        <v>0</v>
      </c>
      <c r="E251" s="227"/>
      <c r="F251" s="375">
        <f t="shared" si="38"/>
        <v>0</v>
      </c>
      <c r="G251" s="123"/>
      <c r="H251" s="124"/>
      <c r="I251" s="125">
        <f t="shared" si="39"/>
        <v>0</v>
      </c>
      <c r="J251" s="123">
        <v>0</v>
      </c>
      <c r="K251" s="124"/>
      <c r="L251" s="125">
        <f t="shared" si="40"/>
        <v>0</v>
      </c>
      <c r="M251" s="226"/>
      <c r="N251" s="227"/>
      <c r="O251" s="125">
        <f t="shared" si="41"/>
        <v>0</v>
      </c>
      <c r="P251" s="83"/>
      <c r="R251" s="56"/>
      <c r="S251" s="56"/>
    </row>
    <row r="252" spans="1:19" ht="72" hidden="1" x14ac:dyDescent="0.25">
      <c r="A252" s="76">
        <v>6296</v>
      </c>
      <c r="B252" s="118" t="s">
        <v>267</v>
      </c>
      <c r="C252" s="225">
        <f t="shared" si="27"/>
        <v>0</v>
      </c>
      <c r="D252" s="123">
        <v>0</v>
      </c>
      <c r="E252" s="227"/>
      <c r="F252" s="375">
        <f t="shared" si="38"/>
        <v>0</v>
      </c>
      <c r="G252" s="123"/>
      <c r="H252" s="124"/>
      <c r="I252" s="125">
        <f t="shared" si="39"/>
        <v>0</v>
      </c>
      <c r="J252" s="123">
        <v>0</v>
      </c>
      <c r="K252" s="124"/>
      <c r="L252" s="125">
        <f t="shared" si="40"/>
        <v>0</v>
      </c>
      <c r="M252" s="226"/>
      <c r="N252" s="227"/>
      <c r="O252" s="125">
        <f t="shared" si="41"/>
        <v>0</v>
      </c>
      <c r="P252" s="83"/>
      <c r="R252" s="56"/>
      <c r="S252" s="56"/>
    </row>
    <row r="253" spans="1:19" ht="36" hidden="1" x14ac:dyDescent="0.25">
      <c r="A253" s="76">
        <v>6299</v>
      </c>
      <c r="B253" s="118" t="s">
        <v>268</v>
      </c>
      <c r="C253" s="225">
        <f t="shared" si="27"/>
        <v>0</v>
      </c>
      <c r="D253" s="123">
        <v>0</v>
      </c>
      <c r="E253" s="227"/>
      <c r="F253" s="375">
        <f t="shared" si="38"/>
        <v>0</v>
      </c>
      <c r="G253" s="123"/>
      <c r="H253" s="124"/>
      <c r="I253" s="125">
        <f t="shared" si="39"/>
        <v>0</v>
      </c>
      <c r="J253" s="123">
        <v>0</v>
      </c>
      <c r="K253" s="124"/>
      <c r="L253" s="125">
        <f t="shared" si="40"/>
        <v>0</v>
      </c>
      <c r="M253" s="226"/>
      <c r="N253" s="227"/>
      <c r="O253" s="125">
        <f t="shared" si="41"/>
        <v>0</v>
      </c>
      <c r="P253" s="83"/>
      <c r="R253" s="56"/>
      <c r="S253" s="56"/>
    </row>
    <row r="254" spans="1:19" hidden="1" x14ac:dyDescent="0.25">
      <c r="A254" s="95">
        <v>6300</v>
      </c>
      <c r="B254" s="212" t="s">
        <v>269</v>
      </c>
      <c r="C254" s="391">
        <f t="shared" si="27"/>
        <v>0</v>
      </c>
      <c r="D254" s="104">
        <f>SUM(D255,D259,D260)</f>
        <v>0</v>
      </c>
      <c r="E254" s="239">
        <f>SUM(E255,E259,E260)</f>
        <v>0</v>
      </c>
      <c r="F254" s="372">
        <f t="shared" si="38"/>
        <v>0</v>
      </c>
      <c r="G254" s="104">
        <f>SUM(G255,G259,G260)</f>
        <v>0</v>
      </c>
      <c r="H254" s="105">
        <f t="shared" ref="H254" si="45">SUM(H255,H259,H260)</f>
        <v>0</v>
      </c>
      <c r="I254" s="106">
        <f t="shared" si="39"/>
        <v>0</v>
      </c>
      <c r="J254" s="104">
        <f>SUM(J255,J259,J260)</f>
        <v>0</v>
      </c>
      <c r="K254" s="105">
        <f t="shared" ref="K254" si="46">SUM(K255,K259,K260)</f>
        <v>0</v>
      </c>
      <c r="L254" s="106">
        <f t="shared" si="40"/>
        <v>0</v>
      </c>
      <c r="M254" s="247">
        <f t="shared" ref="M254:N254" si="47">SUM(M255,M259,M260)</f>
        <v>0</v>
      </c>
      <c r="N254" s="248">
        <f t="shared" si="47"/>
        <v>0</v>
      </c>
      <c r="O254" s="249">
        <f t="shared" si="41"/>
        <v>0</v>
      </c>
      <c r="P254" s="250"/>
      <c r="R254" s="56"/>
      <c r="S254" s="56"/>
    </row>
    <row r="255" spans="1:19" ht="24" hidden="1" x14ac:dyDescent="0.25">
      <c r="A255" s="240">
        <v>6320</v>
      </c>
      <c r="B255" s="108" t="s">
        <v>270</v>
      </c>
      <c r="C255" s="402">
        <f t="shared" si="27"/>
        <v>0</v>
      </c>
      <c r="D255" s="241">
        <f>SUM(D256:D258)</f>
        <v>0</v>
      </c>
      <c r="E255" s="245">
        <f>SUM(E256:E258)</f>
        <v>0</v>
      </c>
      <c r="F255" s="374">
        <f t="shared" si="38"/>
        <v>0</v>
      </c>
      <c r="G255" s="241">
        <f>SUM(G256:G258)</f>
        <v>0</v>
      </c>
      <c r="H255" s="243">
        <f t="shared" ref="H255" si="48">SUM(H256:H258)</f>
        <v>0</v>
      </c>
      <c r="I255" s="115">
        <f t="shared" si="39"/>
        <v>0</v>
      </c>
      <c r="J255" s="241">
        <f>SUM(J256:J258)</f>
        <v>0</v>
      </c>
      <c r="K255" s="243">
        <f t="shared" ref="K255" si="49">SUM(K256:K258)</f>
        <v>0</v>
      </c>
      <c r="L255" s="115">
        <f t="shared" si="40"/>
        <v>0</v>
      </c>
      <c r="M255" s="244">
        <f t="shared" ref="M255:N255" si="50">SUM(M256:M258)</f>
        <v>0</v>
      </c>
      <c r="N255" s="245">
        <f t="shared" si="50"/>
        <v>0</v>
      </c>
      <c r="O255" s="115">
        <f t="shared" si="41"/>
        <v>0</v>
      </c>
      <c r="P255" s="74"/>
      <c r="R255" s="56"/>
      <c r="S255" s="56"/>
    </row>
    <row r="256" spans="1:19" hidden="1" x14ac:dyDescent="0.25">
      <c r="A256" s="76">
        <v>6322</v>
      </c>
      <c r="B256" s="118" t="s">
        <v>271</v>
      </c>
      <c r="C256" s="225">
        <f t="shared" si="27"/>
        <v>0</v>
      </c>
      <c r="D256" s="123">
        <v>0</v>
      </c>
      <c r="E256" s="227"/>
      <c r="F256" s="375">
        <f t="shared" si="38"/>
        <v>0</v>
      </c>
      <c r="G256" s="123"/>
      <c r="H256" s="124"/>
      <c r="I256" s="125">
        <f t="shared" si="39"/>
        <v>0</v>
      </c>
      <c r="J256" s="123">
        <v>0</v>
      </c>
      <c r="K256" s="124"/>
      <c r="L256" s="125">
        <f t="shared" si="40"/>
        <v>0</v>
      </c>
      <c r="M256" s="226"/>
      <c r="N256" s="227"/>
      <c r="O256" s="125">
        <f t="shared" si="41"/>
        <v>0</v>
      </c>
      <c r="P256" s="83"/>
      <c r="R256" s="56"/>
      <c r="S256" s="56"/>
    </row>
    <row r="257" spans="1:19" ht="24" hidden="1" x14ac:dyDescent="0.25">
      <c r="A257" s="76">
        <v>6323</v>
      </c>
      <c r="B257" s="118" t="s">
        <v>272</v>
      </c>
      <c r="C257" s="225">
        <f t="shared" si="27"/>
        <v>0</v>
      </c>
      <c r="D257" s="123">
        <v>0</v>
      </c>
      <c r="E257" s="227"/>
      <c r="F257" s="375">
        <f t="shared" si="38"/>
        <v>0</v>
      </c>
      <c r="G257" s="123"/>
      <c r="H257" s="124"/>
      <c r="I257" s="125">
        <f t="shared" si="39"/>
        <v>0</v>
      </c>
      <c r="J257" s="123">
        <v>0</v>
      </c>
      <c r="K257" s="124"/>
      <c r="L257" s="125">
        <f t="shared" si="40"/>
        <v>0</v>
      </c>
      <c r="M257" s="226"/>
      <c r="N257" s="227"/>
      <c r="O257" s="125">
        <f t="shared" si="41"/>
        <v>0</v>
      </c>
      <c r="P257" s="83"/>
      <c r="R257" s="56"/>
      <c r="S257" s="56"/>
    </row>
    <row r="258" spans="1:19" ht="24" hidden="1" x14ac:dyDescent="0.25">
      <c r="A258" s="67">
        <v>6324</v>
      </c>
      <c r="B258" s="108" t="s">
        <v>273</v>
      </c>
      <c r="C258" s="225">
        <f t="shared" si="27"/>
        <v>0</v>
      </c>
      <c r="D258" s="113">
        <v>0</v>
      </c>
      <c r="E258" s="224"/>
      <c r="F258" s="374">
        <f t="shared" si="38"/>
        <v>0</v>
      </c>
      <c r="G258" s="113"/>
      <c r="H258" s="114"/>
      <c r="I258" s="115">
        <f t="shared" si="39"/>
        <v>0</v>
      </c>
      <c r="J258" s="113">
        <v>0</v>
      </c>
      <c r="K258" s="114"/>
      <c r="L258" s="115">
        <f t="shared" si="40"/>
        <v>0</v>
      </c>
      <c r="M258" s="223"/>
      <c r="N258" s="224"/>
      <c r="O258" s="115">
        <f t="shared" si="41"/>
        <v>0</v>
      </c>
      <c r="P258" s="74"/>
      <c r="R258" s="56"/>
      <c r="S258" s="56"/>
    </row>
    <row r="259" spans="1:19" ht="24" hidden="1" x14ac:dyDescent="0.25">
      <c r="A259" s="280">
        <v>6330</v>
      </c>
      <c r="B259" s="281" t="s">
        <v>274</v>
      </c>
      <c r="C259" s="225">
        <f t="shared" ref="C259:C286" si="51">F259+I259+L259+O259</f>
        <v>0</v>
      </c>
      <c r="D259" s="266">
        <v>0</v>
      </c>
      <c r="E259" s="269"/>
      <c r="F259" s="376">
        <f t="shared" si="38"/>
        <v>0</v>
      </c>
      <c r="G259" s="266"/>
      <c r="H259" s="267"/>
      <c r="I259" s="262">
        <f t="shared" si="39"/>
        <v>0</v>
      </c>
      <c r="J259" s="266">
        <v>0</v>
      </c>
      <c r="K259" s="267"/>
      <c r="L259" s="262">
        <f t="shared" si="40"/>
        <v>0</v>
      </c>
      <c r="M259" s="268"/>
      <c r="N259" s="269"/>
      <c r="O259" s="262">
        <f t="shared" si="41"/>
        <v>0</v>
      </c>
      <c r="P259" s="263"/>
      <c r="R259" s="56"/>
      <c r="S259" s="56"/>
    </row>
    <row r="260" spans="1:19" hidden="1" x14ac:dyDescent="0.25">
      <c r="A260" s="228">
        <v>6360</v>
      </c>
      <c r="B260" s="118" t="s">
        <v>275</v>
      </c>
      <c r="C260" s="225">
        <f t="shared" si="51"/>
        <v>0</v>
      </c>
      <c r="D260" s="123">
        <v>0</v>
      </c>
      <c r="E260" s="227"/>
      <c r="F260" s="375">
        <f t="shared" si="38"/>
        <v>0</v>
      </c>
      <c r="G260" s="123"/>
      <c r="H260" s="124"/>
      <c r="I260" s="125">
        <f t="shared" si="39"/>
        <v>0</v>
      </c>
      <c r="J260" s="123">
        <v>0</v>
      </c>
      <c r="K260" s="124"/>
      <c r="L260" s="125">
        <f t="shared" si="40"/>
        <v>0</v>
      </c>
      <c r="M260" s="226"/>
      <c r="N260" s="227"/>
      <c r="O260" s="125">
        <f t="shared" si="41"/>
        <v>0</v>
      </c>
      <c r="P260" s="83"/>
      <c r="R260" s="56"/>
      <c r="S260" s="56"/>
    </row>
    <row r="261" spans="1:19" ht="36" x14ac:dyDescent="0.25">
      <c r="A261" s="95">
        <v>6400</v>
      </c>
      <c r="B261" s="212" t="s">
        <v>276</v>
      </c>
      <c r="C261" s="391">
        <f t="shared" si="51"/>
        <v>13000</v>
      </c>
      <c r="D261" s="104">
        <f>SUM(D262,D266)</f>
        <v>13000</v>
      </c>
      <c r="E261" s="239">
        <f>SUM(E262,E266)</f>
        <v>0</v>
      </c>
      <c r="F261" s="372">
        <f t="shared" si="38"/>
        <v>13000</v>
      </c>
      <c r="G261" s="104">
        <f>SUM(G262,G266)</f>
        <v>0</v>
      </c>
      <c r="H261" s="105">
        <f t="shared" ref="H261" si="52">SUM(H262,H266)</f>
        <v>0</v>
      </c>
      <c r="I261" s="106">
        <f t="shared" si="39"/>
        <v>0</v>
      </c>
      <c r="J261" s="104">
        <f>SUM(J262,J266)</f>
        <v>0</v>
      </c>
      <c r="K261" s="105">
        <f t="shared" ref="K261" si="53">SUM(K262,K266)</f>
        <v>0</v>
      </c>
      <c r="L261" s="106">
        <f t="shared" si="40"/>
        <v>0</v>
      </c>
      <c r="M261" s="247">
        <f t="shared" ref="M261:N261" si="54">SUM(M262,M266)</f>
        <v>0</v>
      </c>
      <c r="N261" s="248">
        <f t="shared" si="54"/>
        <v>0</v>
      </c>
      <c r="O261" s="249">
        <f t="shared" si="41"/>
        <v>0</v>
      </c>
      <c r="P261" s="250"/>
      <c r="R261" s="56"/>
      <c r="S261" s="56"/>
    </row>
    <row r="262" spans="1:19" ht="24" hidden="1" x14ac:dyDescent="0.25">
      <c r="A262" s="240">
        <v>6410</v>
      </c>
      <c r="B262" s="108" t="s">
        <v>277</v>
      </c>
      <c r="C262" s="392">
        <f t="shared" si="51"/>
        <v>0</v>
      </c>
      <c r="D262" s="241">
        <f>SUM(D263:D265)</f>
        <v>0</v>
      </c>
      <c r="E262" s="245">
        <f>SUM(E263:E265)</f>
        <v>0</v>
      </c>
      <c r="F262" s="374">
        <f t="shared" si="38"/>
        <v>0</v>
      </c>
      <c r="G262" s="241">
        <f>SUM(G263:G265)</f>
        <v>0</v>
      </c>
      <c r="H262" s="243">
        <f t="shared" ref="H262" si="55">SUM(H263:H265)</f>
        <v>0</v>
      </c>
      <c r="I262" s="115">
        <f t="shared" si="39"/>
        <v>0</v>
      </c>
      <c r="J262" s="241">
        <f>SUM(J263:J265)</f>
        <v>0</v>
      </c>
      <c r="K262" s="243">
        <f t="shared" ref="K262" si="56">SUM(K263:K265)</f>
        <v>0</v>
      </c>
      <c r="L262" s="115">
        <f t="shared" si="40"/>
        <v>0</v>
      </c>
      <c r="M262" s="256">
        <f t="shared" ref="M262:N262" si="57">SUM(M263:M265)</f>
        <v>0</v>
      </c>
      <c r="N262" s="257">
        <f t="shared" si="57"/>
        <v>0</v>
      </c>
      <c r="O262" s="136">
        <f t="shared" si="41"/>
        <v>0</v>
      </c>
      <c r="P262" s="139"/>
      <c r="R262" s="56"/>
      <c r="S262" s="56"/>
    </row>
    <row r="263" spans="1:19" hidden="1" x14ac:dyDescent="0.25">
      <c r="A263" s="76">
        <v>6411</v>
      </c>
      <c r="B263" s="282" t="s">
        <v>278</v>
      </c>
      <c r="C263" s="225">
        <f t="shared" si="51"/>
        <v>0</v>
      </c>
      <c r="D263" s="123">
        <v>0</v>
      </c>
      <c r="E263" s="227"/>
      <c r="F263" s="375">
        <f t="shared" si="38"/>
        <v>0</v>
      </c>
      <c r="G263" s="123"/>
      <c r="H263" s="124"/>
      <c r="I263" s="125">
        <f t="shared" si="39"/>
        <v>0</v>
      </c>
      <c r="J263" s="123">
        <v>0</v>
      </c>
      <c r="K263" s="124"/>
      <c r="L263" s="125">
        <f t="shared" si="40"/>
        <v>0</v>
      </c>
      <c r="M263" s="226"/>
      <c r="N263" s="227"/>
      <c r="O263" s="125">
        <f t="shared" si="41"/>
        <v>0</v>
      </c>
      <c r="P263" s="83"/>
      <c r="R263" s="56"/>
      <c r="S263" s="56"/>
    </row>
    <row r="264" spans="1:19" ht="36" hidden="1" x14ac:dyDescent="0.25">
      <c r="A264" s="76">
        <v>6412</v>
      </c>
      <c r="B264" s="118" t="s">
        <v>279</v>
      </c>
      <c r="C264" s="225">
        <f t="shared" si="51"/>
        <v>0</v>
      </c>
      <c r="D264" s="123">
        <v>0</v>
      </c>
      <c r="E264" s="227"/>
      <c r="F264" s="375">
        <f t="shared" si="38"/>
        <v>0</v>
      </c>
      <c r="G264" s="123"/>
      <c r="H264" s="124"/>
      <c r="I264" s="125">
        <f t="shared" si="39"/>
        <v>0</v>
      </c>
      <c r="J264" s="123">
        <v>0</v>
      </c>
      <c r="K264" s="124"/>
      <c r="L264" s="125">
        <f t="shared" si="40"/>
        <v>0</v>
      </c>
      <c r="M264" s="226"/>
      <c r="N264" s="227"/>
      <c r="O264" s="125">
        <f t="shared" si="41"/>
        <v>0</v>
      </c>
      <c r="P264" s="83"/>
      <c r="R264" s="56"/>
      <c r="S264" s="56"/>
    </row>
    <row r="265" spans="1:19" ht="36" hidden="1" x14ac:dyDescent="0.25">
      <c r="A265" s="76">
        <v>6419</v>
      </c>
      <c r="B265" s="118" t="s">
        <v>280</v>
      </c>
      <c r="C265" s="225">
        <f t="shared" si="51"/>
        <v>0</v>
      </c>
      <c r="D265" s="123">
        <v>0</v>
      </c>
      <c r="E265" s="227"/>
      <c r="F265" s="375">
        <f t="shared" si="38"/>
        <v>0</v>
      </c>
      <c r="G265" s="123"/>
      <c r="H265" s="124"/>
      <c r="I265" s="125">
        <f t="shared" si="39"/>
        <v>0</v>
      </c>
      <c r="J265" s="123">
        <v>0</v>
      </c>
      <c r="K265" s="124"/>
      <c r="L265" s="125">
        <f t="shared" si="40"/>
        <v>0</v>
      </c>
      <c r="M265" s="226"/>
      <c r="N265" s="227"/>
      <c r="O265" s="125">
        <f t="shared" si="41"/>
        <v>0</v>
      </c>
      <c r="P265" s="83"/>
      <c r="R265" s="56"/>
      <c r="S265" s="56"/>
    </row>
    <row r="266" spans="1:19" ht="36" x14ac:dyDescent="0.25">
      <c r="A266" s="228">
        <v>6420</v>
      </c>
      <c r="B266" s="118" t="s">
        <v>281</v>
      </c>
      <c r="C266" s="225">
        <f t="shared" si="51"/>
        <v>13000</v>
      </c>
      <c r="D266" s="229">
        <f>SUM(D267:D270)</f>
        <v>13000</v>
      </c>
      <c r="E266" s="233">
        <f>SUM(E267:E270)</f>
        <v>0</v>
      </c>
      <c r="F266" s="375">
        <f t="shared" si="38"/>
        <v>13000</v>
      </c>
      <c r="G266" s="229">
        <f>SUM(G267:G270)</f>
        <v>0</v>
      </c>
      <c r="H266" s="231">
        <f>SUM(H267:H270)</f>
        <v>0</v>
      </c>
      <c r="I266" s="125">
        <f t="shared" si="39"/>
        <v>0</v>
      </c>
      <c r="J266" s="229">
        <f>SUM(J267:J270)</f>
        <v>0</v>
      </c>
      <c r="K266" s="231">
        <f>SUM(K267:K270)</f>
        <v>0</v>
      </c>
      <c r="L266" s="125">
        <f t="shared" si="40"/>
        <v>0</v>
      </c>
      <c r="M266" s="232">
        <f>SUM(M267:M270)</f>
        <v>0</v>
      </c>
      <c r="N266" s="233">
        <f>SUM(N267:N270)</f>
        <v>0</v>
      </c>
      <c r="O266" s="125">
        <f t="shared" si="41"/>
        <v>0</v>
      </c>
      <c r="P266" s="83"/>
      <c r="R266" s="56"/>
      <c r="S266" s="56"/>
    </row>
    <row r="267" spans="1:19" hidden="1" x14ac:dyDescent="0.25">
      <c r="A267" s="76">
        <v>6421</v>
      </c>
      <c r="B267" s="118" t="s">
        <v>282</v>
      </c>
      <c r="C267" s="225">
        <f t="shared" si="51"/>
        <v>0</v>
      </c>
      <c r="D267" s="123">
        <v>0</v>
      </c>
      <c r="E267" s="227"/>
      <c r="F267" s="375">
        <f t="shared" si="38"/>
        <v>0</v>
      </c>
      <c r="G267" s="123"/>
      <c r="H267" s="124"/>
      <c r="I267" s="125">
        <f t="shared" si="39"/>
        <v>0</v>
      </c>
      <c r="J267" s="123">
        <v>0</v>
      </c>
      <c r="K267" s="124"/>
      <c r="L267" s="125">
        <f t="shared" si="40"/>
        <v>0</v>
      </c>
      <c r="M267" s="226"/>
      <c r="N267" s="227"/>
      <c r="O267" s="125">
        <f t="shared" si="41"/>
        <v>0</v>
      </c>
      <c r="P267" s="83"/>
      <c r="R267" s="56"/>
      <c r="S267" s="56"/>
    </row>
    <row r="268" spans="1:19" x14ac:dyDescent="0.25">
      <c r="A268" s="76">
        <v>6422</v>
      </c>
      <c r="B268" s="118" t="s">
        <v>283</v>
      </c>
      <c r="C268" s="225">
        <f t="shared" si="51"/>
        <v>13000</v>
      </c>
      <c r="D268" s="123">
        <v>13000</v>
      </c>
      <c r="E268" s="227"/>
      <c r="F268" s="375">
        <f t="shared" si="38"/>
        <v>13000</v>
      </c>
      <c r="G268" s="123"/>
      <c r="H268" s="124"/>
      <c r="I268" s="125">
        <f t="shared" si="39"/>
        <v>0</v>
      </c>
      <c r="J268" s="123">
        <v>0</v>
      </c>
      <c r="K268" s="124"/>
      <c r="L268" s="125">
        <f t="shared" si="40"/>
        <v>0</v>
      </c>
      <c r="M268" s="226"/>
      <c r="N268" s="227"/>
      <c r="O268" s="125">
        <f t="shared" si="41"/>
        <v>0</v>
      </c>
      <c r="P268" s="83"/>
      <c r="R268" s="56"/>
      <c r="S268" s="56"/>
    </row>
    <row r="269" spans="1:19" ht="24" hidden="1" x14ac:dyDescent="0.25">
      <c r="A269" s="76">
        <v>6423</v>
      </c>
      <c r="B269" s="118" t="s">
        <v>284</v>
      </c>
      <c r="C269" s="225">
        <f t="shared" si="51"/>
        <v>0</v>
      </c>
      <c r="D269" s="123">
        <v>0</v>
      </c>
      <c r="E269" s="227"/>
      <c r="F269" s="375">
        <f t="shared" si="38"/>
        <v>0</v>
      </c>
      <c r="G269" s="123"/>
      <c r="H269" s="124"/>
      <c r="I269" s="125">
        <f t="shared" si="39"/>
        <v>0</v>
      </c>
      <c r="J269" s="123">
        <v>0</v>
      </c>
      <c r="K269" s="124"/>
      <c r="L269" s="125">
        <f t="shared" si="40"/>
        <v>0</v>
      </c>
      <c r="M269" s="226"/>
      <c r="N269" s="227"/>
      <c r="O269" s="125">
        <f t="shared" si="41"/>
        <v>0</v>
      </c>
      <c r="P269" s="83"/>
      <c r="R269" s="56"/>
      <c r="S269" s="56"/>
    </row>
    <row r="270" spans="1:19" ht="36" hidden="1" x14ac:dyDescent="0.25">
      <c r="A270" s="76">
        <v>6424</v>
      </c>
      <c r="B270" s="118" t="s">
        <v>285</v>
      </c>
      <c r="C270" s="225">
        <f t="shared" si="51"/>
        <v>0</v>
      </c>
      <c r="D270" s="123">
        <v>0</v>
      </c>
      <c r="E270" s="227"/>
      <c r="F270" s="375">
        <f t="shared" si="38"/>
        <v>0</v>
      </c>
      <c r="G270" s="123"/>
      <c r="H270" s="124"/>
      <c r="I270" s="125">
        <f t="shared" si="39"/>
        <v>0</v>
      </c>
      <c r="J270" s="123">
        <v>0</v>
      </c>
      <c r="K270" s="124"/>
      <c r="L270" s="125">
        <f t="shared" si="40"/>
        <v>0</v>
      </c>
      <c r="M270" s="226"/>
      <c r="N270" s="227"/>
      <c r="O270" s="125">
        <f t="shared" si="41"/>
        <v>0</v>
      </c>
      <c r="P270" s="83"/>
      <c r="R270" s="56"/>
      <c r="S270" s="56"/>
    </row>
    <row r="271" spans="1:19" ht="36" hidden="1" x14ac:dyDescent="0.25">
      <c r="A271" s="283">
        <v>7000</v>
      </c>
      <c r="B271" s="283" t="s">
        <v>286</v>
      </c>
      <c r="C271" s="404">
        <f t="shared" si="51"/>
        <v>0</v>
      </c>
      <c r="D271" s="285">
        <f>SUM(D272,D282)</f>
        <v>0</v>
      </c>
      <c r="E271" s="342">
        <f>SUM(E272,E282)</f>
        <v>0</v>
      </c>
      <c r="F271" s="378">
        <f t="shared" si="38"/>
        <v>0</v>
      </c>
      <c r="G271" s="285">
        <f>SUM(G272,G282)</f>
        <v>0</v>
      </c>
      <c r="H271" s="286">
        <f>SUM(H272,H282)</f>
        <v>0</v>
      </c>
      <c r="I271" s="287">
        <f t="shared" si="39"/>
        <v>0</v>
      </c>
      <c r="J271" s="285">
        <f>SUM(J272,J282)</f>
        <v>0</v>
      </c>
      <c r="K271" s="286">
        <f>SUM(K272,K282)</f>
        <v>0</v>
      </c>
      <c r="L271" s="287">
        <f t="shared" si="40"/>
        <v>0</v>
      </c>
      <c r="M271" s="288">
        <f>SUM(M272,M282)</f>
        <v>0</v>
      </c>
      <c r="N271" s="289">
        <f>SUM(N272,N282)</f>
        <v>0</v>
      </c>
      <c r="O271" s="290">
        <f t="shared" si="41"/>
        <v>0</v>
      </c>
      <c r="P271" s="291"/>
      <c r="R271" s="56"/>
      <c r="S271" s="56"/>
    </row>
    <row r="272" spans="1:19" ht="24" hidden="1" x14ac:dyDescent="0.25">
      <c r="A272" s="95">
        <v>7200</v>
      </c>
      <c r="B272" s="212" t="s">
        <v>287</v>
      </c>
      <c r="C272" s="391">
        <f t="shared" si="51"/>
        <v>0</v>
      </c>
      <c r="D272" s="104">
        <f>SUM(D273,D274,D277,D278,D281)</f>
        <v>0</v>
      </c>
      <c r="E272" s="239">
        <f>SUM(E273,E274,E277,E278,E281)</f>
        <v>0</v>
      </c>
      <c r="F272" s="372">
        <f t="shared" si="38"/>
        <v>0</v>
      </c>
      <c r="G272" s="104">
        <f>SUM(G273,G274,G277,G278,G281)</f>
        <v>0</v>
      </c>
      <c r="H272" s="105">
        <f>SUM(H273,H274,H277,H278,H281)</f>
        <v>0</v>
      </c>
      <c r="I272" s="106">
        <f t="shared" si="39"/>
        <v>0</v>
      </c>
      <c r="J272" s="104">
        <f>SUM(J273,J274,J277,J278,J281)</f>
        <v>0</v>
      </c>
      <c r="K272" s="105">
        <f>SUM(K273,K274,K277,K278,K281)</f>
        <v>0</v>
      </c>
      <c r="L272" s="106">
        <f t="shared" si="40"/>
        <v>0</v>
      </c>
      <c r="M272" s="213">
        <f>SUM(M273,M274,M277,M278,M281)</f>
        <v>0</v>
      </c>
      <c r="N272" s="214">
        <f>SUM(N273,N274,N277,N278,N281)</f>
        <v>0</v>
      </c>
      <c r="O272" s="215">
        <f t="shared" si="41"/>
        <v>0</v>
      </c>
      <c r="P272" s="216"/>
      <c r="R272" s="56"/>
      <c r="S272" s="56"/>
    </row>
    <row r="273" spans="1:19" ht="24" hidden="1" x14ac:dyDescent="0.25">
      <c r="A273" s="240">
        <v>7210</v>
      </c>
      <c r="B273" s="108" t="s">
        <v>288</v>
      </c>
      <c r="C273" s="392">
        <f t="shared" si="51"/>
        <v>0</v>
      </c>
      <c r="D273" s="113">
        <v>0</v>
      </c>
      <c r="E273" s="224"/>
      <c r="F273" s="374">
        <f t="shared" si="38"/>
        <v>0</v>
      </c>
      <c r="G273" s="113"/>
      <c r="H273" s="114"/>
      <c r="I273" s="115">
        <f t="shared" si="39"/>
        <v>0</v>
      </c>
      <c r="J273" s="113">
        <v>0</v>
      </c>
      <c r="K273" s="114"/>
      <c r="L273" s="115">
        <f t="shared" si="40"/>
        <v>0</v>
      </c>
      <c r="M273" s="223"/>
      <c r="N273" s="224"/>
      <c r="O273" s="115">
        <f t="shared" si="41"/>
        <v>0</v>
      </c>
      <c r="P273" s="74"/>
      <c r="R273" s="56"/>
      <c r="S273" s="56"/>
    </row>
    <row r="274" spans="1:19" s="6" customFormat="1" ht="36" hidden="1" x14ac:dyDescent="0.25">
      <c r="A274" s="228">
        <v>7220</v>
      </c>
      <c r="B274" s="118" t="s">
        <v>289</v>
      </c>
      <c r="C274" s="225">
        <f t="shared" si="51"/>
        <v>0</v>
      </c>
      <c r="D274" s="229">
        <f>SUM(D275:D276)</f>
        <v>0</v>
      </c>
      <c r="E274" s="233">
        <f>SUM(E275:E276)</f>
        <v>0</v>
      </c>
      <c r="F274" s="375">
        <f t="shared" si="38"/>
        <v>0</v>
      </c>
      <c r="G274" s="229">
        <f>SUM(G275:G276)</f>
        <v>0</v>
      </c>
      <c r="H274" s="231">
        <f>SUM(H275:H276)</f>
        <v>0</v>
      </c>
      <c r="I274" s="125">
        <f t="shared" si="39"/>
        <v>0</v>
      </c>
      <c r="J274" s="229">
        <f>SUM(J275:J276)</f>
        <v>0</v>
      </c>
      <c r="K274" s="231">
        <f>SUM(K275:K276)</f>
        <v>0</v>
      </c>
      <c r="L274" s="125">
        <f t="shared" si="40"/>
        <v>0</v>
      </c>
      <c r="M274" s="232">
        <f>SUM(M275:M276)</f>
        <v>0</v>
      </c>
      <c r="N274" s="233">
        <f>SUM(N275:N276)</f>
        <v>0</v>
      </c>
      <c r="O274" s="125">
        <f t="shared" si="41"/>
        <v>0</v>
      </c>
      <c r="P274" s="83"/>
      <c r="R274" s="56"/>
      <c r="S274" s="56"/>
    </row>
    <row r="275" spans="1:19" s="6" customFormat="1" ht="36" hidden="1" x14ac:dyDescent="0.25">
      <c r="A275" s="76">
        <v>7221</v>
      </c>
      <c r="B275" s="118" t="s">
        <v>290</v>
      </c>
      <c r="C275" s="225">
        <f t="shared" si="51"/>
        <v>0</v>
      </c>
      <c r="D275" s="123">
        <v>0</v>
      </c>
      <c r="E275" s="227"/>
      <c r="F275" s="375">
        <f t="shared" si="38"/>
        <v>0</v>
      </c>
      <c r="G275" s="123"/>
      <c r="H275" s="124"/>
      <c r="I275" s="125">
        <f t="shared" si="39"/>
        <v>0</v>
      </c>
      <c r="J275" s="123">
        <v>0</v>
      </c>
      <c r="K275" s="124"/>
      <c r="L275" s="125">
        <f t="shared" si="40"/>
        <v>0</v>
      </c>
      <c r="M275" s="226"/>
      <c r="N275" s="227"/>
      <c r="O275" s="125">
        <f t="shared" si="41"/>
        <v>0</v>
      </c>
      <c r="P275" s="83"/>
      <c r="R275" s="56"/>
      <c r="S275" s="56"/>
    </row>
    <row r="276" spans="1:19" s="6" customFormat="1" ht="36" hidden="1" x14ac:dyDescent="0.25">
      <c r="A276" s="76">
        <v>7222</v>
      </c>
      <c r="B276" s="118" t="s">
        <v>291</v>
      </c>
      <c r="C276" s="225">
        <f t="shared" si="51"/>
        <v>0</v>
      </c>
      <c r="D276" s="123">
        <v>0</v>
      </c>
      <c r="E276" s="227"/>
      <c r="F276" s="375">
        <f t="shared" si="38"/>
        <v>0</v>
      </c>
      <c r="G276" s="123"/>
      <c r="H276" s="124"/>
      <c r="I276" s="125">
        <f t="shared" si="39"/>
        <v>0</v>
      </c>
      <c r="J276" s="123">
        <v>0</v>
      </c>
      <c r="K276" s="124"/>
      <c r="L276" s="125">
        <f t="shared" si="40"/>
        <v>0</v>
      </c>
      <c r="M276" s="226"/>
      <c r="N276" s="227"/>
      <c r="O276" s="125">
        <f t="shared" si="41"/>
        <v>0</v>
      </c>
      <c r="P276" s="83"/>
      <c r="R276" s="56"/>
      <c r="S276" s="56"/>
    </row>
    <row r="277" spans="1:19" s="6" customFormat="1" ht="24" hidden="1" x14ac:dyDescent="0.25">
      <c r="A277" s="228">
        <v>7230</v>
      </c>
      <c r="B277" s="118" t="s">
        <v>292</v>
      </c>
      <c r="C277" s="225">
        <f t="shared" si="51"/>
        <v>0</v>
      </c>
      <c r="D277" s="123">
        <v>0</v>
      </c>
      <c r="E277" s="227"/>
      <c r="F277" s="375">
        <f t="shared" si="38"/>
        <v>0</v>
      </c>
      <c r="G277" s="123"/>
      <c r="H277" s="124"/>
      <c r="I277" s="125">
        <f t="shared" si="39"/>
        <v>0</v>
      </c>
      <c r="J277" s="123">
        <v>0</v>
      </c>
      <c r="K277" s="124"/>
      <c r="L277" s="125">
        <f t="shared" si="40"/>
        <v>0</v>
      </c>
      <c r="M277" s="226"/>
      <c r="N277" s="227"/>
      <c r="O277" s="125">
        <f>M277+N277</f>
        <v>0</v>
      </c>
      <c r="P277" s="83"/>
      <c r="R277" s="56"/>
      <c r="S277" s="56"/>
    </row>
    <row r="278" spans="1:19" ht="24" hidden="1" x14ac:dyDescent="0.25">
      <c r="A278" s="228">
        <v>7240</v>
      </c>
      <c r="B278" s="118" t="s">
        <v>293</v>
      </c>
      <c r="C278" s="225">
        <f t="shared" si="51"/>
        <v>0</v>
      </c>
      <c r="D278" s="229">
        <f>SUM(D279:D280)</f>
        <v>0</v>
      </c>
      <c r="E278" s="233">
        <f>SUM(E279:E280)</f>
        <v>0</v>
      </c>
      <c r="F278" s="375">
        <f t="shared" si="38"/>
        <v>0</v>
      </c>
      <c r="G278" s="229">
        <f>SUM(G279:G280)</f>
        <v>0</v>
      </c>
      <c r="H278" s="231">
        <f>SUM(H279:H280)</f>
        <v>0</v>
      </c>
      <c r="I278" s="125">
        <f t="shared" si="39"/>
        <v>0</v>
      </c>
      <c r="J278" s="229">
        <f>SUM(J279:J280)</f>
        <v>0</v>
      </c>
      <c r="K278" s="231">
        <f>SUM(K279:K280)</f>
        <v>0</v>
      </c>
      <c r="L278" s="125">
        <f t="shared" si="40"/>
        <v>0</v>
      </c>
      <c r="M278" s="232">
        <f>SUM(M279:M280)</f>
        <v>0</v>
      </c>
      <c r="N278" s="233">
        <f>SUM(N279:N280)</f>
        <v>0</v>
      </c>
      <c r="O278" s="125">
        <f>SUM(O279:O280)</f>
        <v>0</v>
      </c>
      <c r="P278" s="83"/>
      <c r="R278" s="56"/>
      <c r="S278" s="56"/>
    </row>
    <row r="279" spans="1:19" ht="48" hidden="1" x14ac:dyDescent="0.25">
      <c r="A279" s="76">
        <v>7245</v>
      </c>
      <c r="B279" s="118" t="s">
        <v>294</v>
      </c>
      <c r="C279" s="225">
        <f t="shared" si="51"/>
        <v>0</v>
      </c>
      <c r="D279" s="123">
        <v>0</v>
      </c>
      <c r="E279" s="227"/>
      <c r="F279" s="375">
        <f t="shared" si="38"/>
        <v>0</v>
      </c>
      <c r="G279" s="123"/>
      <c r="H279" s="124"/>
      <c r="I279" s="125">
        <f t="shared" si="39"/>
        <v>0</v>
      </c>
      <c r="J279" s="123">
        <v>0</v>
      </c>
      <c r="K279" s="124"/>
      <c r="L279" s="125">
        <f t="shared" si="40"/>
        <v>0</v>
      </c>
      <c r="M279" s="226"/>
      <c r="N279" s="227"/>
      <c r="O279" s="125">
        <f t="shared" ref="O279:O282" si="58">M279+N279</f>
        <v>0</v>
      </c>
      <c r="P279" s="83"/>
      <c r="R279" s="56"/>
      <c r="S279" s="56"/>
    </row>
    <row r="280" spans="1:19" ht="96" hidden="1" x14ac:dyDescent="0.25">
      <c r="A280" s="76">
        <v>7246</v>
      </c>
      <c r="B280" s="118" t="s">
        <v>295</v>
      </c>
      <c r="C280" s="225">
        <f t="shared" si="51"/>
        <v>0</v>
      </c>
      <c r="D280" s="123">
        <v>0</v>
      </c>
      <c r="E280" s="227"/>
      <c r="F280" s="375">
        <f t="shared" si="38"/>
        <v>0</v>
      </c>
      <c r="G280" s="123"/>
      <c r="H280" s="124"/>
      <c r="I280" s="125">
        <f t="shared" si="39"/>
        <v>0</v>
      </c>
      <c r="J280" s="123">
        <v>0</v>
      </c>
      <c r="K280" s="124"/>
      <c r="L280" s="125">
        <f t="shared" si="40"/>
        <v>0</v>
      </c>
      <c r="M280" s="226"/>
      <c r="N280" s="227"/>
      <c r="O280" s="125">
        <f t="shared" si="58"/>
        <v>0</v>
      </c>
      <c r="P280" s="83"/>
      <c r="R280" s="56"/>
      <c r="S280" s="56"/>
    </row>
    <row r="281" spans="1:19" ht="24" hidden="1" x14ac:dyDescent="0.25">
      <c r="A281" s="228">
        <v>7260</v>
      </c>
      <c r="B281" s="118" t="s">
        <v>296</v>
      </c>
      <c r="C281" s="225">
        <f t="shared" si="51"/>
        <v>0</v>
      </c>
      <c r="D281" s="113">
        <v>0</v>
      </c>
      <c r="E281" s="224"/>
      <c r="F281" s="374">
        <f t="shared" si="38"/>
        <v>0</v>
      </c>
      <c r="G281" s="113"/>
      <c r="H281" s="114"/>
      <c r="I281" s="115">
        <f t="shared" si="39"/>
        <v>0</v>
      </c>
      <c r="J281" s="113">
        <v>0</v>
      </c>
      <c r="K281" s="114"/>
      <c r="L281" s="115">
        <f t="shared" si="40"/>
        <v>0</v>
      </c>
      <c r="M281" s="223"/>
      <c r="N281" s="224"/>
      <c r="O281" s="115">
        <f t="shared" si="58"/>
        <v>0</v>
      </c>
      <c r="P281" s="74"/>
      <c r="R281" s="56"/>
      <c r="S281" s="56"/>
    </row>
    <row r="282" spans="1:19" hidden="1" x14ac:dyDescent="0.25">
      <c r="A282" s="95">
        <v>7700</v>
      </c>
      <c r="B282" s="212" t="s">
        <v>297</v>
      </c>
      <c r="C282" s="246">
        <f t="shared" si="51"/>
        <v>0</v>
      </c>
      <c r="D282" s="293">
        <f>D283</f>
        <v>0</v>
      </c>
      <c r="E282" s="248">
        <f>SUM(E283)</f>
        <v>0</v>
      </c>
      <c r="F282" s="379">
        <f t="shared" si="38"/>
        <v>0</v>
      </c>
      <c r="G282" s="293">
        <f>G283</f>
        <v>0</v>
      </c>
      <c r="H282" s="294">
        <f>SUM(H283)</f>
        <v>0</v>
      </c>
      <c r="I282" s="249">
        <f t="shared" si="39"/>
        <v>0</v>
      </c>
      <c r="J282" s="293">
        <f>J283</f>
        <v>0</v>
      </c>
      <c r="K282" s="294">
        <f>SUM(K283)</f>
        <v>0</v>
      </c>
      <c r="L282" s="249">
        <f t="shared" si="40"/>
        <v>0</v>
      </c>
      <c r="M282" s="247">
        <f>SUM(M283)</f>
        <v>0</v>
      </c>
      <c r="N282" s="248">
        <f>SUM(N283)</f>
        <v>0</v>
      </c>
      <c r="O282" s="249">
        <f t="shared" si="58"/>
        <v>0</v>
      </c>
      <c r="P282" s="250"/>
      <c r="R282" s="56"/>
      <c r="S282" s="56"/>
    </row>
    <row r="283" spans="1:19" hidden="1" x14ac:dyDescent="0.25">
      <c r="A283" s="128">
        <v>7720</v>
      </c>
      <c r="B283" s="129" t="s">
        <v>298</v>
      </c>
      <c r="C283" s="295">
        <f t="shared" si="51"/>
        <v>0</v>
      </c>
      <c r="D283" s="134">
        <v>0</v>
      </c>
      <c r="E283" s="297"/>
      <c r="F283" s="380">
        <f t="shared" si="38"/>
        <v>0</v>
      </c>
      <c r="G283" s="134"/>
      <c r="H283" s="135"/>
      <c r="I283" s="136">
        <f t="shared" si="39"/>
        <v>0</v>
      </c>
      <c r="J283" s="134">
        <v>0</v>
      </c>
      <c r="K283" s="135"/>
      <c r="L283" s="136">
        <f t="shared" si="40"/>
        <v>0</v>
      </c>
      <c r="M283" s="296"/>
      <c r="N283" s="297"/>
      <c r="O283" s="136">
        <f>M283+N283</f>
        <v>0</v>
      </c>
      <c r="P283" s="139"/>
      <c r="R283" s="56"/>
      <c r="S283" s="56"/>
    </row>
    <row r="284" spans="1:19" hidden="1" x14ac:dyDescent="0.25">
      <c r="A284" s="298"/>
      <c r="B284" s="158" t="s">
        <v>299</v>
      </c>
      <c r="C284" s="392">
        <f t="shared" si="51"/>
        <v>0</v>
      </c>
      <c r="D284" s="218">
        <f>SUM(D285:D286)</f>
        <v>0</v>
      </c>
      <c r="E284" s="222">
        <f>SUM(E285:E286)</f>
        <v>0</v>
      </c>
      <c r="F284" s="373">
        <f t="shared" si="38"/>
        <v>0</v>
      </c>
      <c r="G284" s="218">
        <f>SUM(G285:G286)</f>
        <v>0</v>
      </c>
      <c r="H284" s="219">
        <f>SUM(H285:H286)</f>
        <v>0</v>
      </c>
      <c r="I284" s="220">
        <f t="shared" si="39"/>
        <v>0</v>
      </c>
      <c r="J284" s="218">
        <f>SUM(J285:J286)</f>
        <v>0</v>
      </c>
      <c r="K284" s="219">
        <f>SUM(K285:K286)</f>
        <v>0</v>
      </c>
      <c r="L284" s="220">
        <f t="shared" si="40"/>
        <v>0</v>
      </c>
      <c r="M284" s="221">
        <f>SUM(M285:M286)</f>
        <v>0</v>
      </c>
      <c r="N284" s="222">
        <f>SUM(N285:N286)</f>
        <v>0</v>
      </c>
      <c r="O284" s="220">
        <f t="shared" ref="O284:O299" si="59">M284+N284</f>
        <v>0</v>
      </c>
      <c r="P284" s="166"/>
      <c r="R284" s="56"/>
      <c r="S284" s="56"/>
    </row>
    <row r="285" spans="1:19" hidden="1" x14ac:dyDescent="0.25">
      <c r="A285" s="282" t="s">
        <v>300</v>
      </c>
      <c r="B285" s="76" t="s">
        <v>301</v>
      </c>
      <c r="C285" s="225">
        <f t="shared" si="51"/>
        <v>0</v>
      </c>
      <c r="D285" s="123"/>
      <c r="E285" s="227"/>
      <c r="F285" s="375">
        <f t="shared" si="38"/>
        <v>0</v>
      </c>
      <c r="G285" s="123"/>
      <c r="H285" s="124"/>
      <c r="I285" s="125">
        <f t="shared" si="39"/>
        <v>0</v>
      </c>
      <c r="J285" s="123">
        <f>25-25</f>
        <v>0</v>
      </c>
      <c r="K285" s="124"/>
      <c r="L285" s="125">
        <f t="shared" si="40"/>
        <v>0</v>
      </c>
      <c r="M285" s="226"/>
      <c r="N285" s="227"/>
      <c r="O285" s="125">
        <f t="shared" si="59"/>
        <v>0</v>
      </c>
      <c r="P285" s="83"/>
      <c r="R285" s="56"/>
      <c r="S285" s="56"/>
    </row>
    <row r="286" spans="1:19" ht="24" hidden="1" x14ac:dyDescent="0.25">
      <c r="A286" s="282" t="s">
        <v>302</v>
      </c>
      <c r="B286" s="299" t="s">
        <v>303</v>
      </c>
      <c r="C286" s="392">
        <f t="shared" si="51"/>
        <v>0</v>
      </c>
      <c r="D286" s="113"/>
      <c r="E286" s="224"/>
      <c r="F286" s="374">
        <f t="shared" si="38"/>
        <v>0</v>
      </c>
      <c r="G286" s="113"/>
      <c r="H286" s="114"/>
      <c r="I286" s="115">
        <f t="shared" si="39"/>
        <v>0</v>
      </c>
      <c r="J286" s="113"/>
      <c r="K286" s="114"/>
      <c r="L286" s="115">
        <f t="shared" si="40"/>
        <v>0</v>
      </c>
      <c r="M286" s="223"/>
      <c r="N286" s="224"/>
      <c r="O286" s="115">
        <f t="shared" si="59"/>
        <v>0</v>
      </c>
      <c r="P286" s="74"/>
      <c r="R286" s="56"/>
      <c r="S286" s="56"/>
    </row>
    <row r="287" spans="1:19" x14ac:dyDescent="0.25">
      <c r="A287" s="300"/>
      <c r="B287" s="301" t="s">
        <v>304</v>
      </c>
      <c r="C287" s="405">
        <f>SUM(C284,C271,C233,C198,C190,C176,C78,C56)</f>
        <v>854382</v>
      </c>
      <c r="D287" s="303">
        <f t="shared" ref="D287" si="60">SUM(D284,D271,D233,D198,D190,D176,D78,D56)</f>
        <v>834336</v>
      </c>
      <c r="E287" s="343">
        <f>SUM(E284,E271,E233,E198,E190,E176,E78,E56)</f>
        <v>0</v>
      </c>
      <c r="F287" s="381">
        <f t="shared" si="38"/>
        <v>834336</v>
      </c>
      <c r="G287" s="303">
        <f>SUM(G284,G271,G233,G198,G190,G176,G78,G56)</f>
        <v>0</v>
      </c>
      <c r="H287" s="304">
        <f>SUM(H284,H271,H233,H198,H190,H176,H78,H56)</f>
        <v>0</v>
      </c>
      <c r="I287" s="305">
        <f t="shared" si="39"/>
        <v>0</v>
      </c>
      <c r="J287" s="303">
        <f t="shared" ref="J287" si="61">SUM(J284,J271,J233,J198,J190,J176,J78,J56)</f>
        <v>20046</v>
      </c>
      <c r="K287" s="304">
        <f>SUM(K284,K271,K233,K198,K190,K176,K78,K56)</f>
        <v>0</v>
      </c>
      <c r="L287" s="305">
        <f t="shared" si="40"/>
        <v>20046</v>
      </c>
      <c r="M287" s="213">
        <f>SUM(M284,M271,M233,M198,M190,M176,M78,M56)</f>
        <v>0</v>
      </c>
      <c r="N287" s="214">
        <f>SUM(N284,N271,N233,N198,N190,N176,N78,N56)</f>
        <v>0</v>
      </c>
      <c r="O287" s="215">
        <f t="shared" si="59"/>
        <v>0</v>
      </c>
      <c r="P287" s="216"/>
      <c r="R287" s="56"/>
      <c r="S287" s="56"/>
    </row>
    <row r="288" spans="1:19" hidden="1" x14ac:dyDescent="0.25">
      <c r="A288" s="306" t="s">
        <v>305</v>
      </c>
      <c r="B288" s="307"/>
      <c r="C288" s="406">
        <f t="shared" ref="C288" si="62">F288+I288+L288+O288</f>
        <v>0</v>
      </c>
      <c r="D288" s="309">
        <f>SUM(D28,D29,D45)-D54</f>
        <v>0</v>
      </c>
      <c r="E288" s="313">
        <f>SUM(E28,E29,E45)-E54</f>
        <v>0</v>
      </c>
      <c r="F288" s="382">
        <f t="shared" si="38"/>
        <v>0</v>
      </c>
      <c r="G288" s="309">
        <f>SUM(G28,G29,G45)-G54</f>
        <v>0</v>
      </c>
      <c r="H288" s="311">
        <f>SUM(H28,H29,H45)-H54</f>
        <v>0</v>
      </c>
      <c r="I288" s="312">
        <f t="shared" si="39"/>
        <v>0</v>
      </c>
      <c r="J288" s="309">
        <f>(J30+J46)-J54</f>
        <v>0</v>
      </c>
      <c r="K288" s="311">
        <f>(K30+K46)-K54</f>
        <v>0</v>
      </c>
      <c r="L288" s="312">
        <f t="shared" si="40"/>
        <v>0</v>
      </c>
      <c r="M288" s="308">
        <f>M48-M54</f>
        <v>0</v>
      </c>
      <c r="N288" s="313">
        <f>N48-N54</f>
        <v>0</v>
      </c>
      <c r="O288" s="312">
        <f t="shared" si="59"/>
        <v>0</v>
      </c>
      <c r="P288" s="314"/>
      <c r="R288" s="56"/>
      <c r="S288" s="56"/>
    </row>
    <row r="289" spans="1:19" s="46" customFormat="1" hidden="1" x14ac:dyDescent="0.25">
      <c r="A289" s="306" t="s">
        <v>306</v>
      </c>
      <c r="B289" s="307"/>
      <c r="C289" s="406">
        <f>SUM(C290,C291)-C298+C299</f>
        <v>0</v>
      </c>
      <c r="D289" s="309">
        <f t="shared" ref="D289" si="63">SUM(D290,D291)-D298+D299</f>
        <v>0</v>
      </c>
      <c r="E289" s="313">
        <f>SUM(E290,E291)-E298+E299</f>
        <v>0</v>
      </c>
      <c r="F289" s="382">
        <f t="shared" si="38"/>
        <v>0</v>
      </c>
      <c r="G289" s="309">
        <f>SUM(G290,G291)-G298+G299</f>
        <v>0</v>
      </c>
      <c r="H289" s="311">
        <f>SUM(H290,H291)-H298+H299</f>
        <v>0</v>
      </c>
      <c r="I289" s="312">
        <f t="shared" si="39"/>
        <v>0</v>
      </c>
      <c r="J289" s="309">
        <f t="shared" ref="J289" si="64">SUM(J290,J291)-J298+J299</f>
        <v>0</v>
      </c>
      <c r="K289" s="311">
        <f>SUM(K290,K291)-K298+K299</f>
        <v>0</v>
      </c>
      <c r="L289" s="312">
        <f t="shared" si="40"/>
        <v>0</v>
      </c>
      <c r="M289" s="308">
        <f>SUM(M290,M291)-M298+M299</f>
        <v>0</v>
      </c>
      <c r="N289" s="313">
        <f>SUM(N290,N291)-N298+N299</f>
        <v>0</v>
      </c>
      <c r="O289" s="312">
        <f t="shared" si="59"/>
        <v>0</v>
      </c>
      <c r="P289" s="314"/>
      <c r="R289" s="56"/>
      <c r="S289" s="56"/>
    </row>
    <row r="290" spans="1:19" s="46" customFormat="1" hidden="1" x14ac:dyDescent="0.25">
      <c r="A290" s="315" t="s">
        <v>307</v>
      </c>
      <c r="B290" s="315" t="s">
        <v>308</v>
      </c>
      <c r="C290" s="406">
        <f>C25-C284</f>
        <v>0</v>
      </c>
      <c r="D290" s="309">
        <f t="shared" ref="D290" si="65">D25-D284</f>
        <v>0</v>
      </c>
      <c r="E290" s="313">
        <f>E25-E284</f>
        <v>0</v>
      </c>
      <c r="F290" s="382">
        <f t="shared" si="38"/>
        <v>0</v>
      </c>
      <c r="G290" s="309">
        <f>G25-G284</f>
        <v>0</v>
      </c>
      <c r="H290" s="311">
        <f>H25-H284</f>
        <v>0</v>
      </c>
      <c r="I290" s="312">
        <f t="shared" si="39"/>
        <v>0</v>
      </c>
      <c r="J290" s="309">
        <f t="shared" ref="J290" si="66">J25-J284</f>
        <v>0</v>
      </c>
      <c r="K290" s="311">
        <f>K25-K284</f>
        <v>0</v>
      </c>
      <c r="L290" s="312">
        <f t="shared" si="40"/>
        <v>0</v>
      </c>
      <c r="M290" s="308">
        <f>M25-M284</f>
        <v>0</v>
      </c>
      <c r="N290" s="313">
        <f>N25-N284</f>
        <v>0</v>
      </c>
      <c r="O290" s="312">
        <f t="shared" si="59"/>
        <v>0</v>
      </c>
      <c r="P290" s="314"/>
      <c r="R290" s="56"/>
      <c r="S290" s="56"/>
    </row>
    <row r="291" spans="1:19" s="46" customFormat="1" hidden="1" x14ac:dyDescent="0.25">
      <c r="A291" s="316" t="s">
        <v>309</v>
      </c>
      <c r="B291" s="316" t="s">
        <v>310</v>
      </c>
      <c r="C291" s="406">
        <f>SUM(C292,C294,C296)-SUM(C293,C295,C297)</f>
        <v>0</v>
      </c>
      <c r="D291" s="309">
        <f t="shared" ref="D291:E291" si="67">SUM(D292,D294,D296)-SUM(D293,D295,D297)</f>
        <v>0</v>
      </c>
      <c r="E291" s="313">
        <f t="shared" si="67"/>
        <v>0</v>
      </c>
      <c r="F291" s="382">
        <f t="shared" si="38"/>
        <v>0</v>
      </c>
      <c r="G291" s="309">
        <f t="shared" ref="G291:H291" si="68">SUM(G292,G294,G296)-SUM(G293,G295,G297)</f>
        <v>0</v>
      </c>
      <c r="H291" s="311">
        <f t="shared" si="68"/>
        <v>0</v>
      </c>
      <c r="I291" s="312">
        <f t="shared" si="39"/>
        <v>0</v>
      </c>
      <c r="J291" s="309">
        <f t="shared" ref="J291:K291" si="69">SUM(J292,J294,J296)-SUM(J293,J295,J297)</f>
        <v>0</v>
      </c>
      <c r="K291" s="311">
        <f t="shared" si="69"/>
        <v>0</v>
      </c>
      <c r="L291" s="312">
        <f t="shared" si="40"/>
        <v>0</v>
      </c>
      <c r="M291" s="308">
        <f t="shared" ref="M291:N291" si="70">SUM(M292,M294,M296)-SUM(M293,M295,M297)</f>
        <v>0</v>
      </c>
      <c r="N291" s="313">
        <f t="shared" si="70"/>
        <v>0</v>
      </c>
      <c r="O291" s="312">
        <f t="shared" si="59"/>
        <v>0</v>
      </c>
      <c r="P291" s="314"/>
      <c r="R291" s="56"/>
      <c r="S291" s="56"/>
    </row>
    <row r="292" spans="1:19" s="46" customFormat="1" hidden="1" x14ac:dyDescent="0.25">
      <c r="A292" s="298" t="s">
        <v>311</v>
      </c>
      <c r="B292" s="167" t="s">
        <v>312</v>
      </c>
      <c r="C292" s="295">
        <f t="shared" ref="C292:C299" si="71">F292+I292+L292+O292</f>
        <v>0</v>
      </c>
      <c r="D292" s="134"/>
      <c r="E292" s="297"/>
      <c r="F292" s="380">
        <f t="shared" si="38"/>
        <v>0</v>
      </c>
      <c r="G292" s="134"/>
      <c r="H292" s="135"/>
      <c r="I292" s="136">
        <f t="shared" si="39"/>
        <v>0</v>
      </c>
      <c r="J292" s="134"/>
      <c r="K292" s="135"/>
      <c r="L292" s="136">
        <f t="shared" si="40"/>
        <v>0</v>
      </c>
      <c r="M292" s="296"/>
      <c r="N292" s="297"/>
      <c r="O292" s="136">
        <f t="shared" si="59"/>
        <v>0</v>
      </c>
      <c r="P292" s="139"/>
      <c r="R292" s="56"/>
      <c r="S292" s="56"/>
    </row>
    <row r="293" spans="1:19" ht="24" hidden="1" x14ac:dyDescent="0.25">
      <c r="A293" s="282" t="s">
        <v>313</v>
      </c>
      <c r="B293" s="75" t="s">
        <v>314</v>
      </c>
      <c r="C293" s="225">
        <f t="shared" si="71"/>
        <v>0</v>
      </c>
      <c r="D293" s="123"/>
      <c r="E293" s="227"/>
      <c r="F293" s="375">
        <f t="shared" si="38"/>
        <v>0</v>
      </c>
      <c r="G293" s="123"/>
      <c r="H293" s="124"/>
      <c r="I293" s="125">
        <f t="shared" si="39"/>
        <v>0</v>
      </c>
      <c r="J293" s="123"/>
      <c r="K293" s="124"/>
      <c r="L293" s="125">
        <f t="shared" si="40"/>
        <v>0</v>
      </c>
      <c r="M293" s="226"/>
      <c r="N293" s="227"/>
      <c r="O293" s="125">
        <f t="shared" si="59"/>
        <v>0</v>
      </c>
      <c r="P293" s="83"/>
      <c r="R293" s="56"/>
      <c r="S293" s="56"/>
    </row>
    <row r="294" spans="1:19" hidden="1" x14ac:dyDescent="0.25">
      <c r="A294" s="282" t="s">
        <v>315</v>
      </c>
      <c r="B294" s="75" t="s">
        <v>316</v>
      </c>
      <c r="C294" s="225">
        <f t="shared" si="71"/>
        <v>0</v>
      </c>
      <c r="D294" s="123"/>
      <c r="E294" s="227"/>
      <c r="F294" s="375">
        <f t="shared" si="38"/>
        <v>0</v>
      </c>
      <c r="G294" s="123"/>
      <c r="H294" s="124"/>
      <c r="I294" s="125">
        <f t="shared" si="39"/>
        <v>0</v>
      </c>
      <c r="J294" s="123"/>
      <c r="K294" s="124"/>
      <c r="L294" s="125">
        <f t="shared" si="40"/>
        <v>0</v>
      </c>
      <c r="M294" s="226"/>
      <c r="N294" s="227"/>
      <c r="O294" s="125">
        <f t="shared" si="59"/>
        <v>0</v>
      </c>
      <c r="P294" s="83"/>
      <c r="R294" s="56"/>
      <c r="S294" s="56"/>
    </row>
    <row r="295" spans="1:19" ht="24" hidden="1" x14ac:dyDescent="0.25">
      <c r="A295" s="282" t="s">
        <v>317</v>
      </c>
      <c r="B295" s="75" t="s">
        <v>318</v>
      </c>
      <c r="C295" s="225">
        <f t="shared" si="71"/>
        <v>0</v>
      </c>
      <c r="D295" s="123"/>
      <c r="E295" s="227"/>
      <c r="F295" s="375">
        <f t="shared" si="38"/>
        <v>0</v>
      </c>
      <c r="G295" s="123"/>
      <c r="H295" s="124"/>
      <c r="I295" s="125">
        <f t="shared" si="39"/>
        <v>0</v>
      </c>
      <c r="J295" s="123"/>
      <c r="K295" s="124"/>
      <c r="L295" s="125">
        <f t="shared" si="40"/>
        <v>0</v>
      </c>
      <c r="M295" s="226"/>
      <c r="N295" s="227"/>
      <c r="O295" s="125">
        <f t="shared" si="59"/>
        <v>0</v>
      </c>
      <c r="P295" s="83"/>
      <c r="R295" s="56"/>
      <c r="S295" s="56"/>
    </row>
    <row r="296" spans="1:19" hidden="1" x14ac:dyDescent="0.25">
      <c r="A296" s="282" t="s">
        <v>319</v>
      </c>
      <c r="B296" s="75" t="s">
        <v>320</v>
      </c>
      <c r="C296" s="225">
        <f t="shared" si="71"/>
        <v>0</v>
      </c>
      <c r="D296" s="123"/>
      <c r="E296" s="227"/>
      <c r="F296" s="375">
        <f t="shared" si="38"/>
        <v>0</v>
      </c>
      <c r="G296" s="123"/>
      <c r="H296" s="124"/>
      <c r="I296" s="125">
        <f t="shared" si="39"/>
        <v>0</v>
      </c>
      <c r="J296" s="123"/>
      <c r="K296" s="124"/>
      <c r="L296" s="125">
        <f t="shared" si="40"/>
        <v>0</v>
      </c>
      <c r="M296" s="226"/>
      <c r="N296" s="227"/>
      <c r="O296" s="125">
        <f t="shared" si="59"/>
        <v>0</v>
      </c>
      <c r="P296" s="83"/>
      <c r="R296" s="56"/>
      <c r="S296" s="56"/>
    </row>
    <row r="297" spans="1:19" ht="24" hidden="1" x14ac:dyDescent="0.25">
      <c r="A297" s="317" t="s">
        <v>321</v>
      </c>
      <c r="B297" s="318" t="s">
        <v>322</v>
      </c>
      <c r="C297" s="402">
        <f t="shared" si="71"/>
        <v>0</v>
      </c>
      <c r="D297" s="266"/>
      <c r="E297" s="269"/>
      <c r="F297" s="376">
        <f t="shared" si="38"/>
        <v>0</v>
      </c>
      <c r="G297" s="266"/>
      <c r="H297" s="267"/>
      <c r="I297" s="262">
        <f t="shared" si="39"/>
        <v>0</v>
      </c>
      <c r="J297" s="266"/>
      <c r="K297" s="267"/>
      <c r="L297" s="262">
        <f t="shared" si="40"/>
        <v>0</v>
      </c>
      <c r="M297" s="268"/>
      <c r="N297" s="269"/>
      <c r="O297" s="262">
        <f t="shared" si="59"/>
        <v>0</v>
      </c>
      <c r="P297" s="263"/>
      <c r="R297" s="56"/>
      <c r="S297" s="56"/>
    </row>
    <row r="298" spans="1:19" hidden="1" x14ac:dyDescent="0.25">
      <c r="A298" s="316" t="s">
        <v>323</v>
      </c>
      <c r="B298" s="316" t="s">
        <v>324</v>
      </c>
      <c r="C298" s="406">
        <f t="shared" si="71"/>
        <v>0</v>
      </c>
      <c r="D298" s="320"/>
      <c r="E298" s="323"/>
      <c r="F298" s="382">
        <f t="shared" si="38"/>
        <v>0</v>
      </c>
      <c r="G298" s="320"/>
      <c r="H298" s="321"/>
      <c r="I298" s="312">
        <f t="shared" si="39"/>
        <v>0</v>
      </c>
      <c r="J298" s="320"/>
      <c r="K298" s="321"/>
      <c r="L298" s="312">
        <f t="shared" si="40"/>
        <v>0</v>
      </c>
      <c r="M298" s="322"/>
      <c r="N298" s="323"/>
      <c r="O298" s="312">
        <f t="shared" si="59"/>
        <v>0</v>
      </c>
      <c r="P298" s="314"/>
      <c r="R298" s="56"/>
      <c r="S298" s="56"/>
    </row>
    <row r="299" spans="1:19" s="46" customFormat="1" ht="48" hidden="1" x14ac:dyDescent="0.25">
      <c r="A299" s="316" t="s">
        <v>325</v>
      </c>
      <c r="B299" s="324" t="s">
        <v>326</v>
      </c>
      <c r="C299" s="407">
        <f t="shared" si="71"/>
        <v>0</v>
      </c>
      <c r="D299" s="326"/>
      <c r="E299" s="344"/>
      <c r="F299" s="383">
        <f t="shared" si="38"/>
        <v>0</v>
      </c>
      <c r="G299" s="320"/>
      <c r="H299" s="321"/>
      <c r="I299" s="312">
        <f t="shared" si="39"/>
        <v>0</v>
      </c>
      <c r="J299" s="320"/>
      <c r="K299" s="321"/>
      <c r="L299" s="312">
        <f t="shared" si="40"/>
        <v>0</v>
      </c>
      <c r="M299" s="322"/>
      <c r="N299" s="323"/>
      <c r="O299" s="312">
        <f t="shared" si="59"/>
        <v>0</v>
      </c>
      <c r="P299" s="314"/>
      <c r="R299" s="56"/>
      <c r="S299" s="56"/>
    </row>
    <row r="300" spans="1:19" s="46" customFormat="1" x14ac:dyDescent="0.25">
      <c r="A300" s="328" t="s">
        <v>327</v>
      </c>
      <c r="B300" s="329"/>
      <c r="C300" s="329"/>
      <c r="D300" s="329"/>
      <c r="E300" s="329"/>
      <c r="F300" s="329"/>
      <c r="G300" s="329"/>
      <c r="H300" s="329"/>
      <c r="I300" s="329"/>
      <c r="J300" s="329"/>
      <c r="K300" s="329"/>
      <c r="L300" s="329"/>
      <c r="M300" s="329"/>
      <c r="N300" s="329"/>
      <c r="O300" s="329"/>
      <c r="P300" s="384"/>
      <c r="Q300" s="38"/>
    </row>
    <row r="301" spans="1:19" ht="12.75" thickBot="1" x14ac:dyDescent="0.3">
      <c r="A301" s="330"/>
      <c r="B301" s="331"/>
      <c r="C301" s="331"/>
      <c r="D301" s="331"/>
      <c r="E301" s="331"/>
      <c r="F301" s="331"/>
      <c r="G301" s="331"/>
      <c r="H301" s="331"/>
      <c r="I301" s="331"/>
      <c r="J301" s="331"/>
      <c r="K301" s="331"/>
      <c r="L301" s="331"/>
      <c r="M301" s="331"/>
      <c r="N301" s="331"/>
      <c r="O301" s="331"/>
      <c r="P301" s="385"/>
      <c r="Q301" s="12"/>
    </row>
    <row r="302" spans="1:19" x14ac:dyDescent="0.25">
      <c r="A302" s="5"/>
      <c r="B302" s="5"/>
      <c r="C302" s="5"/>
      <c r="D302" s="5"/>
      <c r="E302" s="5"/>
      <c r="F302" s="5"/>
      <c r="G302" s="5"/>
      <c r="H302" s="5"/>
      <c r="I302" s="5"/>
      <c r="J302" s="5"/>
      <c r="K302" s="5"/>
      <c r="L302" s="5"/>
      <c r="M302" s="5"/>
      <c r="N302" s="5"/>
      <c r="O302" s="5"/>
    </row>
    <row r="303" spans="1:19" x14ac:dyDescent="0.25">
      <c r="A303" s="5"/>
      <c r="B303" s="5"/>
      <c r="C303" s="5"/>
      <c r="D303" s="5"/>
      <c r="E303" s="5"/>
      <c r="F303" s="5"/>
      <c r="G303" s="5"/>
      <c r="H303" s="5"/>
      <c r="I303" s="5"/>
      <c r="J303" s="5"/>
      <c r="K303" s="5"/>
      <c r="L303" s="5"/>
      <c r="M303" s="5"/>
      <c r="N303" s="5"/>
      <c r="O303" s="5"/>
    </row>
    <row r="304" spans="1:19" x14ac:dyDescent="0.25">
      <c r="A304" s="5"/>
      <c r="B304" s="5"/>
      <c r="C304" s="5"/>
      <c r="D304" s="5"/>
      <c r="E304" s="5"/>
      <c r="F304" s="5"/>
      <c r="G304" s="5"/>
      <c r="H304" s="5"/>
      <c r="I304" s="5"/>
      <c r="J304" s="5"/>
      <c r="K304" s="5"/>
      <c r="L304" s="5"/>
      <c r="M304" s="5"/>
      <c r="N304" s="5"/>
      <c r="O304" s="5"/>
    </row>
    <row r="305" spans="1:15" x14ac:dyDescent="0.25">
      <c r="A305" s="5"/>
      <c r="B305" s="5"/>
      <c r="C305" s="5"/>
      <c r="D305" s="5"/>
      <c r="E305" s="5"/>
      <c r="F305" s="5"/>
      <c r="G305" s="5"/>
      <c r="H305" s="5"/>
      <c r="I305" s="5"/>
      <c r="J305" s="5"/>
      <c r="K305" s="5"/>
      <c r="L305" s="5"/>
      <c r="M305" s="5"/>
      <c r="N305" s="5"/>
      <c r="O305" s="5"/>
    </row>
    <row r="306" spans="1:15" x14ac:dyDescent="0.25">
      <c r="A306" s="5"/>
      <c r="B306" s="5"/>
      <c r="C306" s="5"/>
      <c r="D306" s="5"/>
      <c r="E306" s="5"/>
      <c r="F306" s="5"/>
      <c r="G306" s="5"/>
      <c r="H306" s="5"/>
      <c r="I306" s="5"/>
      <c r="J306" s="5"/>
      <c r="K306" s="5"/>
      <c r="L306" s="5"/>
      <c r="M306" s="5"/>
      <c r="N306" s="5"/>
      <c r="O306" s="5"/>
    </row>
    <row r="307" spans="1:15" x14ac:dyDescent="0.25">
      <c r="A307" s="5"/>
      <c r="B307" s="5"/>
      <c r="C307" s="5"/>
      <c r="D307" s="5"/>
      <c r="E307" s="5"/>
      <c r="F307" s="5"/>
      <c r="G307" s="5"/>
      <c r="H307" s="5"/>
      <c r="I307" s="5"/>
      <c r="J307" s="5"/>
      <c r="K307" s="5"/>
      <c r="L307" s="5"/>
      <c r="M307" s="5"/>
      <c r="N307" s="5"/>
      <c r="O307" s="5"/>
    </row>
    <row r="308" spans="1:15" x14ac:dyDescent="0.25">
      <c r="A308" s="5"/>
      <c r="B308" s="5"/>
      <c r="C308" s="5"/>
      <c r="D308" s="5"/>
      <c r="E308" s="5"/>
      <c r="F308" s="5"/>
      <c r="G308" s="5"/>
      <c r="H308" s="5"/>
      <c r="I308" s="5"/>
      <c r="J308" s="5"/>
      <c r="K308" s="5"/>
      <c r="L308" s="5"/>
      <c r="M308" s="5"/>
      <c r="N308" s="5"/>
      <c r="O308" s="5"/>
    </row>
    <row r="309" spans="1:15" x14ac:dyDescent="0.25">
      <c r="A309" s="5"/>
      <c r="B309" s="5"/>
      <c r="C309" s="5"/>
      <c r="D309" s="5"/>
      <c r="E309" s="5"/>
      <c r="F309" s="5"/>
      <c r="G309" s="5"/>
      <c r="H309" s="5"/>
      <c r="I309" s="5"/>
      <c r="J309" s="5"/>
      <c r="K309" s="5"/>
      <c r="L309" s="5"/>
      <c r="M309" s="5"/>
      <c r="N309" s="5"/>
      <c r="O309" s="5"/>
    </row>
    <row r="310" spans="1:15" x14ac:dyDescent="0.25">
      <c r="A310" s="5"/>
      <c r="B310" s="5"/>
      <c r="C310" s="5"/>
      <c r="D310" s="5"/>
      <c r="E310" s="5"/>
      <c r="F310" s="5"/>
      <c r="G310" s="5"/>
      <c r="H310" s="5"/>
      <c r="I310" s="5"/>
      <c r="J310" s="5"/>
      <c r="K310" s="5"/>
      <c r="L310" s="5"/>
      <c r="M310" s="5"/>
      <c r="N310" s="5"/>
      <c r="O310" s="5"/>
    </row>
    <row r="311" spans="1:15" x14ac:dyDescent="0.25">
      <c r="A311" s="5"/>
      <c r="B311" s="5"/>
      <c r="C311" s="5"/>
      <c r="D311" s="5"/>
      <c r="E311" s="5"/>
      <c r="F311" s="5"/>
      <c r="G311" s="5"/>
      <c r="H311" s="5"/>
      <c r="I311" s="5"/>
      <c r="J311" s="5"/>
      <c r="K311" s="5"/>
      <c r="L311" s="5"/>
      <c r="M311" s="5"/>
      <c r="N311" s="5"/>
      <c r="O311" s="5"/>
    </row>
    <row r="312" spans="1:15" x14ac:dyDescent="0.25">
      <c r="A312" s="5"/>
      <c r="B312" s="5"/>
      <c r="C312" s="5"/>
      <c r="D312" s="5"/>
      <c r="E312" s="5"/>
      <c r="F312" s="5"/>
      <c r="G312" s="5"/>
      <c r="H312" s="5"/>
      <c r="I312" s="5"/>
      <c r="J312" s="5"/>
      <c r="K312" s="5"/>
      <c r="L312" s="5"/>
      <c r="M312" s="5"/>
      <c r="N312" s="5"/>
      <c r="O312" s="5"/>
    </row>
    <row r="313" spans="1:15" x14ac:dyDescent="0.25">
      <c r="A313" s="5"/>
      <c r="B313" s="5"/>
      <c r="C313" s="5"/>
      <c r="D313" s="5"/>
      <c r="E313" s="5"/>
      <c r="F313" s="5"/>
      <c r="G313" s="5"/>
      <c r="H313" s="5"/>
      <c r="I313" s="5"/>
      <c r="J313" s="5"/>
      <c r="K313" s="5"/>
      <c r="L313" s="5"/>
      <c r="M313" s="5"/>
      <c r="N313" s="5"/>
      <c r="O313" s="5"/>
    </row>
    <row r="314" spans="1:15" x14ac:dyDescent="0.25">
      <c r="A314" s="5"/>
      <c r="B314" s="5"/>
      <c r="C314" s="5"/>
      <c r="D314" s="5"/>
      <c r="E314" s="5"/>
      <c r="F314" s="5"/>
      <c r="G314" s="5"/>
      <c r="H314" s="5"/>
      <c r="I314" s="5"/>
      <c r="J314" s="5"/>
      <c r="K314" s="5"/>
      <c r="L314" s="5"/>
      <c r="M314" s="5"/>
      <c r="N314" s="5"/>
      <c r="O314" s="5"/>
    </row>
    <row r="315" spans="1:15" x14ac:dyDescent="0.25">
      <c r="A315" s="5"/>
      <c r="B315" s="5"/>
      <c r="C315" s="5"/>
      <c r="D315" s="5"/>
      <c r="E315" s="5"/>
      <c r="F315" s="5"/>
      <c r="G315" s="5"/>
      <c r="H315" s="5"/>
      <c r="I315" s="5"/>
      <c r="J315" s="5"/>
      <c r="K315" s="5"/>
      <c r="L315" s="5"/>
      <c r="M315" s="5"/>
      <c r="N315" s="5"/>
      <c r="O315" s="5"/>
    </row>
    <row r="316" spans="1:15" x14ac:dyDescent="0.25">
      <c r="A316" s="5"/>
      <c r="B316" s="5"/>
      <c r="C316" s="5"/>
      <c r="D316" s="5"/>
      <c r="E316" s="5"/>
      <c r="F316" s="5"/>
      <c r="G316" s="5"/>
      <c r="H316" s="5"/>
      <c r="I316" s="5"/>
      <c r="J316" s="5"/>
      <c r="K316" s="5"/>
      <c r="L316" s="5"/>
      <c r="M316" s="5"/>
      <c r="N316" s="5"/>
      <c r="O316" s="5"/>
    </row>
    <row r="317" spans="1:15" x14ac:dyDescent="0.25">
      <c r="A317" s="5"/>
      <c r="B317" s="5"/>
      <c r="C317" s="5"/>
      <c r="D317" s="5"/>
      <c r="E317" s="5"/>
      <c r="F317" s="5"/>
      <c r="G317" s="5"/>
      <c r="H317" s="5"/>
      <c r="I317" s="5"/>
      <c r="J317" s="5"/>
      <c r="K317" s="5"/>
      <c r="L317" s="5"/>
      <c r="M317" s="5"/>
      <c r="N317" s="5"/>
      <c r="O317" s="5"/>
    </row>
    <row r="318" spans="1:15" x14ac:dyDescent="0.25">
      <c r="A318" s="5"/>
      <c r="B318" s="5"/>
      <c r="C318" s="5"/>
      <c r="D318" s="5"/>
      <c r="E318" s="5"/>
      <c r="F318" s="5"/>
      <c r="G318" s="5"/>
      <c r="H318" s="5"/>
      <c r="I318" s="5"/>
      <c r="J318" s="5"/>
      <c r="K318" s="5"/>
      <c r="L318" s="5"/>
      <c r="M318" s="5"/>
      <c r="N318" s="5"/>
      <c r="O318" s="5"/>
    </row>
    <row r="319" spans="1:15" x14ac:dyDescent="0.25">
      <c r="A319" s="5"/>
      <c r="B319" s="5"/>
      <c r="C319" s="5"/>
      <c r="D319" s="5"/>
      <c r="E319" s="5"/>
      <c r="F319" s="5"/>
      <c r="G319" s="5"/>
      <c r="H319" s="5"/>
      <c r="I319" s="5"/>
      <c r="J319" s="5"/>
      <c r="K319" s="5"/>
      <c r="L319" s="5"/>
      <c r="M319" s="5"/>
      <c r="N319" s="5"/>
      <c r="O319" s="5"/>
    </row>
    <row r="320" spans="1:15" x14ac:dyDescent="0.25">
      <c r="A320" s="5"/>
      <c r="B320" s="5"/>
      <c r="C320" s="5"/>
      <c r="D320" s="5"/>
      <c r="E320" s="5"/>
      <c r="F320" s="5"/>
      <c r="G320" s="5"/>
      <c r="H320" s="5"/>
      <c r="I320" s="5"/>
      <c r="J320" s="5"/>
      <c r="K320" s="5"/>
      <c r="L320" s="5"/>
      <c r="M320" s="5"/>
      <c r="N320" s="5"/>
      <c r="O320" s="5"/>
    </row>
    <row r="321" spans="1:15" x14ac:dyDescent="0.25">
      <c r="A321" s="5"/>
      <c r="B321" s="5"/>
      <c r="C321" s="5"/>
      <c r="D321" s="5"/>
      <c r="E321" s="5"/>
      <c r="F321" s="5"/>
      <c r="G321" s="5"/>
      <c r="H321" s="5"/>
      <c r="I321" s="5"/>
      <c r="J321" s="5"/>
      <c r="K321" s="5"/>
      <c r="L321" s="5"/>
      <c r="M321" s="5"/>
      <c r="N321" s="5"/>
      <c r="O321" s="5"/>
    </row>
  </sheetData>
  <sheetProtection algorithmName="SHA-512" hashValue="R/kw0UOExWf8VcwnWg7L3Ux4k+uU/37Cft0uQQO9ct5v5TfyBtk+O5FzkMi7Z+lDxbubXodUhbxBHl7iKL7EYw==" saltValue="At55mss4pkA7mK9pOnr4eA==" spinCount="100000" sheet="1" objects="1" scenarios="1" formatCells="0" formatColumns="0" formatRows="0"/>
  <autoFilter ref="A22:P300">
    <filterColumn colId="2">
      <filters blank="1">
        <filter val="1 000"/>
        <filter val="1 748"/>
        <filter val="11 252"/>
        <filter val="123 565"/>
        <filter val="13 000"/>
        <filter val="142 167"/>
        <filter val="16 920"/>
        <filter val="17 172"/>
        <filter val="17 436"/>
        <filter val="18 602"/>
        <filter val="193 550"/>
        <filter val="2 440"/>
        <filter val="2 930"/>
        <filter val="20 046"/>
        <filter val="22 500"/>
        <filter val="23 262"/>
        <filter val="3 558"/>
        <filter val="3 886"/>
        <filter val="33 828"/>
        <filter val="35 799"/>
        <filter val="38 762"/>
        <filter val="4 065"/>
        <filter val="4 910"/>
        <filter val="407 842"/>
        <filter val="446 604"/>
        <filter val="48 200"/>
        <filter val="5 140"/>
        <filter val="5 380"/>
        <filter val="50 640"/>
        <filter val="505 665"/>
        <filter val="59 258"/>
        <filter val="60 846"/>
        <filter val="647 832"/>
        <filter val="748"/>
        <filter val="78 018"/>
        <filter val="79 766"/>
        <filter val="834 336"/>
        <filter val="841 382"/>
        <filter val="854 382"/>
        <filter val="9 627"/>
        <filter val="9 941"/>
      </filters>
    </filterColumn>
  </autoFilter>
  <mergeCells count="31">
    <mergeCell ref="C18:P18"/>
    <mergeCell ref="A19:A21"/>
    <mergeCell ref="B19:B21"/>
    <mergeCell ref="C19:O19"/>
    <mergeCell ref="P19:P21"/>
    <mergeCell ref="C20:C21"/>
    <mergeCell ref="D20:D21"/>
    <mergeCell ref="E20:E21"/>
    <mergeCell ref="F20:F21"/>
    <mergeCell ref="M20:M21"/>
    <mergeCell ref="N20:N21"/>
    <mergeCell ref="O20:O21"/>
    <mergeCell ref="G20:G21"/>
    <mergeCell ref="H20:H21"/>
    <mergeCell ref="I20:I21"/>
    <mergeCell ref="J20:J21"/>
    <mergeCell ref="K20:K21"/>
    <mergeCell ref="C16:P16"/>
    <mergeCell ref="A3:P3"/>
    <mergeCell ref="A4:P4"/>
    <mergeCell ref="C6:P6"/>
    <mergeCell ref="C7:P7"/>
    <mergeCell ref="C8:P8"/>
    <mergeCell ref="C9:P9"/>
    <mergeCell ref="C10:P10"/>
    <mergeCell ref="C11:P11"/>
    <mergeCell ref="C13:P13"/>
    <mergeCell ref="C14:P14"/>
    <mergeCell ref="C15:P15"/>
    <mergeCell ref="L20:L21"/>
    <mergeCell ref="C17:P17"/>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21.pielikums Jūrmalas pilsētas domes 
2016.gada 15.septembra saistošajiem noteikumiem Nr.30
(protokols Nr.13, 11.punkts)
 </firstHeader>
    <firstFooter>&amp;L&amp;9&amp;D; &amp;T&amp;R&amp;9&amp;P (&amp;N)</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73"/>
  <sheetViews>
    <sheetView view="pageLayout" zoomScaleNormal="100" workbookViewId="0">
      <selection activeCell="L7" sqref="L7"/>
    </sheetView>
  </sheetViews>
  <sheetFormatPr defaultRowHeight="12" outlineLevelCol="1" x14ac:dyDescent="0.2"/>
  <cols>
    <col min="1" max="1" width="6.140625" style="413" customWidth="1"/>
    <col min="2" max="2" width="35.140625" style="413" customWidth="1"/>
    <col min="3" max="3" width="16.7109375" style="413" customWidth="1"/>
    <col min="4" max="4" width="10.5703125" style="413" customWidth="1"/>
    <col min="5" max="5" width="12.42578125" style="413" hidden="1" customWidth="1" outlineLevel="1"/>
    <col min="6" max="6" width="11.140625" style="413" hidden="1" customWidth="1" outlineLevel="1"/>
    <col min="7" max="7" width="14.85546875" style="413" customWidth="1" collapsed="1"/>
    <col min="8" max="8" width="29" style="413" hidden="1" customWidth="1" outlineLevel="1"/>
    <col min="9" max="9" width="12" style="413" customWidth="1" collapsed="1"/>
    <col min="10" max="16384" width="9.140625" style="413"/>
  </cols>
  <sheetData>
    <row r="1" spans="1:12" x14ac:dyDescent="0.2">
      <c r="I1" s="468" t="s">
        <v>715</v>
      </c>
    </row>
    <row r="2" spans="1:12" x14ac:dyDescent="0.2">
      <c r="I2" s="468" t="s">
        <v>341</v>
      </c>
    </row>
    <row r="3" spans="1:12" x14ac:dyDescent="0.2">
      <c r="I3" s="468" t="s">
        <v>342</v>
      </c>
    </row>
    <row r="4" spans="1:12" x14ac:dyDescent="0.2">
      <c r="A4" s="413" t="s">
        <v>343</v>
      </c>
      <c r="B4" s="414"/>
      <c r="C4" s="414"/>
      <c r="D4" s="414"/>
      <c r="E4" s="414"/>
      <c r="F4" s="414"/>
      <c r="G4" s="414"/>
      <c r="H4" s="414"/>
      <c r="I4" s="414"/>
    </row>
    <row r="5" spans="1:12" x14ac:dyDescent="0.2">
      <c r="A5" s="876" t="s">
        <v>344</v>
      </c>
      <c r="B5" s="876"/>
      <c r="C5" s="414"/>
      <c r="D5" s="414"/>
      <c r="E5" s="414"/>
      <c r="F5" s="414"/>
      <c r="G5" s="414"/>
      <c r="H5" s="414"/>
      <c r="I5" s="414"/>
    </row>
    <row r="6" spans="1:12" ht="15.75" x14ac:dyDescent="0.25">
      <c r="A6" s="877" t="s">
        <v>406</v>
      </c>
      <c r="B6" s="877"/>
      <c r="C6" s="877"/>
      <c r="D6" s="877"/>
      <c r="E6" s="877"/>
      <c r="F6" s="877"/>
      <c r="G6" s="877"/>
      <c r="H6" s="877"/>
      <c r="I6" s="877"/>
    </row>
    <row r="7" spans="1:12" ht="9.75" customHeight="1" x14ac:dyDescent="0.25">
      <c r="A7" s="469"/>
      <c r="B7" s="469"/>
      <c r="C7" s="469"/>
      <c r="D7" s="469"/>
      <c r="E7" s="469"/>
      <c r="F7" s="469"/>
      <c r="G7" s="469"/>
      <c r="H7" s="469"/>
      <c r="I7" s="469"/>
    </row>
    <row r="8" spans="1:12" ht="15.75" x14ac:dyDescent="0.25">
      <c r="A8" s="876" t="s">
        <v>407</v>
      </c>
      <c r="B8" s="876"/>
      <c r="C8" s="878" t="s">
        <v>408</v>
      </c>
      <c r="D8" s="878"/>
      <c r="E8" s="878"/>
      <c r="F8" s="878"/>
      <c r="G8" s="878"/>
      <c r="H8" s="878"/>
      <c r="I8" s="878"/>
    </row>
    <row r="9" spans="1:12" x14ac:dyDescent="0.2">
      <c r="A9" s="876" t="s">
        <v>409</v>
      </c>
      <c r="B9" s="876"/>
      <c r="C9" s="876" t="s">
        <v>404</v>
      </c>
      <c r="D9" s="876"/>
      <c r="E9" s="876"/>
      <c r="F9" s="876"/>
      <c r="G9" s="876"/>
      <c r="H9" s="876"/>
      <c r="I9" s="876"/>
    </row>
    <row r="10" spans="1:12" x14ac:dyDescent="0.2">
      <c r="A10" s="876" t="s">
        <v>410</v>
      </c>
      <c r="B10" s="876"/>
      <c r="C10" s="882" t="s">
        <v>403</v>
      </c>
      <c r="D10" s="882"/>
      <c r="E10" s="882"/>
      <c r="F10" s="882"/>
      <c r="G10" s="882"/>
      <c r="H10" s="882"/>
      <c r="I10" s="882"/>
    </row>
    <row r="11" spans="1:12" ht="12" customHeight="1" x14ac:dyDescent="0.2">
      <c r="A11" s="883" t="s">
        <v>350</v>
      </c>
      <c r="B11" s="883" t="s">
        <v>351</v>
      </c>
      <c r="C11" s="883"/>
      <c r="D11" s="883" t="s">
        <v>352</v>
      </c>
      <c r="E11" s="883" t="s">
        <v>411</v>
      </c>
      <c r="F11" s="884" t="s">
        <v>354</v>
      </c>
      <c r="G11" s="884" t="s">
        <v>355</v>
      </c>
      <c r="H11" s="884" t="s">
        <v>26</v>
      </c>
      <c r="I11" s="883" t="s">
        <v>412</v>
      </c>
    </row>
    <row r="12" spans="1:12" ht="23.25" customHeight="1" x14ac:dyDescent="0.2">
      <c r="A12" s="883"/>
      <c r="B12" s="883"/>
      <c r="C12" s="883"/>
      <c r="D12" s="883"/>
      <c r="E12" s="883"/>
      <c r="F12" s="884"/>
      <c r="G12" s="884"/>
      <c r="H12" s="884"/>
      <c r="I12" s="883"/>
    </row>
    <row r="13" spans="1:12" x14ac:dyDescent="0.2">
      <c r="A13" s="897" t="s">
        <v>413</v>
      </c>
      <c r="B13" s="897"/>
      <c r="C13" s="897"/>
      <c r="D13" s="470"/>
      <c r="E13" s="470">
        <f>E14+E179+E257</f>
        <v>1739844</v>
      </c>
      <c r="F13" s="470">
        <f>F14+F179+F257</f>
        <v>0</v>
      </c>
      <c r="G13" s="470">
        <f>G14+G179+G257</f>
        <v>1739844</v>
      </c>
      <c r="H13" s="470"/>
      <c r="I13" s="470"/>
      <c r="K13" s="501"/>
      <c r="L13" s="501"/>
    </row>
    <row r="14" spans="1:12" x14ac:dyDescent="0.2">
      <c r="A14" s="898" t="s">
        <v>414</v>
      </c>
      <c r="B14" s="899"/>
      <c r="C14" s="900"/>
      <c r="D14" s="471"/>
      <c r="E14" s="471">
        <f>E15+E25+E33+E36+E43+E51+E63+E79+E89+E104+E110+E112+E117+E122+E127+E130+E137+E142+E161+E165+E168+E170+E173+E177</f>
        <v>1173055</v>
      </c>
      <c r="F14" s="471">
        <f>F15+F25+F33+F36+F43+F51+F63+F79+F89+F104+F110+F112+F117+F122+F127+F130+F137+F142+F161+F165+F168+F170+F173+F177</f>
        <v>0</v>
      </c>
      <c r="G14" s="471">
        <f>G15+G25+G33+G36+G43+G51+G63+G79+G89+G104+G110+G112+G117+G122+G127+G130+G137+G142+G161+G165+G168+G170+G173+G177</f>
        <v>1173055</v>
      </c>
      <c r="H14" s="471"/>
      <c r="I14" s="472" t="s">
        <v>415</v>
      </c>
      <c r="K14" s="501"/>
      <c r="L14" s="501"/>
    </row>
    <row r="15" spans="1:12" x14ac:dyDescent="0.2">
      <c r="A15" s="473">
        <v>1</v>
      </c>
      <c r="B15" s="894"/>
      <c r="C15" s="895"/>
      <c r="D15" s="471"/>
      <c r="E15" s="471">
        <f>SUM(E16:E24)</f>
        <v>16109</v>
      </c>
      <c r="F15" s="471">
        <f>SUM(F16:F24)</f>
        <v>0</v>
      </c>
      <c r="G15" s="471">
        <f>SUM(G16:G24)</f>
        <v>16109</v>
      </c>
      <c r="H15" s="471"/>
      <c r="I15" s="474"/>
      <c r="K15" s="501"/>
      <c r="L15" s="501"/>
    </row>
    <row r="16" spans="1:12" x14ac:dyDescent="0.2">
      <c r="A16" s="896" t="s">
        <v>416</v>
      </c>
      <c r="B16" s="888" t="s">
        <v>417</v>
      </c>
      <c r="C16" s="889"/>
      <c r="D16" s="475">
        <v>2231</v>
      </c>
      <c r="E16" s="474">
        <v>2066</v>
      </c>
      <c r="F16" s="474"/>
      <c r="G16" s="474">
        <f>E16+F16</f>
        <v>2066</v>
      </c>
      <c r="H16" s="474"/>
      <c r="I16" s="879" t="s">
        <v>418</v>
      </c>
      <c r="K16" s="501"/>
      <c r="L16" s="501"/>
    </row>
    <row r="17" spans="1:12" ht="12.75" customHeight="1" x14ac:dyDescent="0.2">
      <c r="A17" s="896"/>
      <c r="B17" s="890"/>
      <c r="C17" s="891"/>
      <c r="D17" s="475">
        <v>2264</v>
      </c>
      <c r="E17" s="474">
        <v>570</v>
      </c>
      <c r="F17" s="474"/>
      <c r="G17" s="474">
        <f t="shared" ref="G17:G21" si="0">E17+F17</f>
        <v>570</v>
      </c>
      <c r="H17" s="474"/>
      <c r="I17" s="880"/>
      <c r="K17" s="501"/>
      <c r="L17" s="501"/>
    </row>
    <row r="18" spans="1:12" ht="12.75" customHeight="1" x14ac:dyDescent="0.2">
      <c r="A18" s="896"/>
      <c r="B18" s="890"/>
      <c r="C18" s="891"/>
      <c r="D18" s="475">
        <v>2279</v>
      </c>
      <c r="E18" s="474">
        <v>2400</v>
      </c>
      <c r="F18" s="474"/>
      <c r="G18" s="474">
        <f t="shared" si="0"/>
        <v>2400</v>
      </c>
      <c r="H18" s="474"/>
      <c r="I18" s="880"/>
      <c r="K18" s="501"/>
      <c r="L18" s="501"/>
    </row>
    <row r="19" spans="1:12" ht="12.75" customHeight="1" x14ac:dyDescent="0.2">
      <c r="A19" s="896"/>
      <c r="B19" s="892"/>
      <c r="C19" s="893"/>
      <c r="D19" s="475">
        <v>2314</v>
      </c>
      <c r="E19" s="474">
        <v>3225</v>
      </c>
      <c r="F19" s="474"/>
      <c r="G19" s="474">
        <f t="shared" si="0"/>
        <v>3225</v>
      </c>
      <c r="H19" s="474"/>
      <c r="I19" s="881"/>
      <c r="K19" s="501"/>
      <c r="L19" s="501"/>
    </row>
    <row r="20" spans="1:12" ht="12.75" customHeight="1" x14ac:dyDescent="0.2">
      <c r="A20" s="885">
        <v>1.2</v>
      </c>
      <c r="B20" s="888" t="s">
        <v>419</v>
      </c>
      <c r="C20" s="889"/>
      <c r="D20" s="475">
        <v>2231</v>
      </c>
      <c r="E20" s="474">
        <v>3986</v>
      </c>
      <c r="F20" s="474"/>
      <c r="G20" s="474">
        <f t="shared" si="0"/>
        <v>3986</v>
      </c>
      <c r="H20" s="498"/>
      <c r="I20" s="476" t="s">
        <v>420</v>
      </c>
      <c r="K20" s="501"/>
      <c r="L20" s="501"/>
    </row>
    <row r="21" spans="1:12" ht="12.75" customHeight="1" x14ac:dyDescent="0.2">
      <c r="A21" s="886"/>
      <c r="B21" s="890"/>
      <c r="C21" s="891"/>
      <c r="D21" s="475">
        <v>2232</v>
      </c>
      <c r="E21" s="474">
        <v>388</v>
      </c>
      <c r="F21" s="474"/>
      <c r="G21" s="474">
        <f t="shared" si="0"/>
        <v>388</v>
      </c>
      <c r="H21" s="498"/>
      <c r="I21" s="476"/>
      <c r="K21" s="501"/>
      <c r="L21" s="501"/>
    </row>
    <row r="22" spans="1:12" ht="12.75" customHeight="1" x14ac:dyDescent="0.2">
      <c r="A22" s="886"/>
      <c r="B22" s="890"/>
      <c r="C22" s="891"/>
      <c r="D22" s="475">
        <v>5234</v>
      </c>
      <c r="E22" s="474">
        <v>1500</v>
      </c>
      <c r="F22" s="474"/>
      <c r="G22" s="474">
        <v>1500</v>
      </c>
      <c r="H22" s="498"/>
      <c r="I22" s="476" t="s">
        <v>420</v>
      </c>
      <c r="K22" s="501"/>
      <c r="L22" s="501"/>
    </row>
    <row r="23" spans="1:12" ht="12.75" customHeight="1" x14ac:dyDescent="0.2">
      <c r="A23" s="886"/>
      <c r="B23" s="890"/>
      <c r="C23" s="891"/>
      <c r="D23" s="475">
        <v>2314</v>
      </c>
      <c r="E23" s="474">
        <v>774</v>
      </c>
      <c r="F23" s="474"/>
      <c r="G23" s="474">
        <v>774</v>
      </c>
      <c r="H23" s="498"/>
      <c r="I23" s="476" t="s">
        <v>420</v>
      </c>
      <c r="K23" s="501"/>
      <c r="L23" s="501"/>
    </row>
    <row r="24" spans="1:12" x14ac:dyDescent="0.2">
      <c r="A24" s="887"/>
      <c r="B24" s="892"/>
      <c r="C24" s="893"/>
      <c r="D24" s="475">
        <v>2279</v>
      </c>
      <c r="E24" s="474">
        <v>1200</v>
      </c>
      <c r="F24" s="474"/>
      <c r="G24" s="474">
        <v>1200</v>
      </c>
      <c r="H24" s="498"/>
      <c r="I24" s="476" t="s">
        <v>420</v>
      </c>
      <c r="K24" s="501"/>
      <c r="L24" s="501"/>
    </row>
    <row r="25" spans="1:12" x14ac:dyDescent="0.2">
      <c r="A25" s="473">
        <v>2</v>
      </c>
      <c r="B25" s="894" t="s">
        <v>421</v>
      </c>
      <c r="C25" s="895"/>
      <c r="D25" s="471"/>
      <c r="E25" s="471">
        <f>SUM(E26:E32)</f>
        <v>5447</v>
      </c>
      <c r="F25" s="471">
        <f t="shared" ref="F25:G25" si="1">SUM(F26:F32)</f>
        <v>0</v>
      </c>
      <c r="G25" s="471">
        <f t="shared" si="1"/>
        <v>5447</v>
      </c>
      <c r="H25" s="471"/>
      <c r="I25" s="474"/>
      <c r="K25" s="501"/>
      <c r="L25" s="501"/>
    </row>
    <row r="26" spans="1:12" x14ac:dyDescent="0.2">
      <c r="A26" s="896" t="s">
        <v>422</v>
      </c>
      <c r="B26" s="888" t="s">
        <v>423</v>
      </c>
      <c r="C26" s="889"/>
      <c r="D26" s="475">
        <v>2262</v>
      </c>
      <c r="E26" s="474">
        <v>600</v>
      </c>
      <c r="F26" s="474"/>
      <c r="G26" s="474">
        <f t="shared" ref="G26:G32" si="2">E26+F26</f>
        <v>600</v>
      </c>
      <c r="H26" s="474"/>
      <c r="I26" s="879" t="s">
        <v>415</v>
      </c>
      <c r="K26" s="501"/>
      <c r="L26" s="501"/>
    </row>
    <row r="27" spans="1:12" ht="12.75" customHeight="1" x14ac:dyDescent="0.2">
      <c r="A27" s="896"/>
      <c r="B27" s="890"/>
      <c r="C27" s="891"/>
      <c r="D27" s="475">
        <v>2264</v>
      </c>
      <c r="E27" s="474">
        <v>427</v>
      </c>
      <c r="F27" s="474"/>
      <c r="G27" s="474">
        <f t="shared" si="2"/>
        <v>427</v>
      </c>
      <c r="H27" s="474"/>
      <c r="I27" s="880"/>
      <c r="K27" s="501"/>
      <c r="L27" s="501"/>
    </row>
    <row r="28" spans="1:12" ht="12.75" customHeight="1" x14ac:dyDescent="0.2">
      <c r="A28" s="896"/>
      <c r="B28" s="890"/>
      <c r="C28" s="891"/>
      <c r="D28" s="475">
        <v>2279</v>
      </c>
      <c r="E28" s="474">
        <v>3370</v>
      </c>
      <c r="F28" s="474"/>
      <c r="G28" s="474">
        <f t="shared" si="2"/>
        <v>3370</v>
      </c>
      <c r="H28" s="474"/>
      <c r="I28" s="880"/>
      <c r="K28" s="501"/>
      <c r="L28" s="501"/>
    </row>
    <row r="29" spans="1:12" ht="12.75" customHeight="1" x14ac:dyDescent="0.2">
      <c r="A29" s="896"/>
      <c r="B29" s="892"/>
      <c r="C29" s="893"/>
      <c r="D29" s="475">
        <v>2314</v>
      </c>
      <c r="E29" s="474">
        <v>300</v>
      </c>
      <c r="F29" s="474"/>
      <c r="G29" s="474">
        <f t="shared" si="2"/>
        <v>300</v>
      </c>
      <c r="H29" s="474"/>
      <c r="I29" s="881"/>
      <c r="K29" s="501"/>
      <c r="L29" s="501"/>
    </row>
    <row r="30" spans="1:12" x14ac:dyDescent="0.2">
      <c r="A30" s="896" t="s">
        <v>424</v>
      </c>
      <c r="B30" s="888" t="s">
        <v>425</v>
      </c>
      <c r="C30" s="889"/>
      <c r="D30" s="475">
        <v>2279</v>
      </c>
      <c r="E30" s="474">
        <v>300</v>
      </c>
      <c r="F30" s="474"/>
      <c r="G30" s="474">
        <f t="shared" si="2"/>
        <v>300</v>
      </c>
      <c r="H30" s="474"/>
      <c r="I30" s="879" t="s">
        <v>415</v>
      </c>
      <c r="K30" s="501"/>
      <c r="L30" s="501"/>
    </row>
    <row r="31" spans="1:12" ht="12.75" customHeight="1" x14ac:dyDescent="0.2">
      <c r="A31" s="896"/>
      <c r="B31" s="890"/>
      <c r="C31" s="891"/>
      <c r="D31" s="475">
        <v>2264</v>
      </c>
      <c r="E31" s="474">
        <v>210</v>
      </c>
      <c r="F31" s="474"/>
      <c r="G31" s="474">
        <f t="shared" si="2"/>
        <v>210</v>
      </c>
      <c r="H31" s="474"/>
      <c r="I31" s="880"/>
      <c r="K31" s="501"/>
      <c r="L31" s="501"/>
    </row>
    <row r="32" spans="1:12" ht="12.75" customHeight="1" x14ac:dyDescent="0.2">
      <c r="A32" s="896"/>
      <c r="B32" s="892"/>
      <c r="C32" s="893"/>
      <c r="D32" s="475">
        <v>2314</v>
      </c>
      <c r="E32" s="474">
        <v>240</v>
      </c>
      <c r="F32" s="474"/>
      <c r="G32" s="474">
        <f t="shared" si="2"/>
        <v>240</v>
      </c>
      <c r="H32" s="474"/>
      <c r="I32" s="881"/>
      <c r="K32" s="501"/>
      <c r="L32" s="501"/>
    </row>
    <row r="33" spans="1:12" x14ac:dyDescent="0.2">
      <c r="A33" s="473">
        <v>3</v>
      </c>
      <c r="B33" s="894" t="s">
        <v>426</v>
      </c>
      <c r="C33" s="895"/>
      <c r="D33" s="471"/>
      <c r="E33" s="471">
        <f>SUM(E34:E35)</f>
        <v>10000</v>
      </c>
      <c r="F33" s="471">
        <f t="shared" ref="F33:G33" si="3">SUM(F34:F35)</f>
        <v>0</v>
      </c>
      <c r="G33" s="471">
        <f t="shared" si="3"/>
        <v>10000</v>
      </c>
      <c r="H33" s="471"/>
      <c r="I33" s="474"/>
      <c r="K33" s="501"/>
      <c r="L33" s="501"/>
    </row>
    <row r="34" spans="1:12" x14ac:dyDescent="0.2">
      <c r="A34" s="477" t="s">
        <v>427</v>
      </c>
      <c r="B34" s="901" t="s">
        <v>428</v>
      </c>
      <c r="C34" s="902"/>
      <c r="D34" s="475">
        <v>2279</v>
      </c>
      <c r="E34" s="474">
        <v>6000</v>
      </c>
      <c r="F34" s="474"/>
      <c r="G34" s="474">
        <f t="shared" ref="G34:G35" si="4">E34+F34</f>
        <v>6000</v>
      </c>
      <c r="H34" s="474"/>
      <c r="I34" s="472" t="s">
        <v>415</v>
      </c>
      <c r="K34" s="501"/>
      <c r="L34" s="501"/>
    </row>
    <row r="35" spans="1:12" x14ac:dyDescent="0.2">
      <c r="A35" s="477" t="s">
        <v>429</v>
      </c>
      <c r="B35" s="901" t="s">
        <v>430</v>
      </c>
      <c r="C35" s="902"/>
      <c r="D35" s="475">
        <v>2279</v>
      </c>
      <c r="E35" s="474">
        <v>4000</v>
      </c>
      <c r="F35" s="474"/>
      <c r="G35" s="474">
        <f t="shared" si="4"/>
        <v>4000</v>
      </c>
      <c r="H35" s="474"/>
      <c r="I35" s="472" t="s">
        <v>415</v>
      </c>
      <c r="K35" s="501"/>
      <c r="L35" s="501"/>
    </row>
    <row r="36" spans="1:12" x14ac:dyDescent="0.2">
      <c r="A36" s="473">
        <v>4</v>
      </c>
      <c r="B36" s="894" t="s">
        <v>431</v>
      </c>
      <c r="C36" s="895"/>
      <c r="D36" s="471"/>
      <c r="E36" s="471">
        <f>SUM(E37:E42)</f>
        <v>3710</v>
      </c>
      <c r="F36" s="471">
        <f t="shared" ref="F36:G36" si="5">SUM(F37:F42)</f>
        <v>0</v>
      </c>
      <c r="G36" s="471">
        <f t="shared" si="5"/>
        <v>3710</v>
      </c>
      <c r="H36" s="471"/>
      <c r="I36" s="474"/>
      <c r="K36" s="501"/>
      <c r="L36" s="501"/>
    </row>
    <row r="37" spans="1:12" x14ac:dyDescent="0.2">
      <c r="A37" s="477" t="s">
        <v>432</v>
      </c>
      <c r="B37" s="901" t="s">
        <v>433</v>
      </c>
      <c r="C37" s="902"/>
      <c r="D37" s="475">
        <v>2279</v>
      </c>
      <c r="E37" s="474">
        <v>2000</v>
      </c>
      <c r="F37" s="474"/>
      <c r="G37" s="474">
        <f t="shared" ref="G37:G42" si="6">E37+F37</f>
        <v>2000</v>
      </c>
      <c r="H37" s="474"/>
      <c r="I37" s="472" t="s">
        <v>415</v>
      </c>
      <c r="K37" s="501"/>
      <c r="L37" s="501"/>
    </row>
    <row r="38" spans="1:12" x14ac:dyDescent="0.2">
      <c r="A38" s="896" t="s">
        <v>434</v>
      </c>
      <c r="B38" s="888" t="s">
        <v>435</v>
      </c>
      <c r="C38" s="889"/>
      <c r="D38" s="475">
        <v>2261</v>
      </c>
      <c r="E38" s="474">
        <v>143</v>
      </c>
      <c r="F38" s="474"/>
      <c r="G38" s="474">
        <f t="shared" si="6"/>
        <v>143</v>
      </c>
      <c r="H38" s="474"/>
      <c r="I38" s="879" t="s">
        <v>415</v>
      </c>
      <c r="K38" s="501"/>
      <c r="L38" s="501"/>
    </row>
    <row r="39" spans="1:12" ht="12.75" customHeight="1" x14ac:dyDescent="0.2">
      <c r="A39" s="896"/>
      <c r="B39" s="890"/>
      <c r="C39" s="891"/>
      <c r="D39" s="475">
        <v>2262</v>
      </c>
      <c r="E39" s="474">
        <v>285</v>
      </c>
      <c r="F39" s="474"/>
      <c r="G39" s="474">
        <f t="shared" si="6"/>
        <v>285</v>
      </c>
      <c r="H39" s="474"/>
      <c r="I39" s="880"/>
      <c r="K39" s="501"/>
      <c r="L39" s="501"/>
    </row>
    <row r="40" spans="1:12" ht="12.75" customHeight="1" x14ac:dyDescent="0.2">
      <c r="A40" s="896"/>
      <c r="B40" s="890"/>
      <c r="C40" s="891"/>
      <c r="D40" s="475">
        <v>2264</v>
      </c>
      <c r="E40" s="474">
        <v>570</v>
      </c>
      <c r="F40" s="474"/>
      <c r="G40" s="474">
        <f t="shared" si="6"/>
        <v>570</v>
      </c>
      <c r="H40" s="474"/>
      <c r="I40" s="880"/>
      <c r="K40" s="501"/>
      <c r="L40" s="501"/>
    </row>
    <row r="41" spans="1:12" ht="12.75" customHeight="1" x14ac:dyDescent="0.2">
      <c r="A41" s="896"/>
      <c r="B41" s="890"/>
      <c r="C41" s="891"/>
      <c r="D41" s="475">
        <v>2279</v>
      </c>
      <c r="E41" s="474">
        <v>427</v>
      </c>
      <c r="F41" s="474"/>
      <c r="G41" s="474">
        <f t="shared" si="6"/>
        <v>427</v>
      </c>
      <c r="H41" s="474"/>
      <c r="I41" s="880"/>
      <c r="K41" s="501"/>
      <c r="L41" s="501"/>
    </row>
    <row r="42" spans="1:12" ht="12.75" customHeight="1" x14ac:dyDescent="0.2">
      <c r="A42" s="896"/>
      <c r="B42" s="892"/>
      <c r="C42" s="893"/>
      <c r="D42" s="475">
        <v>2314</v>
      </c>
      <c r="E42" s="474">
        <v>285</v>
      </c>
      <c r="F42" s="474"/>
      <c r="G42" s="474">
        <f t="shared" si="6"/>
        <v>285</v>
      </c>
      <c r="H42" s="474"/>
      <c r="I42" s="881"/>
      <c r="K42" s="501"/>
      <c r="L42" s="501"/>
    </row>
    <row r="43" spans="1:12" x14ac:dyDescent="0.2">
      <c r="A43" s="473">
        <v>5</v>
      </c>
      <c r="B43" s="894" t="s">
        <v>436</v>
      </c>
      <c r="C43" s="895"/>
      <c r="D43" s="471"/>
      <c r="E43" s="471">
        <f>SUM(E44:E50)</f>
        <v>1800</v>
      </c>
      <c r="F43" s="471">
        <f t="shared" ref="F43:G43" si="7">SUM(F44:F50)</f>
        <v>0</v>
      </c>
      <c r="G43" s="471">
        <f t="shared" si="7"/>
        <v>1800</v>
      </c>
      <c r="H43" s="471"/>
      <c r="I43" s="474"/>
      <c r="K43" s="501"/>
      <c r="L43" s="501"/>
    </row>
    <row r="44" spans="1:12" x14ac:dyDescent="0.2">
      <c r="A44" s="896" t="s">
        <v>437</v>
      </c>
      <c r="B44" s="888" t="s">
        <v>438</v>
      </c>
      <c r="C44" s="889"/>
      <c r="D44" s="475">
        <v>2279</v>
      </c>
      <c r="E44" s="474">
        <v>100</v>
      </c>
      <c r="F44" s="474"/>
      <c r="G44" s="474">
        <f t="shared" ref="G44:G50" si="8">E44+F44</f>
        <v>100</v>
      </c>
      <c r="H44" s="474"/>
      <c r="I44" s="879" t="s">
        <v>439</v>
      </c>
      <c r="K44" s="501"/>
      <c r="L44" s="501"/>
    </row>
    <row r="45" spans="1:12" ht="12.75" customHeight="1" x14ac:dyDescent="0.2">
      <c r="A45" s="896"/>
      <c r="B45" s="892"/>
      <c r="C45" s="893"/>
      <c r="D45" s="475">
        <v>2314</v>
      </c>
      <c r="E45" s="474">
        <v>150</v>
      </c>
      <c r="F45" s="474"/>
      <c r="G45" s="474">
        <f t="shared" si="8"/>
        <v>150</v>
      </c>
      <c r="H45" s="474"/>
      <c r="I45" s="881"/>
      <c r="K45" s="501"/>
      <c r="L45" s="501"/>
    </row>
    <row r="46" spans="1:12" x14ac:dyDescent="0.2">
      <c r="A46" s="896" t="s">
        <v>440</v>
      </c>
      <c r="B46" s="888" t="s">
        <v>441</v>
      </c>
      <c r="C46" s="889"/>
      <c r="D46" s="475">
        <v>2279</v>
      </c>
      <c r="E46" s="474">
        <v>100</v>
      </c>
      <c r="F46" s="474"/>
      <c r="G46" s="474">
        <f t="shared" si="8"/>
        <v>100</v>
      </c>
      <c r="H46" s="474"/>
      <c r="I46" s="879" t="s">
        <v>439</v>
      </c>
      <c r="K46" s="501"/>
      <c r="L46" s="501"/>
    </row>
    <row r="47" spans="1:12" ht="12.75" customHeight="1" x14ac:dyDescent="0.2">
      <c r="A47" s="896"/>
      <c r="B47" s="892"/>
      <c r="C47" s="893"/>
      <c r="D47" s="475">
        <v>2314</v>
      </c>
      <c r="E47" s="474">
        <v>150</v>
      </c>
      <c r="F47" s="474"/>
      <c r="G47" s="474">
        <f t="shared" si="8"/>
        <v>150</v>
      </c>
      <c r="H47" s="474"/>
      <c r="I47" s="881"/>
      <c r="K47" s="501"/>
      <c r="L47" s="501"/>
    </row>
    <row r="48" spans="1:12" x14ac:dyDescent="0.2">
      <c r="A48" s="477" t="s">
        <v>442</v>
      </c>
      <c r="B48" s="901" t="s">
        <v>443</v>
      </c>
      <c r="C48" s="902"/>
      <c r="D48" s="478">
        <v>2279</v>
      </c>
      <c r="E48" s="474">
        <v>1030</v>
      </c>
      <c r="F48" s="474"/>
      <c r="G48" s="474">
        <f t="shared" si="8"/>
        <v>1030</v>
      </c>
      <c r="H48" s="474"/>
      <c r="I48" s="472" t="s">
        <v>439</v>
      </c>
      <c r="K48" s="501"/>
      <c r="L48" s="501"/>
    </row>
    <row r="49" spans="1:12" x14ac:dyDescent="0.2">
      <c r="A49" s="896" t="s">
        <v>444</v>
      </c>
      <c r="B49" s="888" t="s">
        <v>445</v>
      </c>
      <c r="C49" s="889"/>
      <c r="D49" s="478">
        <v>2311</v>
      </c>
      <c r="E49" s="474">
        <v>110</v>
      </c>
      <c r="F49" s="474"/>
      <c r="G49" s="474">
        <f t="shared" si="8"/>
        <v>110</v>
      </c>
      <c r="H49" s="474"/>
      <c r="I49" s="879" t="s">
        <v>439</v>
      </c>
      <c r="K49" s="501"/>
      <c r="L49" s="501"/>
    </row>
    <row r="50" spans="1:12" ht="12.75" customHeight="1" x14ac:dyDescent="0.2">
      <c r="A50" s="896"/>
      <c r="B50" s="892"/>
      <c r="C50" s="893"/>
      <c r="D50" s="475">
        <v>2314</v>
      </c>
      <c r="E50" s="474">
        <v>160</v>
      </c>
      <c r="F50" s="474"/>
      <c r="G50" s="474">
        <f t="shared" si="8"/>
        <v>160</v>
      </c>
      <c r="H50" s="474"/>
      <c r="I50" s="881"/>
      <c r="K50" s="501"/>
      <c r="L50" s="501"/>
    </row>
    <row r="51" spans="1:12" x14ac:dyDescent="0.2">
      <c r="A51" s="473">
        <v>6</v>
      </c>
      <c r="B51" s="894" t="s">
        <v>446</v>
      </c>
      <c r="C51" s="895"/>
      <c r="D51" s="471"/>
      <c r="E51" s="471">
        <f>SUM(E52:E62)</f>
        <v>1578</v>
      </c>
      <c r="F51" s="471">
        <f t="shared" ref="F51:G51" si="9">SUM(F52:F62)</f>
        <v>0</v>
      </c>
      <c r="G51" s="471">
        <f t="shared" si="9"/>
        <v>1578</v>
      </c>
      <c r="H51" s="471"/>
      <c r="I51" s="474"/>
      <c r="K51" s="501"/>
      <c r="L51" s="501"/>
    </row>
    <row r="52" spans="1:12" x14ac:dyDescent="0.2">
      <c r="A52" s="896" t="s">
        <v>447</v>
      </c>
      <c r="B52" s="888" t="s">
        <v>448</v>
      </c>
      <c r="C52" s="889"/>
      <c r="D52" s="475">
        <v>2261</v>
      </c>
      <c r="E52" s="474">
        <v>144</v>
      </c>
      <c r="F52" s="474"/>
      <c r="G52" s="474">
        <f t="shared" ref="G52:G62" si="10">E52+F52</f>
        <v>144</v>
      </c>
      <c r="H52" s="474"/>
      <c r="I52" s="903" t="s">
        <v>415</v>
      </c>
      <c r="K52" s="501"/>
      <c r="L52" s="501"/>
    </row>
    <row r="53" spans="1:12" ht="12.75" customHeight="1" x14ac:dyDescent="0.2">
      <c r="A53" s="896"/>
      <c r="B53" s="890"/>
      <c r="C53" s="891"/>
      <c r="D53" s="475">
        <v>2264</v>
      </c>
      <c r="E53" s="474">
        <v>72</v>
      </c>
      <c r="F53" s="474"/>
      <c r="G53" s="474">
        <f t="shared" si="10"/>
        <v>72</v>
      </c>
      <c r="H53" s="474"/>
      <c r="I53" s="904"/>
      <c r="K53" s="501"/>
      <c r="L53" s="501"/>
    </row>
    <row r="54" spans="1:12" ht="12.75" customHeight="1" x14ac:dyDescent="0.2">
      <c r="A54" s="896"/>
      <c r="B54" s="892"/>
      <c r="C54" s="893"/>
      <c r="D54" s="475">
        <v>2314</v>
      </c>
      <c r="E54" s="474">
        <v>285</v>
      </c>
      <c r="F54" s="474"/>
      <c r="G54" s="474">
        <f t="shared" si="10"/>
        <v>285</v>
      </c>
      <c r="H54" s="474"/>
      <c r="I54" s="905"/>
      <c r="K54" s="501"/>
      <c r="L54" s="501"/>
    </row>
    <row r="55" spans="1:12" x14ac:dyDescent="0.2">
      <c r="A55" s="896" t="s">
        <v>449</v>
      </c>
      <c r="B55" s="888" t="s">
        <v>450</v>
      </c>
      <c r="C55" s="889"/>
      <c r="D55" s="475">
        <v>2261</v>
      </c>
      <c r="E55" s="479">
        <v>72</v>
      </c>
      <c r="F55" s="479"/>
      <c r="G55" s="479">
        <f t="shared" si="10"/>
        <v>72</v>
      </c>
      <c r="H55" s="479"/>
      <c r="I55" s="879" t="s">
        <v>415</v>
      </c>
      <c r="K55" s="501"/>
      <c r="L55" s="501"/>
    </row>
    <row r="56" spans="1:12" ht="12.75" customHeight="1" x14ac:dyDescent="0.2">
      <c r="A56" s="896"/>
      <c r="B56" s="890"/>
      <c r="C56" s="891"/>
      <c r="D56" s="475">
        <v>2264</v>
      </c>
      <c r="E56" s="474">
        <v>72</v>
      </c>
      <c r="F56" s="474"/>
      <c r="G56" s="474">
        <f t="shared" si="10"/>
        <v>72</v>
      </c>
      <c r="H56" s="474"/>
      <c r="I56" s="880"/>
      <c r="K56" s="501"/>
      <c r="L56" s="501"/>
    </row>
    <row r="57" spans="1:12" ht="12.75" customHeight="1" x14ac:dyDescent="0.2">
      <c r="A57" s="896"/>
      <c r="B57" s="892"/>
      <c r="C57" s="893"/>
      <c r="D57" s="475">
        <v>2314</v>
      </c>
      <c r="E57" s="474">
        <v>150</v>
      </c>
      <c r="F57" s="474"/>
      <c r="G57" s="474">
        <f t="shared" si="10"/>
        <v>150</v>
      </c>
      <c r="H57" s="474"/>
      <c r="I57" s="881"/>
      <c r="K57" s="501"/>
      <c r="L57" s="501"/>
    </row>
    <row r="58" spans="1:12" x14ac:dyDescent="0.2">
      <c r="A58" s="906" t="s">
        <v>451</v>
      </c>
      <c r="B58" s="888" t="s">
        <v>452</v>
      </c>
      <c r="C58" s="889"/>
      <c r="D58" s="475">
        <v>2261</v>
      </c>
      <c r="E58" s="474">
        <v>144</v>
      </c>
      <c r="F58" s="474"/>
      <c r="G58" s="474">
        <f t="shared" si="10"/>
        <v>144</v>
      </c>
      <c r="H58" s="474"/>
      <c r="I58" s="879" t="s">
        <v>415</v>
      </c>
      <c r="K58" s="501"/>
      <c r="L58" s="501"/>
    </row>
    <row r="59" spans="1:12" ht="12.75" customHeight="1" x14ac:dyDescent="0.2">
      <c r="A59" s="906"/>
      <c r="B59" s="890"/>
      <c r="C59" s="891"/>
      <c r="D59" s="475">
        <v>2264</v>
      </c>
      <c r="E59" s="474">
        <v>72</v>
      </c>
      <c r="F59" s="474"/>
      <c r="G59" s="474">
        <f t="shared" si="10"/>
        <v>72</v>
      </c>
      <c r="H59" s="474"/>
      <c r="I59" s="880"/>
      <c r="K59" s="501"/>
      <c r="L59" s="501"/>
    </row>
    <row r="60" spans="1:12" ht="12.75" customHeight="1" x14ac:dyDescent="0.2">
      <c r="A60" s="906"/>
      <c r="B60" s="892"/>
      <c r="C60" s="893"/>
      <c r="D60" s="475">
        <v>2314</v>
      </c>
      <c r="E60" s="474">
        <v>285</v>
      </c>
      <c r="F60" s="474"/>
      <c r="G60" s="474">
        <f t="shared" si="10"/>
        <v>285</v>
      </c>
      <c r="H60" s="474"/>
      <c r="I60" s="881"/>
      <c r="K60" s="501"/>
      <c r="L60" s="501"/>
    </row>
    <row r="61" spans="1:12" x14ac:dyDescent="0.2">
      <c r="A61" s="896" t="s">
        <v>453</v>
      </c>
      <c r="B61" s="888" t="s">
        <v>454</v>
      </c>
      <c r="C61" s="889"/>
      <c r="D61" s="475">
        <v>2261</v>
      </c>
      <c r="E61" s="474">
        <v>72</v>
      </c>
      <c r="F61" s="474"/>
      <c r="G61" s="474">
        <f t="shared" si="10"/>
        <v>72</v>
      </c>
      <c r="H61" s="474"/>
      <c r="I61" s="879" t="s">
        <v>415</v>
      </c>
      <c r="K61" s="501"/>
      <c r="L61" s="501"/>
    </row>
    <row r="62" spans="1:12" ht="12.75" customHeight="1" x14ac:dyDescent="0.2">
      <c r="A62" s="896"/>
      <c r="B62" s="892"/>
      <c r="C62" s="893"/>
      <c r="D62" s="475">
        <v>2314</v>
      </c>
      <c r="E62" s="474">
        <v>210</v>
      </c>
      <c r="F62" s="474"/>
      <c r="G62" s="474">
        <f t="shared" si="10"/>
        <v>210</v>
      </c>
      <c r="H62" s="474"/>
      <c r="I62" s="881"/>
      <c r="K62" s="501"/>
      <c r="L62" s="501"/>
    </row>
    <row r="63" spans="1:12" x14ac:dyDescent="0.2">
      <c r="A63" s="473">
        <v>7</v>
      </c>
      <c r="B63" s="894" t="s">
        <v>455</v>
      </c>
      <c r="C63" s="895"/>
      <c r="D63" s="471"/>
      <c r="E63" s="471">
        <f>SUM(E64:E78)</f>
        <v>3634</v>
      </c>
      <c r="F63" s="471">
        <f t="shared" ref="F63:G63" si="11">SUM(F64:F78)</f>
        <v>0</v>
      </c>
      <c r="G63" s="471">
        <f t="shared" si="11"/>
        <v>3634</v>
      </c>
      <c r="H63" s="471"/>
      <c r="I63" s="474"/>
      <c r="K63" s="501"/>
      <c r="L63" s="501"/>
    </row>
    <row r="64" spans="1:12" x14ac:dyDescent="0.2">
      <c r="A64" s="477" t="s">
        <v>456</v>
      </c>
      <c r="B64" s="901" t="s">
        <v>457</v>
      </c>
      <c r="C64" s="902"/>
      <c r="D64" s="475">
        <v>2279</v>
      </c>
      <c r="E64" s="474">
        <v>84</v>
      </c>
      <c r="F64" s="474"/>
      <c r="G64" s="474">
        <f t="shared" ref="G64:G78" si="12">E64+F64</f>
        <v>84</v>
      </c>
      <c r="H64" s="474"/>
      <c r="I64" s="472" t="s">
        <v>415</v>
      </c>
      <c r="K64" s="501"/>
      <c r="L64" s="501"/>
    </row>
    <row r="65" spans="1:12" x14ac:dyDescent="0.2">
      <c r="A65" s="477" t="s">
        <v>458</v>
      </c>
      <c r="B65" s="901" t="s">
        <v>459</v>
      </c>
      <c r="C65" s="902"/>
      <c r="D65" s="475">
        <v>2279</v>
      </c>
      <c r="E65" s="474">
        <v>108</v>
      </c>
      <c r="F65" s="474"/>
      <c r="G65" s="474">
        <f t="shared" si="12"/>
        <v>108</v>
      </c>
      <c r="H65" s="474"/>
      <c r="I65" s="472" t="s">
        <v>415</v>
      </c>
      <c r="K65" s="501"/>
      <c r="L65" s="501"/>
    </row>
    <row r="66" spans="1:12" x14ac:dyDescent="0.2">
      <c r="A66" s="477" t="s">
        <v>460</v>
      </c>
      <c r="B66" s="901" t="s">
        <v>461</v>
      </c>
      <c r="C66" s="902"/>
      <c r="D66" s="475">
        <v>2279</v>
      </c>
      <c r="E66" s="474">
        <v>186</v>
      </c>
      <c r="F66" s="474"/>
      <c r="G66" s="474">
        <f t="shared" si="12"/>
        <v>186</v>
      </c>
      <c r="H66" s="474"/>
      <c r="I66" s="472" t="s">
        <v>415</v>
      </c>
      <c r="K66" s="501"/>
      <c r="L66" s="501"/>
    </row>
    <row r="67" spans="1:12" x14ac:dyDescent="0.2">
      <c r="A67" s="477" t="s">
        <v>462</v>
      </c>
      <c r="B67" s="901" t="s">
        <v>463</v>
      </c>
      <c r="C67" s="902"/>
      <c r="D67" s="475">
        <v>2279</v>
      </c>
      <c r="E67" s="474">
        <v>288</v>
      </c>
      <c r="F67" s="474"/>
      <c r="G67" s="474">
        <f t="shared" si="12"/>
        <v>288</v>
      </c>
      <c r="H67" s="474"/>
      <c r="I67" s="472" t="s">
        <v>415</v>
      </c>
      <c r="K67" s="501"/>
      <c r="L67" s="501"/>
    </row>
    <row r="68" spans="1:12" x14ac:dyDescent="0.2">
      <c r="A68" s="477" t="s">
        <v>464</v>
      </c>
      <c r="B68" s="901" t="s">
        <v>465</v>
      </c>
      <c r="C68" s="902"/>
      <c r="D68" s="475">
        <v>2279</v>
      </c>
      <c r="E68" s="474">
        <v>216</v>
      </c>
      <c r="F68" s="474"/>
      <c r="G68" s="474">
        <f t="shared" si="12"/>
        <v>216</v>
      </c>
      <c r="H68" s="474"/>
      <c r="I68" s="472" t="s">
        <v>415</v>
      </c>
      <c r="K68" s="501"/>
      <c r="L68" s="501"/>
    </row>
    <row r="69" spans="1:12" x14ac:dyDescent="0.2">
      <c r="A69" s="477" t="s">
        <v>466</v>
      </c>
      <c r="B69" s="901" t="s">
        <v>467</v>
      </c>
      <c r="C69" s="902"/>
      <c r="D69" s="475">
        <v>2279</v>
      </c>
      <c r="E69" s="474">
        <v>360</v>
      </c>
      <c r="F69" s="474"/>
      <c r="G69" s="474">
        <f t="shared" si="12"/>
        <v>360</v>
      </c>
      <c r="H69" s="474"/>
      <c r="I69" s="472" t="s">
        <v>415</v>
      </c>
      <c r="K69" s="501"/>
      <c r="L69" s="501"/>
    </row>
    <row r="70" spans="1:12" x14ac:dyDescent="0.2">
      <c r="A70" s="477" t="s">
        <v>468</v>
      </c>
      <c r="B70" s="901" t="s">
        <v>469</v>
      </c>
      <c r="C70" s="902"/>
      <c r="D70" s="475">
        <v>2279</v>
      </c>
      <c r="E70" s="474">
        <v>120</v>
      </c>
      <c r="F70" s="474"/>
      <c r="G70" s="474">
        <f t="shared" si="12"/>
        <v>120</v>
      </c>
      <c r="H70" s="474"/>
      <c r="I70" s="472" t="s">
        <v>415</v>
      </c>
      <c r="K70" s="501"/>
      <c r="L70" s="501"/>
    </row>
    <row r="71" spans="1:12" x14ac:dyDescent="0.2">
      <c r="A71" s="480" t="s">
        <v>470</v>
      </c>
      <c r="B71" s="888" t="s">
        <v>471</v>
      </c>
      <c r="C71" s="889"/>
      <c r="D71" s="475">
        <v>2279</v>
      </c>
      <c r="E71" s="474">
        <v>240</v>
      </c>
      <c r="F71" s="474"/>
      <c r="G71" s="474">
        <f t="shared" si="12"/>
        <v>240</v>
      </c>
      <c r="H71" s="474"/>
      <c r="I71" s="481" t="s">
        <v>415</v>
      </c>
      <c r="K71" s="501"/>
      <c r="L71" s="501"/>
    </row>
    <row r="72" spans="1:12" x14ac:dyDescent="0.2">
      <c r="A72" s="480" t="s">
        <v>472</v>
      </c>
      <c r="B72" s="888" t="s">
        <v>473</v>
      </c>
      <c r="C72" s="889"/>
      <c r="D72" s="475">
        <v>2279</v>
      </c>
      <c r="E72" s="474">
        <v>240</v>
      </c>
      <c r="F72" s="474"/>
      <c r="G72" s="474">
        <f t="shared" si="12"/>
        <v>240</v>
      </c>
      <c r="H72" s="474"/>
      <c r="I72" s="481" t="s">
        <v>415</v>
      </c>
      <c r="K72" s="501"/>
      <c r="L72" s="501"/>
    </row>
    <row r="73" spans="1:12" x14ac:dyDescent="0.2">
      <c r="A73" s="477" t="s">
        <v>474</v>
      </c>
      <c r="B73" s="901" t="s">
        <v>475</v>
      </c>
      <c r="C73" s="902"/>
      <c r="D73" s="475">
        <v>2279</v>
      </c>
      <c r="E73" s="474">
        <v>210</v>
      </c>
      <c r="F73" s="474"/>
      <c r="G73" s="474">
        <f t="shared" si="12"/>
        <v>210</v>
      </c>
      <c r="H73" s="474"/>
      <c r="I73" s="472" t="s">
        <v>415</v>
      </c>
      <c r="K73" s="501"/>
      <c r="L73" s="501"/>
    </row>
    <row r="74" spans="1:12" x14ac:dyDescent="0.2">
      <c r="A74" s="477" t="s">
        <v>476</v>
      </c>
      <c r="B74" s="901" t="s">
        <v>477</v>
      </c>
      <c r="C74" s="902"/>
      <c r="D74" s="475">
        <v>2279</v>
      </c>
      <c r="E74" s="474">
        <v>84</v>
      </c>
      <c r="F74" s="474"/>
      <c r="G74" s="474">
        <f t="shared" si="12"/>
        <v>84</v>
      </c>
      <c r="H74" s="474"/>
      <c r="I74" s="472" t="s">
        <v>415</v>
      </c>
      <c r="K74" s="501"/>
      <c r="L74" s="501"/>
    </row>
    <row r="75" spans="1:12" ht="12" customHeight="1" x14ac:dyDescent="0.2">
      <c r="A75" s="907" t="s">
        <v>478</v>
      </c>
      <c r="B75" s="888" t="s">
        <v>479</v>
      </c>
      <c r="C75" s="889"/>
      <c r="D75" s="475">
        <v>2314</v>
      </c>
      <c r="E75" s="474">
        <v>345</v>
      </c>
      <c r="F75" s="474"/>
      <c r="G75" s="474">
        <f t="shared" si="12"/>
        <v>345</v>
      </c>
      <c r="H75" s="474"/>
      <c r="I75" s="879" t="s">
        <v>415</v>
      </c>
      <c r="K75" s="501"/>
      <c r="L75" s="501"/>
    </row>
    <row r="76" spans="1:12" ht="12.75" customHeight="1" x14ac:dyDescent="0.2">
      <c r="A76" s="908"/>
      <c r="B76" s="890"/>
      <c r="C76" s="891"/>
      <c r="D76" s="475">
        <v>2311</v>
      </c>
      <c r="E76" s="474">
        <v>15</v>
      </c>
      <c r="F76" s="474"/>
      <c r="G76" s="474">
        <f t="shared" si="12"/>
        <v>15</v>
      </c>
      <c r="H76" s="474"/>
      <c r="I76" s="880"/>
      <c r="K76" s="501"/>
      <c r="L76" s="501"/>
    </row>
    <row r="77" spans="1:12" ht="12.75" customHeight="1" x14ac:dyDescent="0.2">
      <c r="A77" s="909"/>
      <c r="B77" s="892"/>
      <c r="C77" s="893"/>
      <c r="D77" s="475">
        <v>2279</v>
      </c>
      <c r="E77" s="474">
        <v>138</v>
      </c>
      <c r="F77" s="474"/>
      <c r="G77" s="474">
        <f t="shared" si="12"/>
        <v>138</v>
      </c>
      <c r="H77" s="474"/>
      <c r="I77" s="881"/>
      <c r="K77" s="501"/>
      <c r="L77" s="501"/>
    </row>
    <row r="78" spans="1:12" x14ac:dyDescent="0.2">
      <c r="A78" s="477" t="s">
        <v>480</v>
      </c>
      <c r="B78" s="901" t="s">
        <v>481</v>
      </c>
      <c r="C78" s="902"/>
      <c r="D78" s="475">
        <v>2279</v>
      </c>
      <c r="E78" s="474">
        <v>1000</v>
      </c>
      <c r="F78" s="474"/>
      <c r="G78" s="474">
        <f t="shared" si="12"/>
        <v>1000</v>
      </c>
      <c r="H78" s="474"/>
      <c r="I78" s="472" t="s">
        <v>415</v>
      </c>
      <c r="K78" s="501"/>
      <c r="L78" s="501"/>
    </row>
    <row r="79" spans="1:12" x14ac:dyDescent="0.2">
      <c r="A79" s="473">
        <v>8</v>
      </c>
      <c r="B79" s="894" t="s">
        <v>482</v>
      </c>
      <c r="C79" s="895"/>
      <c r="D79" s="471"/>
      <c r="E79" s="471">
        <f>SUM(E80:E88)</f>
        <v>2476</v>
      </c>
      <c r="F79" s="471">
        <f t="shared" ref="F79:G79" si="13">SUM(F80:F88)</f>
        <v>0</v>
      </c>
      <c r="G79" s="471">
        <f t="shared" si="13"/>
        <v>2476</v>
      </c>
      <c r="H79" s="471"/>
      <c r="I79" s="474"/>
      <c r="K79" s="501"/>
      <c r="L79" s="501"/>
    </row>
    <row r="80" spans="1:12" x14ac:dyDescent="0.2">
      <c r="A80" s="477" t="s">
        <v>483</v>
      </c>
      <c r="B80" s="901" t="s">
        <v>484</v>
      </c>
      <c r="C80" s="902"/>
      <c r="D80" s="475">
        <v>2279</v>
      </c>
      <c r="E80" s="474">
        <v>350</v>
      </c>
      <c r="F80" s="474"/>
      <c r="G80" s="474">
        <f t="shared" ref="G80:G88" si="14">E80+F80</f>
        <v>350</v>
      </c>
      <c r="H80" s="474"/>
      <c r="I80" s="472" t="s">
        <v>415</v>
      </c>
      <c r="K80" s="501"/>
      <c r="L80" s="501"/>
    </row>
    <row r="81" spans="1:12" x14ac:dyDescent="0.2">
      <c r="A81" s="477" t="s">
        <v>485</v>
      </c>
      <c r="B81" s="901" t="s">
        <v>486</v>
      </c>
      <c r="C81" s="902"/>
      <c r="D81" s="475">
        <v>2279</v>
      </c>
      <c r="E81" s="474">
        <v>426</v>
      </c>
      <c r="F81" s="474"/>
      <c r="G81" s="474">
        <f t="shared" si="14"/>
        <v>426</v>
      </c>
      <c r="H81" s="474"/>
      <c r="I81" s="472" t="s">
        <v>415</v>
      </c>
      <c r="K81" s="501"/>
      <c r="L81" s="501"/>
    </row>
    <row r="82" spans="1:12" x14ac:dyDescent="0.2">
      <c r="A82" s="477" t="s">
        <v>487</v>
      </c>
      <c r="B82" s="901" t="s">
        <v>488</v>
      </c>
      <c r="C82" s="902"/>
      <c r="D82" s="475">
        <v>2279</v>
      </c>
      <c r="E82" s="474">
        <v>171</v>
      </c>
      <c r="F82" s="474"/>
      <c r="G82" s="474">
        <f t="shared" si="14"/>
        <v>171</v>
      </c>
      <c r="H82" s="474"/>
      <c r="I82" s="472" t="s">
        <v>415</v>
      </c>
      <c r="K82" s="501"/>
      <c r="L82" s="501"/>
    </row>
    <row r="83" spans="1:12" x14ac:dyDescent="0.2">
      <c r="A83" s="477" t="s">
        <v>489</v>
      </c>
      <c r="B83" s="901" t="s">
        <v>490</v>
      </c>
      <c r="C83" s="902"/>
      <c r="D83" s="475">
        <v>2279</v>
      </c>
      <c r="E83" s="474">
        <v>171</v>
      </c>
      <c r="F83" s="474"/>
      <c r="G83" s="474">
        <f t="shared" si="14"/>
        <v>171</v>
      </c>
      <c r="H83" s="474"/>
      <c r="I83" s="472" t="s">
        <v>415</v>
      </c>
      <c r="K83" s="501"/>
      <c r="L83" s="501"/>
    </row>
    <row r="84" spans="1:12" x14ac:dyDescent="0.2">
      <c r="A84" s="477" t="s">
        <v>491</v>
      </c>
      <c r="B84" s="901" t="s">
        <v>492</v>
      </c>
      <c r="C84" s="902"/>
      <c r="D84" s="475">
        <v>2279</v>
      </c>
      <c r="E84" s="474">
        <v>220</v>
      </c>
      <c r="F84" s="474"/>
      <c r="G84" s="474">
        <f t="shared" si="14"/>
        <v>220</v>
      </c>
      <c r="H84" s="474"/>
      <c r="I84" s="472" t="s">
        <v>415</v>
      </c>
      <c r="K84" s="501"/>
      <c r="L84" s="501"/>
    </row>
    <row r="85" spans="1:12" x14ac:dyDescent="0.2">
      <c r="A85" s="477" t="s">
        <v>493</v>
      </c>
      <c r="B85" s="901" t="s">
        <v>494</v>
      </c>
      <c r="C85" s="902"/>
      <c r="D85" s="475">
        <v>2279</v>
      </c>
      <c r="E85" s="479">
        <v>150</v>
      </c>
      <c r="F85" s="479"/>
      <c r="G85" s="479">
        <f t="shared" si="14"/>
        <v>150</v>
      </c>
      <c r="H85" s="479"/>
      <c r="I85" s="472" t="s">
        <v>415</v>
      </c>
      <c r="K85" s="501"/>
      <c r="L85" s="501"/>
    </row>
    <row r="86" spans="1:12" x14ac:dyDescent="0.2">
      <c r="A86" s="482" t="s">
        <v>495</v>
      </c>
      <c r="B86" s="901" t="s">
        <v>496</v>
      </c>
      <c r="C86" s="902"/>
      <c r="D86" s="475">
        <v>2279</v>
      </c>
      <c r="E86" s="474">
        <v>150</v>
      </c>
      <c r="F86" s="474"/>
      <c r="G86" s="474">
        <f t="shared" si="14"/>
        <v>150</v>
      </c>
      <c r="H86" s="474"/>
      <c r="I86" s="472" t="s">
        <v>415</v>
      </c>
      <c r="K86" s="501"/>
      <c r="L86" s="501"/>
    </row>
    <row r="87" spans="1:12" x14ac:dyDescent="0.2">
      <c r="A87" s="477" t="s">
        <v>497</v>
      </c>
      <c r="B87" s="901" t="s">
        <v>498</v>
      </c>
      <c r="C87" s="902"/>
      <c r="D87" s="475">
        <v>2279</v>
      </c>
      <c r="E87" s="474">
        <v>618</v>
      </c>
      <c r="F87" s="474"/>
      <c r="G87" s="474">
        <f t="shared" si="14"/>
        <v>618</v>
      </c>
      <c r="H87" s="474"/>
      <c r="I87" s="472" t="s">
        <v>415</v>
      </c>
      <c r="K87" s="501"/>
      <c r="L87" s="501"/>
    </row>
    <row r="88" spans="1:12" x14ac:dyDescent="0.2">
      <c r="A88" s="477" t="s">
        <v>499</v>
      </c>
      <c r="B88" s="901" t="s">
        <v>500</v>
      </c>
      <c r="C88" s="902"/>
      <c r="D88" s="475">
        <v>2279</v>
      </c>
      <c r="E88" s="474">
        <v>220</v>
      </c>
      <c r="F88" s="474"/>
      <c r="G88" s="474">
        <f t="shared" si="14"/>
        <v>220</v>
      </c>
      <c r="H88" s="474"/>
      <c r="I88" s="472" t="s">
        <v>415</v>
      </c>
      <c r="K88" s="501"/>
      <c r="L88" s="501"/>
    </row>
    <row r="89" spans="1:12" x14ac:dyDescent="0.2">
      <c r="A89" s="473">
        <v>9</v>
      </c>
      <c r="B89" s="894" t="s">
        <v>501</v>
      </c>
      <c r="C89" s="895"/>
      <c r="D89" s="471"/>
      <c r="E89" s="471">
        <f>SUM(E90:E103)</f>
        <v>5705</v>
      </c>
      <c r="F89" s="471">
        <f t="shared" ref="F89:G89" si="15">SUM(F90:F103)</f>
        <v>0</v>
      </c>
      <c r="G89" s="471">
        <f t="shared" si="15"/>
        <v>5705</v>
      </c>
      <c r="H89" s="471"/>
      <c r="I89" s="474"/>
      <c r="K89" s="501"/>
      <c r="L89" s="501"/>
    </row>
    <row r="90" spans="1:12" x14ac:dyDescent="0.2">
      <c r="A90" s="896" t="s">
        <v>502</v>
      </c>
      <c r="B90" s="888" t="s">
        <v>503</v>
      </c>
      <c r="C90" s="889"/>
      <c r="D90" s="475">
        <v>2264</v>
      </c>
      <c r="E90" s="474">
        <v>570</v>
      </c>
      <c r="F90" s="474"/>
      <c r="G90" s="474">
        <f t="shared" ref="G90:G103" si="16">E90+F90</f>
        <v>570</v>
      </c>
      <c r="H90" s="474"/>
      <c r="I90" s="879" t="s">
        <v>415</v>
      </c>
      <c r="K90" s="501"/>
      <c r="L90" s="501"/>
    </row>
    <row r="91" spans="1:12" ht="12.75" customHeight="1" x14ac:dyDescent="0.2">
      <c r="A91" s="896"/>
      <c r="B91" s="890"/>
      <c r="C91" s="891"/>
      <c r="D91" s="475">
        <v>2279</v>
      </c>
      <c r="E91" s="474">
        <v>720</v>
      </c>
      <c r="F91" s="474"/>
      <c r="G91" s="474">
        <f t="shared" si="16"/>
        <v>720</v>
      </c>
      <c r="H91" s="474"/>
      <c r="I91" s="880"/>
      <c r="K91" s="501"/>
      <c r="L91" s="501"/>
    </row>
    <row r="92" spans="1:12" ht="12.75" customHeight="1" x14ac:dyDescent="0.2">
      <c r="A92" s="896"/>
      <c r="B92" s="892"/>
      <c r="C92" s="893"/>
      <c r="D92" s="475">
        <v>2314</v>
      </c>
      <c r="E92" s="474">
        <v>1485</v>
      </c>
      <c r="F92" s="474"/>
      <c r="G92" s="474">
        <f t="shared" si="16"/>
        <v>1485</v>
      </c>
      <c r="H92" s="474"/>
      <c r="I92" s="881"/>
      <c r="K92" s="501"/>
      <c r="L92" s="501"/>
    </row>
    <row r="93" spans="1:12" x14ac:dyDescent="0.2">
      <c r="A93" s="896" t="s">
        <v>504</v>
      </c>
      <c r="B93" s="888" t="s">
        <v>505</v>
      </c>
      <c r="C93" s="889"/>
      <c r="D93" s="475">
        <v>2264</v>
      </c>
      <c r="E93" s="479">
        <v>600</v>
      </c>
      <c r="F93" s="479"/>
      <c r="G93" s="479">
        <f t="shared" si="16"/>
        <v>600</v>
      </c>
      <c r="H93" s="479"/>
      <c r="I93" s="879" t="s">
        <v>415</v>
      </c>
      <c r="K93" s="501"/>
      <c r="L93" s="501"/>
    </row>
    <row r="94" spans="1:12" ht="12.75" customHeight="1" x14ac:dyDescent="0.2">
      <c r="A94" s="896"/>
      <c r="B94" s="890"/>
      <c r="C94" s="891"/>
      <c r="D94" s="475">
        <v>2279</v>
      </c>
      <c r="E94" s="474">
        <v>712</v>
      </c>
      <c r="F94" s="474"/>
      <c r="G94" s="474">
        <f t="shared" si="16"/>
        <v>712</v>
      </c>
      <c r="H94" s="474"/>
      <c r="I94" s="880"/>
      <c r="K94" s="501"/>
      <c r="L94" s="501"/>
    </row>
    <row r="95" spans="1:12" ht="12.75" customHeight="1" x14ac:dyDescent="0.2">
      <c r="A95" s="896"/>
      <c r="B95" s="892"/>
      <c r="C95" s="893"/>
      <c r="D95" s="475">
        <v>2314</v>
      </c>
      <c r="E95" s="474">
        <v>870</v>
      </c>
      <c r="F95" s="474"/>
      <c r="G95" s="474">
        <f t="shared" si="16"/>
        <v>870</v>
      </c>
      <c r="H95" s="474"/>
      <c r="I95" s="881"/>
      <c r="K95" s="501"/>
      <c r="L95" s="501"/>
    </row>
    <row r="96" spans="1:12" s="483" customFormat="1" ht="12.75" customHeight="1" x14ac:dyDescent="0.2">
      <c r="A96" s="885" t="s">
        <v>506</v>
      </c>
      <c r="B96" s="888" t="s">
        <v>507</v>
      </c>
      <c r="C96" s="889"/>
      <c r="D96" s="475">
        <v>2279</v>
      </c>
      <c r="E96" s="474">
        <v>96</v>
      </c>
      <c r="F96" s="474"/>
      <c r="G96" s="474">
        <f t="shared" si="16"/>
        <v>96</v>
      </c>
      <c r="H96" s="474"/>
      <c r="I96" s="879" t="s">
        <v>415</v>
      </c>
      <c r="K96" s="501"/>
      <c r="L96" s="501"/>
    </row>
    <row r="97" spans="1:12" s="483" customFormat="1" ht="12.75" customHeight="1" x14ac:dyDescent="0.2">
      <c r="A97" s="886"/>
      <c r="B97" s="890"/>
      <c r="C97" s="891"/>
      <c r="D97" s="475">
        <v>2314</v>
      </c>
      <c r="E97" s="474">
        <v>200</v>
      </c>
      <c r="F97" s="474"/>
      <c r="G97" s="474">
        <f t="shared" si="16"/>
        <v>200</v>
      </c>
      <c r="H97" s="474"/>
      <c r="I97" s="880"/>
      <c r="K97" s="501"/>
      <c r="L97" s="501"/>
    </row>
    <row r="98" spans="1:12" s="483" customFormat="1" ht="12.75" customHeight="1" x14ac:dyDescent="0.2">
      <c r="A98" s="887"/>
      <c r="B98" s="892"/>
      <c r="C98" s="893"/>
      <c r="D98" s="475">
        <v>2261</v>
      </c>
      <c r="E98" s="474">
        <v>207</v>
      </c>
      <c r="F98" s="474"/>
      <c r="G98" s="474">
        <f t="shared" si="16"/>
        <v>207</v>
      </c>
      <c r="H98" s="474"/>
      <c r="I98" s="881"/>
      <c r="K98" s="501"/>
      <c r="L98" s="501"/>
    </row>
    <row r="99" spans="1:12" s="483" customFormat="1" ht="12.75" customHeight="1" x14ac:dyDescent="0.2">
      <c r="A99" s="885" t="s">
        <v>508</v>
      </c>
      <c r="B99" s="888" t="s">
        <v>509</v>
      </c>
      <c r="C99" s="889"/>
      <c r="D99" s="475">
        <v>2279</v>
      </c>
      <c r="E99" s="474">
        <v>50</v>
      </c>
      <c r="F99" s="474"/>
      <c r="G99" s="474">
        <f t="shared" si="16"/>
        <v>50</v>
      </c>
      <c r="H99" s="474"/>
      <c r="I99" s="879" t="s">
        <v>415</v>
      </c>
      <c r="K99" s="501"/>
      <c r="L99" s="501"/>
    </row>
    <row r="100" spans="1:12" s="483" customFormat="1" ht="12.75" customHeight="1" x14ac:dyDescent="0.2">
      <c r="A100" s="886"/>
      <c r="B100" s="890"/>
      <c r="C100" s="891"/>
      <c r="D100" s="475">
        <v>2279</v>
      </c>
      <c r="E100" s="474">
        <v>50</v>
      </c>
      <c r="F100" s="474"/>
      <c r="G100" s="474">
        <f t="shared" si="16"/>
        <v>50</v>
      </c>
      <c r="H100" s="474"/>
      <c r="I100" s="880"/>
      <c r="K100" s="501"/>
      <c r="L100" s="501"/>
    </row>
    <row r="101" spans="1:12" s="483" customFormat="1" ht="12.75" customHeight="1" x14ac:dyDescent="0.2">
      <c r="A101" s="886"/>
      <c r="B101" s="890"/>
      <c r="C101" s="891"/>
      <c r="D101" s="475">
        <v>2264</v>
      </c>
      <c r="E101" s="474">
        <v>40</v>
      </c>
      <c r="F101" s="474"/>
      <c r="G101" s="474">
        <f t="shared" si="16"/>
        <v>40</v>
      </c>
      <c r="H101" s="474"/>
      <c r="I101" s="880"/>
      <c r="K101" s="501"/>
      <c r="L101" s="501"/>
    </row>
    <row r="102" spans="1:12" s="483" customFormat="1" ht="12.75" customHeight="1" x14ac:dyDescent="0.2">
      <c r="A102" s="886"/>
      <c r="B102" s="890"/>
      <c r="C102" s="891"/>
      <c r="D102" s="475">
        <v>2223</v>
      </c>
      <c r="E102" s="474">
        <v>40</v>
      </c>
      <c r="F102" s="474"/>
      <c r="G102" s="474">
        <f t="shared" si="16"/>
        <v>40</v>
      </c>
      <c r="H102" s="474"/>
      <c r="I102" s="880"/>
      <c r="K102" s="501"/>
      <c r="L102" s="501"/>
    </row>
    <row r="103" spans="1:12" s="483" customFormat="1" ht="12.75" customHeight="1" x14ac:dyDescent="0.2">
      <c r="A103" s="887"/>
      <c r="B103" s="892"/>
      <c r="C103" s="893"/>
      <c r="D103" s="475">
        <v>2314</v>
      </c>
      <c r="E103" s="474">
        <v>65</v>
      </c>
      <c r="F103" s="474"/>
      <c r="G103" s="474">
        <f t="shared" si="16"/>
        <v>65</v>
      </c>
      <c r="H103" s="474"/>
      <c r="I103" s="881"/>
      <c r="K103" s="501"/>
      <c r="L103" s="501"/>
    </row>
    <row r="104" spans="1:12" x14ac:dyDescent="0.2">
      <c r="A104" s="473">
        <v>10</v>
      </c>
      <c r="B104" s="894" t="s">
        <v>510</v>
      </c>
      <c r="C104" s="895"/>
      <c r="D104" s="471"/>
      <c r="E104" s="471">
        <f>SUM(E105:E109)</f>
        <v>313565</v>
      </c>
      <c r="F104" s="471">
        <f t="shared" ref="F104:G104" si="17">SUM(F105:F109)</f>
        <v>0</v>
      </c>
      <c r="G104" s="471">
        <f t="shared" si="17"/>
        <v>313565</v>
      </c>
      <c r="H104" s="471"/>
      <c r="I104" s="474"/>
      <c r="K104" s="501"/>
      <c r="L104" s="501"/>
    </row>
    <row r="105" spans="1:12" x14ac:dyDescent="0.2">
      <c r="A105" s="477" t="s">
        <v>511</v>
      </c>
      <c r="B105" s="901" t="s">
        <v>512</v>
      </c>
      <c r="C105" s="902"/>
      <c r="D105" s="478">
        <v>2279</v>
      </c>
      <c r="E105" s="474">
        <v>6000</v>
      </c>
      <c r="F105" s="474"/>
      <c r="G105" s="474">
        <f t="shared" ref="G105:G109" si="18">E105+F105</f>
        <v>6000</v>
      </c>
      <c r="H105" s="474"/>
      <c r="I105" s="472" t="s">
        <v>415</v>
      </c>
      <c r="K105" s="501"/>
      <c r="L105" s="501"/>
    </row>
    <row r="106" spans="1:12" x14ac:dyDescent="0.2">
      <c r="A106" s="477" t="s">
        <v>513</v>
      </c>
      <c r="B106" s="901" t="s">
        <v>514</v>
      </c>
      <c r="C106" s="902"/>
      <c r="D106" s="478">
        <v>2279</v>
      </c>
      <c r="E106" s="474">
        <v>4625</v>
      </c>
      <c r="F106" s="474"/>
      <c r="G106" s="474">
        <f t="shared" si="18"/>
        <v>4625</v>
      </c>
      <c r="H106" s="474"/>
      <c r="I106" s="472" t="s">
        <v>415</v>
      </c>
      <c r="K106" s="501"/>
      <c r="L106" s="501"/>
    </row>
    <row r="107" spans="1:12" x14ac:dyDescent="0.2">
      <c r="A107" s="477" t="s">
        <v>515</v>
      </c>
      <c r="B107" s="901" t="s">
        <v>516</v>
      </c>
      <c r="C107" s="902"/>
      <c r="D107" s="484">
        <v>2279</v>
      </c>
      <c r="E107" s="474">
        <f>350000-50000</f>
        <v>300000</v>
      </c>
      <c r="F107" s="474"/>
      <c r="G107" s="474">
        <f t="shared" si="18"/>
        <v>300000</v>
      </c>
      <c r="H107" s="474"/>
      <c r="I107" s="472" t="s">
        <v>415</v>
      </c>
      <c r="K107" s="501"/>
      <c r="L107" s="501"/>
    </row>
    <row r="108" spans="1:12" x14ac:dyDescent="0.2">
      <c r="A108" s="477" t="s">
        <v>517</v>
      </c>
      <c r="B108" s="901" t="s">
        <v>518</v>
      </c>
      <c r="C108" s="902"/>
      <c r="D108" s="478">
        <v>2279</v>
      </c>
      <c r="E108" s="474">
        <v>1440</v>
      </c>
      <c r="F108" s="474"/>
      <c r="G108" s="474">
        <f t="shared" si="18"/>
        <v>1440</v>
      </c>
      <c r="H108" s="474"/>
      <c r="I108" s="472" t="s">
        <v>415</v>
      </c>
      <c r="K108" s="501"/>
      <c r="L108" s="501"/>
    </row>
    <row r="109" spans="1:12" x14ac:dyDescent="0.2">
      <c r="A109" s="477" t="s">
        <v>519</v>
      </c>
      <c r="B109" s="901" t="s">
        <v>520</v>
      </c>
      <c r="C109" s="902"/>
      <c r="D109" s="478">
        <v>2279</v>
      </c>
      <c r="E109" s="474">
        <v>1500</v>
      </c>
      <c r="F109" s="474"/>
      <c r="G109" s="474">
        <f t="shared" si="18"/>
        <v>1500</v>
      </c>
      <c r="H109" s="474"/>
      <c r="I109" s="472" t="s">
        <v>415</v>
      </c>
      <c r="K109" s="501"/>
      <c r="L109" s="501"/>
    </row>
    <row r="110" spans="1:12" x14ac:dyDescent="0.2">
      <c r="A110" s="473">
        <v>11</v>
      </c>
      <c r="B110" s="894" t="s">
        <v>521</v>
      </c>
      <c r="C110" s="895"/>
      <c r="D110" s="471"/>
      <c r="E110" s="471">
        <f>SUM(E111)</f>
        <v>1425</v>
      </c>
      <c r="F110" s="471">
        <f t="shared" ref="F110:G110" si="19">SUM(F111)</f>
        <v>0</v>
      </c>
      <c r="G110" s="471">
        <f t="shared" si="19"/>
        <v>1425</v>
      </c>
      <c r="H110" s="471"/>
      <c r="I110" s="474"/>
      <c r="K110" s="501"/>
      <c r="L110" s="501"/>
    </row>
    <row r="111" spans="1:12" x14ac:dyDescent="0.2">
      <c r="A111" s="477" t="s">
        <v>522</v>
      </c>
      <c r="B111" s="901" t="s">
        <v>523</v>
      </c>
      <c r="C111" s="902"/>
      <c r="D111" s="478">
        <v>2279</v>
      </c>
      <c r="E111" s="474">
        <v>1425</v>
      </c>
      <c r="F111" s="474"/>
      <c r="G111" s="474">
        <f>E111+F111</f>
        <v>1425</v>
      </c>
      <c r="H111" s="474"/>
      <c r="I111" s="472" t="s">
        <v>415</v>
      </c>
      <c r="K111" s="501"/>
      <c r="L111" s="501"/>
    </row>
    <row r="112" spans="1:12" x14ac:dyDescent="0.2">
      <c r="A112" s="473">
        <v>12</v>
      </c>
      <c r="B112" s="894" t="s">
        <v>524</v>
      </c>
      <c r="C112" s="895"/>
      <c r="D112" s="471"/>
      <c r="E112" s="471">
        <f>SUM(E113:E116)</f>
        <v>10200</v>
      </c>
      <c r="F112" s="471">
        <f t="shared" ref="F112:G112" si="20">SUM(F113:F116)</f>
        <v>0</v>
      </c>
      <c r="G112" s="471">
        <f t="shared" si="20"/>
        <v>10200</v>
      </c>
      <c r="H112" s="471"/>
      <c r="I112" s="474"/>
      <c r="K112" s="501"/>
      <c r="L112" s="501"/>
    </row>
    <row r="113" spans="1:12" x14ac:dyDescent="0.2">
      <c r="A113" s="477" t="s">
        <v>525</v>
      </c>
      <c r="B113" s="901" t="s">
        <v>526</v>
      </c>
      <c r="C113" s="902"/>
      <c r="D113" s="475">
        <v>2279</v>
      </c>
      <c r="E113" s="474">
        <v>200</v>
      </c>
      <c r="F113" s="474"/>
      <c r="G113" s="474">
        <f t="shared" ref="G113:G116" si="21">E113+F113</f>
        <v>200</v>
      </c>
      <c r="H113" s="474"/>
      <c r="I113" s="474" t="s">
        <v>415</v>
      </c>
      <c r="K113" s="501"/>
      <c r="L113" s="501"/>
    </row>
    <row r="114" spans="1:12" ht="12.75" customHeight="1" x14ac:dyDescent="0.2">
      <c r="A114" s="477" t="s">
        <v>527</v>
      </c>
      <c r="B114" s="901" t="s">
        <v>528</v>
      </c>
      <c r="C114" s="902"/>
      <c r="D114" s="475">
        <v>2279</v>
      </c>
      <c r="E114" s="474">
        <v>4000</v>
      </c>
      <c r="F114" s="474"/>
      <c r="G114" s="474">
        <f t="shared" si="21"/>
        <v>4000</v>
      </c>
      <c r="H114" s="474"/>
      <c r="I114" s="474" t="s">
        <v>415</v>
      </c>
      <c r="K114" s="501"/>
      <c r="L114" s="501"/>
    </row>
    <row r="115" spans="1:12" ht="12.75" customHeight="1" x14ac:dyDescent="0.2">
      <c r="A115" s="477" t="s">
        <v>529</v>
      </c>
      <c r="B115" s="901" t="s">
        <v>530</v>
      </c>
      <c r="C115" s="902"/>
      <c r="D115" s="475">
        <v>2279</v>
      </c>
      <c r="E115" s="474">
        <v>4000</v>
      </c>
      <c r="F115" s="474"/>
      <c r="G115" s="474">
        <f t="shared" si="21"/>
        <v>4000</v>
      </c>
      <c r="H115" s="474"/>
      <c r="I115" s="474" t="s">
        <v>415</v>
      </c>
      <c r="K115" s="501"/>
      <c r="L115" s="501"/>
    </row>
    <row r="116" spans="1:12" x14ac:dyDescent="0.2">
      <c r="A116" s="477" t="s">
        <v>531</v>
      </c>
      <c r="B116" s="901" t="s">
        <v>532</v>
      </c>
      <c r="C116" s="902"/>
      <c r="D116" s="475">
        <v>2279</v>
      </c>
      <c r="E116" s="474">
        <v>2000</v>
      </c>
      <c r="F116" s="474"/>
      <c r="G116" s="474">
        <f t="shared" si="21"/>
        <v>2000</v>
      </c>
      <c r="H116" s="474"/>
      <c r="I116" s="474" t="s">
        <v>415</v>
      </c>
      <c r="K116" s="501"/>
      <c r="L116" s="501"/>
    </row>
    <row r="117" spans="1:12" x14ac:dyDescent="0.2">
      <c r="A117" s="473">
        <v>13</v>
      </c>
      <c r="B117" s="894" t="s">
        <v>533</v>
      </c>
      <c r="C117" s="895"/>
      <c r="D117" s="471"/>
      <c r="E117" s="471">
        <f>SUM(E118:E121)</f>
        <v>4980</v>
      </c>
      <c r="F117" s="471">
        <f>SUM(F118:F121)</f>
        <v>0</v>
      </c>
      <c r="G117" s="471">
        <f>SUM(G118:G121)</f>
        <v>4980</v>
      </c>
      <c r="H117" s="471"/>
      <c r="I117" s="474"/>
      <c r="K117" s="501"/>
      <c r="L117" s="501"/>
    </row>
    <row r="118" spans="1:12" x14ac:dyDescent="0.2">
      <c r="A118" s="477" t="s">
        <v>534</v>
      </c>
      <c r="B118" s="901" t="s">
        <v>535</v>
      </c>
      <c r="C118" s="902"/>
      <c r="D118" s="484">
        <v>2279</v>
      </c>
      <c r="E118" s="474">
        <v>550</v>
      </c>
      <c r="F118" s="474"/>
      <c r="G118" s="474">
        <f t="shared" ref="G118:G121" si="22">E118+F118</f>
        <v>550</v>
      </c>
      <c r="H118" s="474"/>
      <c r="I118" s="474" t="s">
        <v>415</v>
      </c>
      <c r="K118" s="501"/>
      <c r="L118" s="501"/>
    </row>
    <row r="119" spans="1:12" x14ac:dyDescent="0.2">
      <c r="A119" s="477" t="s">
        <v>536</v>
      </c>
      <c r="B119" s="901" t="s">
        <v>537</v>
      </c>
      <c r="C119" s="902"/>
      <c r="D119" s="484">
        <v>2279</v>
      </c>
      <c r="E119" s="474">
        <v>700</v>
      </c>
      <c r="F119" s="474"/>
      <c r="G119" s="474">
        <f t="shared" si="22"/>
        <v>700</v>
      </c>
      <c r="H119" s="474"/>
      <c r="I119" s="474" t="s">
        <v>415</v>
      </c>
      <c r="K119" s="501"/>
      <c r="L119" s="501"/>
    </row>
    <row r="120" spans="1:12" x14ac:dyDescent="0.2">
      <c r="A120" s="477" t="s">
        <v>538</v>
      </c>
      <c r="B120" s="901" t="s">
        <v>539</v>
      </c>
      <c r="C120" s="902"/>
      <c r="D120" s="484">
        <v>2279</v>
      </c>
      <c r="E120" s="474">
        <v>300</v>
      </c>
      <c r="F120" s="474"/>
      <c r="G120" s="474">
        <f t="shared" si="22"/>
        <v>300</v>
      </c>
      <c r="H120" s="474"/>
      <c r="I120" s="474" t="s">
        <v>415</v>
      </c>
      <c r="K120" s="501"/>
      <c r="L120" s="501"/>
    </row>
    <row r="121" spans="1:12" x14ac:dyDescent="0.2">
      <c r="A121" s="477">
        <v>13.4</v>
      </c>
      <c r="B121" s="901" t="s">
        <v>540</v>
      </c>
      <c r="C121" s="902"/>
      <c r="D121" s="484">
        <v>2279</v>
      </c>
      <c r="E121" s="474">
        <v>3430</v>
      </c>
      <c r="F121" s="474"/>
      <c r="G121" s="474">
        <f t="shared" si="22"/>
        <v>3430</v>
      </c>
      <c r="H121" s="474"/>
      <c r="I121" s="474" t="s">
        <v>415</v>
      </c>
      <c r="K121" s="501"/>
      <c r="L121" s="501"/>
    </row>
    <row r="122" spans="1:12" x14ac:dyDescent="0.2">
      <c r="A122" s="473">
        <v>14</v>
      </c>
      <c r="B122" s="894" t="s">
        <v>541</v>
      </c>
      <c r="C122" s="895"/>
      <c r="D122" s="471"/>
      <c r="E122" s="471">
        <f>SUM(E123:E126)</f>
        <v>1000</v>
      </c>
      <c r="F122" s="471">
        <f t="shared" ref="F122:G122" si="23">SUM(F123:F126)</f>
        <v>0</v>
      </c>
      <c r="G122" s="471">
        <f t="shared" si="23"/>
        <v>1000</v>
      </c>
      <c r="H122" s="471"/>
      <c r="I122" s="474"/>
      <c r="K122" s="501"/>
      <c r="L122" s="501"/>
    </row>
    <row r="123" spans="1:12" x14ac:dyDescent="0.2">
      <c r="A123" s="896" t="s">
        <v>542</v>
      </c>
      <c r="B123" s="888" t="s">
        <v>543</v>
      </c>
      <c r="C123" s="889"/>
      <c r="D123" s="478">
        <v>2264</v>
      </c>
      <c r="E123" s="474">
        <v>50</v>
      </c>
      <c r="F123" s="474"/>
      <c r="G123" s="474">
        <f t="shared" ref="G123:G126" si="24">E123+F123</f>
        <v>50</v>
      </c>
      <c r="H123" s="474"/>
      <c r="I123" s="472" t="s">
        <v>415</v>
      </c>
      <c r="K123" s="501"/>
      <c r="L123" s="501"/>
    </row>
    <row r="124" spans="1:12" ht="12.75" customHeight="1" x14ac:dyDescent="0.2">
      <c r="A124" s="896"/>
      <c r="B124" s="890"/>
      <c r="C124" s="891"/>
      <c r="D124" s="478">
        <v>2322</v>
      </c>
      <c r="E124" s="474">
        <v>250</v>
      </c>
      <c r="F124" s="474"/>
      <c r="G124" s="474">
        <f t="shared" si="24"/>
        <v>250</v>
      </c>
      <c r="H124" s="474"/>
      <c r="I124" s="472" t="s">
        <v>415</v>
      </c>
      <c r="K124" s="501"/>
      <c r="L124" s="501"/>
    </row>
    <row r="125" spans="1:12" ht="12.75" customHeight="1" x14ac:dyDescent="0.2">
      <c r="A125" s="896"/>
      <c r="B125" s="890"/>
      <c r="C125" s="891"/>
      <c r="D125" s="478">
        <v>2261</v>
      </c>
      <c r="E125" s="474">
        <v>300</v>
      </c>
      <c r="F125" s="474"/>
      <c r="G125" s="474">
        <f t="shared" si="24"/>
        <v>300</v>
      </c>
      <c r="H125" s="474"/>
      <c r="I125" s="472" t="s">
        <v>415</v>
      </c>
      <c r="K125" s="501"/>
      <c r="L125" s="501"/>
    </row>
    <row r="126" spans="1:12" ht="12.75" customHeight="1" x14ac:dyDescent="0.2">
      <c r="A126" s="896"/>
      <c r="B126" s="892"/>
      <c r="C126" s="893"/>
      <c r="D126" s="475">
        <v>2314</v>
      </c>
      <c r="E126" s="474">
        <v>400</v>
      </c>
      <c r="F126" s="474"/>
      <c r="G126" s="474">
        <f t="shared" si="24"/>
        <v>400</v>
      </c>
      <c r="H126" s="474"/>
      <c r="I126" s="472" t="s">
        <v>415</v>
      </c>
      <c r="K126" s="501"/>
      <c r="L126" s="501"/>
    </row>
    <row r="127" spans="1:12" x14ac:dyDescent="0.2">
      <c r="A127" s="473">
        <v>15</v>
      </c>
      <c r="B127" s="894" t="s">
        <v>544</v>
      </c>
      <c r="C127" s="895"/>
      <c r="D127" s="471"/>
      <c r="E127" s="471">
        <f>SUM(E128:E129)</f>
        <v>5600</v>
      </c>
      <c r="F127" s="471">
        <f t="shared" ref="F127:G127" si="25">SUM(F128:F129)</f>
        <v>0</v>
      </c>
      <c r="G127" s="471">
        <f t="shared" si="25"/>
        <v>5600</v>
      </c>
      <c r="H127" s="471"/>
      <c r="I127" s="474"/>
      <c r="K127" s="501"/>
      <c r="L127" s="501"/>
    </row>
    <row r="128" spans="1:12" x14ac:dyDescent="0.2">
      <c r="A128" s="477" t="s">
        <v>545</v>
      </c>
      <c r="B128" s="901" t="s">
        <v>546</v>
      </c>
      <c r="C128" s="902"/>
      <c r="D128" s="475">
        <v>2279</v>
      </c>
      <c r="E128" s="474">
        <v>3600</v>
      </c>
      <c r="F128" s="474"/>
      <c r="G128" s="474">
        <f t="shared" ref="G128:G129" si="26">E128+F128</f>
        <v>3600</v>
      </c>
      <c r="H128" s="474"/>
      <c r="I128" s="472" t="s">
        <v>415</v>
      </c>
      <c r="K128" s="501"/>
      <c r="L128" s="501"/>
    </row>
    <row r="129" spans="1:12" ht="12.75" customHeight="1" x14ac:dyDescent="0.2">
      <c r="A129" s="477" t="s">
        <v>547</v>
      </c>
      <c r="B129" s="901" t="s">
        <v>548</v>
      </c>
      <c r="C129" s="902"/>
      <c r="D129" s="475">
        <v>2279</v>
      </c>
      <c r="E129" s="474">
        <v>2000</v>
      </c>
      <c r="F129" s="474"/>
      <c r="G129" s="474">
        <f t="shared" si="26"/>
        <v>2000</v>
      </c>
      <c r="H129" s="474"/>
      <c r="I129" s="472" t="s">
        <v>415</v>
      </c>
      <c r="K129" s="501"/>
      <c r="L129" s="501"/>
    </row>
    <row r="130" spans="1:12" x14ac:dyDescent="0.2">
      <c r="A130" s="473">
        <v>16</v>
      </c>
      <c r="B130" s="894" t="s">
        <v>549</v>
      </c>
      <c r="C130" s="895"/>
      <c r="D130" s="471"/>
      <c r="E130" s="471">
        <f>SUM(E131:E136)</f>
        <v>210900</v>
      </c>
      <c r="F130" s="471">
        <f t="shared" ref="F130:G130" si="27">SUM(F131:F136)</f>
        <v>0</v>
      </c>
      <c r="G130" s="471">
        <f t="shared" si="27"/>
        <v>210900</v>
      </c>
      <c r="H130" s="471"/>
      <c r="I130" s="474"/>
      <c r="K130" s="501"/>
      <c r="L130" s="501"/>
    </row>
    <row r="131" spans="1:12" x14ac:dyDescent="0.2">
      <c r="A131" s="477" t="s">
        <v>550</v>
      </c>
      <c r="B131" s="901" t="s">
        <v>551</v>
      </c>
      <c r="C131" s="902"/>
      <c r="D131" s="475">
        <v>2314</v>
      </c>
      <c r="E131" s="474">
        <v>320</v>
      </c>
      <c r="F131" s="474"/>
      <c r="G131" s="474">
        <f t="shared" ref="G131:G136" si="28">E131+F131</f>
        <v>320</v>
      </c>
      <c r="H131" s="474"/>
      <c r="I131" s="472" t="s">
        <v>415</v>
      </c>
      <c r="K131" s="501"/>
      <c r="L131" s="501"/>
    </row>
    <row r="132" spans="1:12" x14ac:dyDescent="0.2">
      <c r="A132" s="896" t="s">
        <v>552</v>
      </c>
      <c r="B132" s="888" t="s">
        <v>553</v>
      </c>
      <c r="C132" s="889"/>
      <c r="D132" s="475">
        <v>2264</v>
      </c>
      <c r="E132" s="474">
        <v>150</v>
      </c>
      <c r="F132" s="474"/>
      <c r="G132" s="474">
        <f t="shared" si="28"/>
        <v>150</v>
      </c>
      <c r="H132" s="474"/>
      <c r="I132" s="879" t="s">
        <v>415</v>
      </c>
      <c r="K132" s="501"/>
      <c r="L132" s="501"/>
    </row>
    <row r="133" spans="1:12" ht="12.75" customHeight="1" x14ac:dyDescent="0.2">
      <c r="A133" s="896"/>
      <c r="B133" s="890"/>
      <c r="C133" s="891"/>
      <c r="D133" s="475">
        <v>2279</v>
      </c>
      <c r="E133" s="474">
        <v>70</v>
      </c>
      <c r="F133" s="474"/>
      <c r="G133" s="474">
        <f t="shared" si="28"/>
        <v>70</v>
      </c>
      <c r="H133" s="474"/>
      <c r="I133" s="880"/>
      <c r="K133" s="501"/>
      <c r="L133" s="501"/>
    </row>
    <row r="134" spans="1:12" ht="12.75" customHeight="1" x14ac:dyDescent="0.2">
      <c r="A134" s="896"/>
      <c r="B134" s="892"/>
      <c r="C134" s="893"/>
      <c r="D134" s="475">
        <v>2314</v>
      </c>
      <c r="E134" s="474">
        <v>360</v>
      </c>
      <c r="F134" s="474"/>
      <c r="G134" s="474">
        <f t="shared" si="28"/>
        <v>360</v>
      </c>
      <c r="H134" s="474"/>
      <c r="I134" s="881"/>
      <c r="K134" s="501"/>
      <c r="L134" s="501"/>
    </row>
    <row r="135" spans="1:12" ht="12.75" customHeight="1" x14ac:dyDescent="0.2">
      <c r="A135" s="477" t="s">
        <v>554</v>
      </c>
      <c r="B135" s="901" t="s">
        <v>555</v>
      </c>
      <c r="C135" s="902"/>
      <c r="D135" s="475">
        <v>2279</v>
      </c>
      <c r="E135" s="474">
        <v>110000</v>
      </c>
      <c r="F135" s="474"/>
      <c r="G135" s="474">
        <f t="shared" si="28"/>
        <v>110000</v>
      </c>
      <c r="H135" s="474"/>
      <c r="I135" s="472" t="s">
        <v>415</v>
      </c>
      <c r="K135" s="501"/>
      <c r="L135" s="501"/>
    </row>
    <row r="136" spans="1:12" x14ac:dyDescent="0.2">
      <c r="A136" s="477" t="s">
        <v>556</v>
      </c>
      <c r="B136" s="901" t="s">
        <v>557</v>
      </c>
      <c r="C136" s="902"/>
      <c r="D136" s="475">
        <v>2279</v>
      </c>
      <c r="E136" s="474">
        <v>100000</v>
      </c>
      <c r="F136" s="474"/>
      <c r="G136" s="474">
        <f t="shared" si="28"/>
        <v>100000</v>
      </c>
      <c r="H136" s="474"/>
      <c r="I136" s="472" t="s">
        <v>415</v>
      </c>
      <c r="K136" s="501"/>
      <c r="L136" s="501"/>
    </row>
    <row r="137" spans="1:12" x14ac:dyDescent="0.2">
      <c r="A137" s="473">
        <v>17</v>
      </c>
      <c r="B137" s="894" t="s">
        <v>558</v>
      </c>
      <c r="C137" s="895"/>
      <c r="D137" s="471"/>
      <c r="E137" s="471">
        <f>SUM(E138:E141)</f>
        <v>29421</v>
      </c>
      <c r="F137" s="471">
        <f t="shared" ref="F137:G137" si="29">SUM(F138:F141)</f>
        <v>0</v>
      </c>
      <c r="G137" s="471">
        <f t="shared" si="29"/>
        <v>29421</v>
      </c>
      <c r="H137" s="471"/>
      <c r="I137" s="474"/>
      <c r="K137" s="501"/>
      <c r="L137" s="501"/>
    </row>
    <row r="138" spans="1:12" ht="14.25" customHeight="1" x14ac:dyDescent="0.2">
      <c r="A138" s="485" t="s">
        <v>559</v>
      </c>
      <c r="B138" s="901" t="s">
        <v>560</v>
      </c>
      <c r="C138" s="902"/>
      <c r="D138" s="475">
        <v>2279</v>
      </c>
      <c r="E138" s="474">
        <v>2000</v>
      </c>
      <c r="F138" s="474"/>
      <c r="G138" s="474">
        <f t="shared" ref="G138:G141" si="30">E138+F138</f>
        <v>2000</v>
      </c>
      <c r="H138" s="474"/>
      <c r="I138" s="472" t="s">
        <v>415</v>
      </c>
      <c r="K138" s="501"/>
      <c r="L138" s="501"/>
    </row>
    <row r="139" spans="1:12" ht="12.75" customHeight="1" x14ac:dyDescent="0.2">
      <c r="A139" s="485" t="s">
        <v>561</v>
      </c>
      <c r="B139" s="901" t="s">
        <v>562</v>
      </c>
      <c r="C139" s="902"/>
      <c r="D139" s="475">
        <v>2279</v>
      </c>
      <c r="E139" s="474">
        <v>1421</v>
      </c>
      <c r="F139" s="474"/>
      <c r="G139" s="474">
        <f t="shared" si="30"/>
        <v>1421</v>
      </c>
      <c r="H139" s="474"/>
      <c r="I139" s="472" t="s">
        <v>415</v>
      </c>
      <c r="K139" s="501"/>
      <c r="L139" s="501"/>
    </row>
    <row r="140" spans="1:12" x14ac:dyDescent="0.2">
      <c r="A140" s="486" t="s">
        <v>563</v>
      </c>
      <c r="B140" s="910" t="s">
        <v>564</v>
      </c>
      <c r="C140" s="911"/>
      <c r="D140" s="475">
        <v>2279</v>
      </c>
      <c r="E140" s="474">
        <v>1000</v>
      </c>
      <c r="F140" s="474"/>
      <c r="G140" s="474">
        <f t="shared" si="30"/>
        <v>1000</v>
      </c>
      <c r="H140" s="474"/>
      <c r="I140" s="472" t="s">
        <v>415</v>
      </c>
      <c r="K140" s="501"/>
      <c r="L140" s="501"/>
    </row>
    <row r="141" spans="1:12" x14ac:dyDescent="0.2">
      <c r="A141" s="486" t="s">
        <v>565</v>
      </c>
      <c r="B141" s="910" t="s">
        <v>566</v>
      </c>
      <c r="C141" s="911"/>
      <c r="D141" s="475">
        <v>2279</v>
      </c>
      <c r="E141" s="474">
        <v>25000</v>
      </c>
      <c r="F141" s="474"/>
      <c r="G141" s="474">
        <f t="shared" si="30"/>
        <v>25000</v>
      </c>
      <c r="H141" s="474"/>
      <c r="I141" s="472" t="s">
        <v>415</v>
      </c>
      <c r="K141" s="501"/>
      <c r="L141" s="501"/>
    </row>
    <row r="142" spans="1:12" x14ac:dyDescent="0.2">
      <c r="A142" s="473">
        <v>18</v>
      </c>
      <c r="B142" s="894" t="s">
        <v>567</v>
      </c>
      <c r="C142" s="895"/>
      <c r="D142" s="471"/>
      <c r="E142" s="471">
        <f>SUM(E143:E160)</f>
        <v>254737</v>
      </c>
      <c r="F142" s="471">
        <f t="shared" ref="F142" si="31">SUM(F143:F159)</f>
        <v>0</v>
      </c>
      <c r="G142" s="471">
        <f>SUM(G143:G160)</f>
        <v>254737</v>
      </c>
      <c r="H142" s="471"/>
      <c r="I142" s="474"/>
      <c r="K142" s="501"/>
      <c r="L142" s="501"/>
    </row>
    <row r="143" spans="1:12" x14ac:dyDescent="0.2">
      <c r="A143" s="477" t="s">
        <v>568</v>
      </c>
      <c r="B143" s="901" t="s">
        <v>569</v>
      </c>
      <c r="C143" s="902"/>
      <c r="D143" s="475">
        <v>2279</v>
      </c>
      <c r="E143" s="474">
        <v>2100</v>
      </c>
      <c r="F143" s="474"/>
      <c r="G143" s="474">
        <f t="shared" ref="G143:G160" si="32">E143+F143</f>
        <v>2100</v>
      </c>
      <c r="H143" s="474"/>
      <c r="I143" s="472" t="s">
        <v>415</v>
      </c>
      <c r="K143" s="501"/>
      <c r="L143" s="501"/>
    </row>
    <row r="144" spans="1:12" x14ac:dyDescent="0.2">
      <c r="A144" s="477" t="s">
        <v>570</v>
      </c>
      <c r="B144" s="901" t="s">
        <v>571</v>
      </c>
      <c r="C144" s="902"/>
      <c r="D144" s="475">
        <v>2279</v>
      </c>
      <c r="E144" s="474">
        <v>3679</v>
      </c>
      <c r="F144" s="474"/>
      <c r="G144" s="474">
        <f t="shared" si="32"/>
        <v>3679</v>
      </c>
      <c r="H144" s="474"/>
      <c r="I144" s="472" t="s">
        <v>415</v>
      </c>
      <c r="K144" s="501"/>
      <c r="L144" s="501"/>
    </row>
    <row r="145" spans="1:12" x14ac:dyDescent="0.2">
      <c r="A145" s="477" t="s">
        <v>572</v>
      </c>
      <c r="B145" s="901" t="s">
        <v>573</v>
      </c>
      <c r="C145" s="902"/>
      <c r="D145" s="475">
        <v>2279</v>
      </c>
      <c r="E145" s="474">
        <v>2135</v>
      </c>
      <c r="F145" s="474"/>
      <c r="G145" s="474">
        <f t="shared" si="32"/>
        <v>2135</v>
      </c>
      <c r="H145" s="474"/>
      <c r="I145" s="472" t="s">
        <v>415</v>
      </c>
      <c r="K145" s="501"/>
      <c r="L145" s="501"/>
    </row>
    <row r="146" spans="1:12" x14ac:dyDescent="0.2">
      <c r="A146" s="477" t="s">
        <v>574</v>
      </c>
      <c r="B146" s="912" t="s">
        <v>575</v>
      </c>
      <c r="C146" s="913"/>
      <c r="D146" s="475">
        <v>2279</v>
      </c>
      <c r="E146" s="474">
        <v>12100</v>
      </c>
      <c r="F146" s="474"/>
      <c r="G146" s="474">
        <f t="shared" si="32"/>
        <v>12100</v>
      </c>
      <c r="H146" s="474"/>
      <c r="I146" s="472" t="s">
        <v>415</v>
      </c>
      <c r="K146" s="501"/>
      <c r="L146" s="501"/>
    </row>
    <row r="147" spans="1:12" x14ac:dyDescent="0.2">
      <c r="A147" s="477" t="s">
        <v>576</v>
      </c>
      <c r="B147" s="912" t="s">
        <v>577</v>
      </c>
      <c r="C147" s="913"/>
      <c r="D147" s="475">
        <v>2279</v>
      </c>
      <c r="E147" s="474">
        <v>30000</v>
      </c>
      <c r="F147" s="474"/>
      <c r="G147" s="474">
        <f t="shared" si="32"/>
        <v>30000</v>
      </c>
      <c r="H147" s="474"/>
      <c r="I147" s="472" t="s">
        <v>415</v>
      </c>
      <c r="K147" s="501"/>
      <c r="L147" s="501"/>
    </row>
    <row r="148" spans="1:12" x14ac:dyDescent="0.2">
      <c r="A148" s="477" t="s">
        <v>578</v>
      </c>
      <c r="B148" s="901" t="s">
        <v>579</v>
      </c>
      <c r="C148" s="902"/>
      <c r="D148" s="475">
        <v>2279</v>
      </c>
      <c r="E148" s="474">
        <v>3000</v>
      </c>
      <c r="F148" s="474"/>
      <c r="G148" s="474">
        <f t="shared" si="32"/>
        <v>3000</v>
      </c>
      <c r="H148" s="474"/>
      <c r="I148" s="472" t="s">
        <v>415</v>
      </c>
      <c r="K148" s="501"/>
      <c r="L148" s="501"/>
    </row>
    <row r="149" spans="1:12" x14ac:dyDescent="0.2">
      <c r="A149" s="477" t="s">
        <v>580</v>
      </c>
      <c r="B149" s="901" t="s">
        <v>581</v>
      </c>
      <c r="C149" s="902"/>
      <c r="D149" s="475">
        <v>2279</v>
      </c>
      <c r="E149" s="474">
        <v>70000</v>
      </c>
      <c r="F149" s="474"/>
      <c r="G149" s="474">
        <f t="shared" si="32"/>
        <v>70000</v>
      </c>
      <c r="H149" s="474"/>
      <c r="I149" s="472" t="s">
        <v>415</v>
      </c>
      <c r="K149" s="501"/>
      <c r="L149" s="501"/>
    </row>
    <row r="150" spans="1:12" x14ac:dyDescent="0.2">
      <c r="A150" s="477" t="s">
        <v>582</v>
      </c>
      <c r="B150" s="901" t="s">
        <v>583</v>
      </c>
      <c r="C150" s="902"/>
      <c r="D150" s="475">
        <v>2279</v>
      </c>
      <c r="E150" s="474">
        <v>1421</v>
      </c>
      <c r="F150" s="474"/>
      <c r="G150" s="474">
        <f t="shared" si="32"/>
        <v>1421</v>
      </c>
      <c r="H150" s="474"/>
      <c r="I150" s="472" t="s">
        <v>415</v>
      </c>
      <c r="K150" s="501"/>
      <c r="L150" s="501"/>
    </row>
    <row r="151" spans="1:12" x14ac:dyDescent="0.2">
      <c r="A151" s="477" t="s">
        <v>584</v>
      </c>
      <c r="B151" s="901" t="s">
        <v>585</v>
      </c>
      <c r="C151" s="902"/>
      <c r="D151" s="475">
        <v>2279</v>
      </c>
      <c r="E151" s="474">
        <v>70000</v>
      </c>
      <c r="F151" s="474"/>
      <c r="G151" s="474">
        <f t="shared" si="32"/>
        <v>70000</v>
      </c>
      <c r="H151" s="474"/>
      <c r="I151" s="472" t="s">
        <v>415</v>
      </c>
      <c r="K151" s="501"/>
      <c r="L151" s="501"/>
    </row>
    <row r="152" spans="1:12" x14ac:dyDescent="0.2">
      <c r="A152" s="477" t="s">
        <v>586</v>
      </c>
      <c r="B152" s="901" t="s">
        <v>587</v>
      </c>
      <c r="C152" s="902"/>
      <c r="D152" s="475">
        <v>2279</v>
      </c>
      <c r="E152" s="474">
        <v>1500</v>
      </c>
      <c r="F152" s="474"/>
      <c r="G152" s="474">
        <f t="shared" si="32"/>
        <v>1500</v>
      </c>
      <c r="H152" s="474"/>
      <c r="I152" s="472" t="s">
        <v>415</v>
      </c>
      <c r="K152" s="501"/>
      <c r="L152" s="501"/>
    </row>
    <row r="153" spans="1:12" x14ac:dyDescent="0.2">
      <c r="A153" s="477" t="s">
        <v>588</v>
      </c>
      <c r="B153" s="901" t="s">
        <v>589</v>
      </c>
      <c r="C153" s="902"/>
      <c r="D153" s="475">
        <v>2279</v>
      </c>
      <c r="E153" s="474">
        <v>5000</v>
      </c>
      <c r="F153" s="474"/>
      <c r="G153" s="474">
        <f t="shared" si="32"/>
        <v>5000</v>
      </c>
      <c r="H153" s="474"/>
      <c r="I153" s="472" t="s">
        <v>415</v>
      </c>
      <c r="K153" s="501"/>
      <c r="L153" s="501"/>
    </row>
    <row r="154" spans="1:12" x14ac:dyDescent="0.2">
      <c r="A154" s="477" t="s">
        <v>590</v>
      </c>
      <c r="B154" s="901" t="s">
        <v>591</v>
      </c>
      <c r="C154" s="902"/>
      <c r="D154" s="475">
        <v>2279</v>
      </c>
      <c r="E154" s="474">
        <v>551</v>
      </c>
      <c r="F154" s="474"/>
      <c r="G154" s="474">
        <f t="shared" si="32"/>
        <v>551</v>
      </c>
      <c r="H154" s="474"/>
      <c r="I154" s="472" t="s">
        <v>415</v>
      </c>
      <c r="K154" s="501"/>
      <c r="L154" s="501"/>
    </row>
    <row r="155" spans="1:12" x14ac:dyDescent="0.2">
      <c r="A155" s="477" t="s">
        <v>592</v>
      </c>
      <c r="B155" s="901" t="s">
        <v>593</v>
      </c>
      <c r="C155" s="902"/>
      <c r="D155" s="475">
        <v>2279</v>
      </c>
      <c r="E155" s="474">
        <v>30000</v>
      </c>
      <c r="F155" s="474"/>
      <c r="G155" s="474">
        <f t="shared" si="32"/>
        <v>30000</v>
      </c>
      <c r="H155" s="474"/>
      <c r="I155" s="472" t="s">
        <v>415</v>
      </c>
      <c r="K155" s="501"/>
      <c r="L155" s="501"/>
    </row>
    <row r="156" spans="1:12" ht="12.75" customHeight="1" x14ac:dyDescent="0.2">
      <c r="A156" s="477" t="s">
        <v>594</v>
      </c>
      <c r="B156" s="901" t="s">
        <v>595</v>
      </c>
      <c r="C156" s="902"/>
      <c r="D156" s="475">
        <v>2279</v>
      </c>
      <c r="E156" s="474">
        <v>1300</v>
      </c>
      <c r="F156" s="474"/>
      <c r="G156" s="474">
        <f t="shared" si="32"/>
        <v>1300</v>
      </c>
      <c r="H156" s="474"/>
      <c r="I156" s="472" t="s">
        <v>415</v>
      </c>
      <c r="K156" s="501"/>
      <c r="L156" s="501"/>
    </row>
    <row r="157" spans="1:12" ht="12.75" customHeight="1" x14ac:dyDescent="0.2">
      <c r="A157" s="477" t="s">
        <v>596</v>
      </c>
      <c r="B157" s="901" t="s">
        <v>597</v>
      </c>
      <c r="C157" s="902"/>
      <c r="D157" s="475">
        <v>2279</v>
      </c>
      <c r="E157" s="474">
        <v>551</v>
      </c>
      <c r="F157" s="474"/>
      <c r="G157" s="474">
        <f t="shared" si="32"/>
        <v>551</v>
      </c>
      <c r="H157" s="474"/>
      <c r="I157" s="472" t="s">
        <v>415</v>
      </c>
      <c r="K157" s="501"/>
      <c r="L157" s="501"/>
    </row>
    <row r="158" spans="1:12" x14ac:dyDescent="0.2">
      <c r="A158" s="477" t="s">
        <v>598</v>
      </c>
      <c r="B158" s="901" t="s">
        <v>599</v>
      </c>
      <c r="C158" s="902"/>
      <c r="D158" s="475">
        <v>2279</v>
      </c>
      <c r="E158" s="474">
        <v>5400</v>
      </c>
      <c r="F158" s="474"/>
      <c r="G158" s="474">
        <f t="shared" si="32"/>
        <v>5400</v>
      </c>
      <c r="H158" s="474"/>
      <c r="I158" s="472" t="s">
        <v>415</v>
      </c>
      <c r="K158" s="501"/>
      <c r="L158" s="501"/>
    </row>
    <row r="159" spans="1:12" ht="12.75" customHeight="1" x14ac:dyDescent="0.2">
      <c r="A159" s="477" t="s">
        <v>600</v>
      </c>
      <c r="B159" s="901" t="s">
        <v>601</v>
      </c>
      <c r="C159" s="902"/>
      <c r="D159" s="475">
        <v>2279</v>
      </c>
      <c r="E159" s="474">
        <v>1000</v>
      </c>
      <c r="F159" s="474"/>
      <c r="G159" s="474">
        <f t="shared" si="32"/>
        <v>1000</v>
      </c>
      <c r="H159" s="474"/>
      <c r="I159" s="472" t="s">
        <v>415</v>
      </c>
      <c r="K159" s="501"/>
      <c r="L159" s="501"/>
    </row>
    <row r="160" spans="1:12" x14ac:dyDescent="0.2">
      <c r="A160" s="477" t="s">
        <v>602</v>
      </c>
      <c r="B160" s="901" t="s">
        <v>603</v>
      </c>
      <c r="C160" s="902"/>
      <c r="D160" s="475">
        <v>2279</v>
      </c>
      <c r="E160" s="474">
        <v>15000</v>
      </c>
      <c r="F160" s="474"/>
      <c r="G160" s="474">
        <f t="shared" si="32"/>
        <v>15000</v>
      </c>
      <c r="H160" s="474"/>
      <c r="I160" s="472" t="s">
        <v>415</v>
      </c>
      <c r="K160" s="501"/>
      <c r="L160" s="501"/>
    </row>
    <row r="161" spans="1:12" x14ac:dyDescent="0.2">
      <c r="A161" s="473">
        <v>19</v>
      </c>
      <c r="B161" s="894" t="s">
        <v>604</v>
      </c>
      <c r="C161" s="895"/>
      <c r="D161" s="471"/>
      <c r="E161" s="471">
        <f>SUM(E162:E164)</f>
        <v>2860</v>
      </c>
      <c r="F161" s="471">
        <f t="shared" ref="F161:G161" si="33">SUM(F162:F164)</f>
        <v>0</v>
      </c>
      <c r="G161" s="471">
        <f t="shared" si="33"/>
        <v>2860</v>
      </c>
      <c r="H161" s="471"/>
      <c r="I161" s="474"/>
      <c r="K161" s="501"/>
      <c r="L161" s="501"/>
    </row>
    <row r="162" spans="1:12" ht="12.75" customHeight="1" x14ac:dyDescent="0.2">
      <c r="A162" s="477" t="s">
        <v>605</v>
      </c>
      <c r="B162" s="901" t="s">
        <v>606</v>
      </c>
      <c r="C162" s="902"/>
      <c r="D162" s="475">
        <v>2279</v>
      </c>
      <c r="E162" s="474">
        <v>785</v>
      </c>
      <c r="F162" s="474"/>
      <c r="G162" s="474">
        <f t="shared" ref="G162:G164" si="34">E162+F162</f>
        <v>785</v>
      </c>
      <c r="H162" s="474"/>
      <c r="I162" s="472" t="s">
        <v>415</v>
      </c>
      <c r="K162" s="501"/>
      <c r="L162" s="501"/>
    </row>
    <row r="163" spans="1:12" x14ac:dyDescent="0.2">
      <c r="A163" s="477" t="s">
        <v>607</v>
      </c>
      <c r="B163" s="901" t="s">
        <v>608</v>
      </c>
      <c r="C163" s="902"/>
      <c r="D163" s="475">
        <v>2279</v>
      </c>
      <c r="E163" s="474">
        <v>650</v>
      </c>
      <c r="F163" s="474"/>
      <c r="G163" s="474">
        <f t="shared" si="34"/>
        <v>650</v>
      </c>
      <c r="H163" s="474"/>
      <c r="I163" s="472" t="s">
        <v>415</v>
      </c>
      <c r="K163" s="501"/>
      <c r="L163" s="501"/>
    </row>
    <row r="164" spans="1:12" x14ac:dyDescent="0.2">
      <c r="A164" s="477" t="s">
        <v>609</v>
      </c>
      <c r="B164" s="901" t="s">
        <v>610</v>
      </c>
      <c r="C164" s="902"/>
      <c r="D164" s="475">
        <v>2279</v>
      </c>
      <c r="E164" s="474">
        <v>1425</v>
      </c>
      <c r="F164" s="474"/>
      <c r="G164" s="474">
        <f t="shared" si="34"/>
        <v>1425</v>
      </c>
      <c r="H164" s="474"/>
      <c r="I164" s="472" t="s">
        <v>415</v>
      </c>
      <c r="K164" s="501"/>
      <c r="L164" s="501"/>
    </row>
    <row r="165" spans="1:12" x14ac:dyDescent="0.2">
      <c r="A165" s="473">
        <v>20</v>
      </c>
      <c r="B165" s="894" t="s">
        <v>611</v>
      </c>
      <c r="C165" s="895"/>
      <c r="D165" s="471"/>
      <c r="E165" s="471">
        <f>SUM(E166:E167)</f>
        <v>1850</v>
      </c>
      <c r="F165" s="471">
        <f t="shared" ref="F165:G165" si="35">SUM(F166:F167)</f>
        <v>0</v>
      </c>
      <c r="G165" s="471">
        <f t="shared" si="35"/>
        <v>1850</v>
      </c>
      <c r="H165" s="471"/>
      <c r="I165" s="474"/>
      <c r="K165" s="501"/>
      <c r="L165" s="501"/>
    </row>
    <row r="166" spans="1:12" x14ac:dyDescent="0.2">
      <c r="A166" s="896" t="s">
        <v>612</v>
      </c>
      <c r="B166" s="888" t="s">
        <v>613</v>
      </c>
      <c r="C166" s="889"/>
      <c r="D166" s="475">
        <v>2279</v>
      </c>
      <c r="E166" s="474">
        <v>500</v>
      </c>
      <c r="F166" s="474"/>
      <c r="G166" s="474">
        <f t="shared" ref="G166:G167" si="36">E166+F166</f>
        <v>500</v>
      </c>
      <c r="H166" s="474"/>
      <c r="I166" s="879" t="s">
        <v>415</v>
      </c>
      <c r="K166" s="501"/>
      <c r="L166" s="501"/>
    </row>
    <row r="167" spans="1:12" ht="12.75" customHeight="1" x14ac:dyDescent="0.2">
      <c r="A167" s="896"/>
      <c r="B167" s="892"/>
      <c r="C167" s="893"/>
      <c r="D167" s="475">
        <v>2314</v>
      </c>
      <c r="E167" s="474">
        <v>1350</v>
      </c>
      <c r="F167" s="474"/>
      <c r="G167" s="474">
        <f t="shared" si="36"/>
        <v>1350</v>
      </c>
      <c r="H167" s="474"/>
      <c r="I167" s="881"/>
      <c r="K167" s="501"/>
      <c r="L167" s="501"/>
    </row>
    <row r="168" spans="1:12" x14ac:dyDescent="0.2">
      <c r="A168" s="473">
        <v>21</v>
      </c>
      <c r="B168" s="894" t="s">
        <v>614</v>
      </c>
      <c r="C168" s="895"/>
      <c r="D168" s="471"/>
      <c r="E168" s="471">
        <f>SUM(E169:E169)</f>
        <v>2135</v>
      </c>
      <c r="F168" s="471">
        <f t="shared" ref="F168:G168" si="37">SUM(F169:F169)</f>
        <v>0</v>
      </c>
      <c r="G168" s="471">
        <f t="shared" si="37"/>
        <v>2135</v>
      </c>
      <c r="H168" s="471"/>
      <c r="I168" s="474"/>
      <c r="K168" s="501"/>
      <c r="L168" s="501"/>
    </row>
    <row r="169" spans="1:12" x14ac:dyDescent="0.2">
      <c r="A169" s="477" t="s">
        <v>615</v>
      </c>
      <c r="B169" s="901" t="s">
        <v>616</v>
      </c>
      <c r="C169" s="902"/>
      <c r="D169" s="475">
        <v>2279</v>
      </c>
      <c r="E169" s="479">
        <v>2135</v>
      </c>
      <c r="F169" s="479"/>
      <c r="G169" s="479">
        <f>E169+F169</f>
        <v>2135</v>
      </c>
      <c r="H169" s="479"/>
      <c r="I169" s="472" t="s">
        <v>415</v>
      </c>
      <c r="K169" s="501"/>
      <c r="L169" s="501"/>
    </row>
    <row r="170" spans="1:12" x14ac:dyDescent="0.2">
      <c r="A170" s="473">
        <v>22</v>
      </c>
      <c r="B170" s="894" t="s">
        <v>617</v>
      </c>
      <c r="C170" s="895"/>
      <c r="D170" s="471"/>
      <c r="E170" s="471">
        <f>SUM(E171:E172)</f>
        <v>3923</v>
      </c>
      <c r="F170" s="471">
        <f t="shared" ref="F170:G170" si="38">SUM(F171:F172)</f>
        <v>0</v>
      </c>
      <c r="G170" s="471">
        <f t="shared" si="38"/>
        <v>3923</v>
      </c>
      <c r="H170" s="471"/>
      <c r="I170" s="474"/>
      <c r="K170" s="501"/>
      <c r="L170" s="501"/>
    </row>
    <row r="171" spans="1:12" x14ac:dyDescent="0.2">
      <c r="A171" s="477" t="s">
        <v>618</v>
      </c>
      <c r="B171" s="901" t="s">
        <v>619</v>
      </c>
      <c r="C171" s="902"/>
      <c r="D171" s="475">
        <v>2279</v>
      </c>
      <c r="E171" s="474">
        <v>2500</v>
      </c>
      <c r="F171" s="474"/>
      <c r="G171" s="474">
        <f t="shared" ref="G171:G172" si="39">E171+F171</f>
        <v>2500</v>
      </c>
      <c r="H171" s="474"/>
      <c r="I171" s="472" t="s">
        <v>415</v>
      </c>
      <c r="K171" s="501"/>
      <c r="L171" s="501"/>
    </row>
    <row r="172" spans="1:12" x14ac:dyDescent="0.2">
      <c r="A172" s="477" t="s">
        <v>620</v>
      </c>
      <c r="B172" s="901" t="s">
        <v>621</v>
      </c>
      <c r="C172" s="902"/>
      <c r="D172" s="475">
        <v>2279</v>
      </c>
      <c r="E172" s="474">
        <v>1423</v>
      </c>
      <c r="F172" s="474"/>
      <c r="G172" s="474">
        <f t="shared" si="39"/>
        <v>1423</v>
      </c>
      <c r="H172" s="474"/>
      <c r="I172" s="472" t="s">
        <v>415</v>
      </c>
      <c r="K172" s="501"/>
      <c r="L172" s="501"/>
    </row>
    <row r="173" spans="1:12" x14ac:dyDescent="0.2">
      <c r="A173" s="473">
        <v>23</v>
      </c>
      <c r="B173" s="894" t="s">
        <v>622</v>
      </c>
      <c r="C173" s="895"/>
      <c r="D173" s="471"/>
      <c r="E173" s="471">
        <f>SUM(E174:E176)</f>
        <v>170000</v>
      </c>
      <c r="F173" s="471">
        <f t="shared" ref="F173:G173" si="40">SUM(F174:F176)</f>
        <v>0</v>
      </c>
      <c r="G173" s="471">
        <f t="shared" si="40"/>
        <v>170000</v>
      </c>
      <c r="H173" s="471"/>
      <c r="I173" s="474"/>
      <c r="K173" s="501"/>
      <c r="L173" s="501"/>
    </row>
    <row r="174" spans="1:12" x14ac:dyDescent="0.2">
      <c r="A174" s="477" t="s">
        <v>623</v>
      </c>
      <c r="B174" s="901" t="s">
        <v>624</v>
      </c>
      <c r="C174" s="902"/>
      <c r="D174" s="475">
        <v>2279</v>
      </c>
      <c r="E174" s="474">
        <v>70000</v>
      </c>
      <c r="F174" s="474"/>
      <c r="G174" s="474">
        <f t="shared" ref="G174:G176" si="41">E174+F174</f>
        <v>70000</v>
      </c>
      <c r="H174" s="474"/>
      <c r="I174" s="472" t="s">
        <v>415</v>
      </c>
      <c r="K174" s="501"/>
      <c r="L174" s="501"/>
    </row>
    <row r="175" spans="1:12" x14ac:dyDescent="0.2">
      <c r="A175" s="477" t="s">
        <v>625</v>
      </c>
      <c r="B175" s="901" t="s">
        <v>626</v>
      </c>
      <c r="C175" s="902"/>
      <c r="D175" s="475">
        <v>2279</v>
      </c>
      <c r="E175" s="474">
        <v>70000</v>
      </c>
      <c r="F175" s="474"/>
      <c r="G175" s="474">
        <f t="shared" si="41"/>
        <v>70000</v>
      </c>
      <c r="H175" s="474"/>
      <c r="I175" s="472" t="s">
        <v>415</v>
      </c>
      <c r="K175" s="501"/>
      <c r="L175" s="501"/>
    </row>
    <row r="176" spans="1:12" x14ac:dyDescent="0.2">
      <c r="A176" s="477" t="s">
        <v>627</v>
      </c>
      <c r="B176" s="901" t="s">
        <v>628</v>
      </c>
      <c r="C176" s="902"/>
      <c r="D176" s="475">
        <v>2279</v>
      </c>
      <c r="E176" s="474">
        <v>30000</v>
      </c>
      <c r="F176" s="474"/>
      <c r="G176" s="474">
        <f t="shared" si="41"/>
        <v>30000</v>
      </c>
      <c r="H176" s="474"/>
      <c r="I176" s="472" t="s">
        <v>415</v>
      </c>
      <c r="K176" s="501"/>
      <c r="L176" s="501"/>
    </row>
    <row r="177" spans="1:12" x14ac:dyDescent="0.2">
      <c r="A177" s="473">
        <v>24</v>
      </c>
      <c r="B177" s="894" t="s">
        <v>629</v>
      </c>
      <c r="C177" s="895"/>
      <c r="D177" s="471"/>
      <c r="E177" s="471">
        <f>SUM(E178)</f>
        <v>110000</v>
      </c>
      <c r="F177" s="471">
        <f t="shared" ref="F177:G177" si="42">SUM(F178)</f>
        <v>0</v>
      </c>
      <c r="G177" s="471">
        <f t="shared" si="42"/>
        <v>110000</v>
      </c>
      <c r="H177" s="471"/>
      <c r="I177" s="474"/>
      <c r="K177" s="501"/>
      <c r="L177" s="501"/>
    </row>
    <row r="178" spans="1:12" x14ac:dyDescent="0.2">
      <c r="A178" s="477" t="s">
        <v>630</v>
      </c>
      <c r="B178" s="901" t="s">
        <v>631</v>
      </c>
      <c r="C178" s="902"/>
      <c r="D178" s="475">
        <v>2279</v>
      </c>
      <c r="E178" s="474">
        <v>110000</v>
      </c>
      <c r="F178" s="474"/>
      <c r="G178" s="474">
        <f>E178+F178</f>
        <v>110000</v>
      </c>
      <c r="H178" s="474"/>
      <c r="I178" s="472" t="s">
        <v>415</v>
      </c>
      <c r="K178" s="501"/>
      <c r="L178" s="501"/>
    </row>
    <row r="179" spans="1:12" ht="36" customHeight="1" x14ac:dyDescent="0.2">
      <c r="A179" s="898" t="s">
        <v>632</v>
      </c>
      <c r="B179" s="899"/>
      <c r="C179" s="900"/>
      <c r="D179" s="487"/>
      <c r="E179" s="487">
        <f>SUM(E180:E256)</f>
        <v>540169</v>
      </c>
      <c r="F179" s="487">
        <f>SUM(F180:F254)</f>
        <v>1801</v>
      </c>
      <c r="G179" s="487">
        <f>SUM(G180:G256)</f>
        <v>541970</v>
      </c>
      <c r="H179" s="487"/>
      <c r="I179" s="474"/>
      <c r="K179" s="501"/>
      <c r="L179" s="501"/>
    </row>
    <row r="180" spans="1:12" x14ac:dyDescent="0.2">
      <c r="A180" s="477">
        <v>1</v>
      </c>
      <c r="B180" s="901" t="s">
        <v>633</v>
      </c>
      <c r="C180" s="902"/>
      <c r="D180" s="475">
        <v>2279</v>
      </c>
      <c r="E180" s="474">
        <v>140000</v>
      </c>
      <c r="F180" s="474"/>
      <c r="G180" s="474">
        <f t="shared" ref="G180:G243" si="43">E180+F180</f>
        <v>140000</v>
      </c>
      <c r="H180" s="474"/>
      <c r="I180" s="472" t="s">
        <v>634</v>
      </c>
      <c r="K180" s="501"/>
      <c r="L180" s="501"/>
    </row>
    <row r="181" spans="1:12" x14ac:dyDescent="0.2">
      <c r="A181" s="477">
        <v>2</v>
      </c>
      <c r="B181" s="901" t="s">
        <v>635</v>
      </c>
      <c r="C181" s="902"/>
      <c r="D181" s="475">
        <v>2279</v>
      </c>
      <c r="E181" s="474">
        <v>60000</v>
      </c>
      <c r="F181" s="474"/>
      <c r="G181" s="474">
        <f t="shared" si="43"/>
        <v>60000</v>
      </c>
      <c r="H181" s="474"/>
      <c r="I181" s="472" t="s">
        <v>634</v>
      </c>
      <c r="K181" s="501"/>
      <c r="L181" s="501"/>
    </row>
    <row r="182" spans="1:12" x14ac:dyDescent="0.2">
      <c r="A182" s="477">
        <v>3</v>
      </c>
      <c r="B182" s="901" t="s">
        <v>636</v>
      </c>
      <c r="C182" s="902"/>
      <c r="D182" s="475">
        <v>2279</v>
      </c>
      <c r="E182" s="474">
        <v>30000</v>
      </c>
      <c r="F182" s="474"/>
      <c r="G182" s="474">
        <f t="shared" si="43"/>
        <v>30000</v>
      </c>
      <c r="H182" s="474"/>
      <c r="I182" s="472" t="s">
        <v>634</v>
      </c>
      <c r="K182" s="501"/>
      <c r="L182" s="501"/>
    </row>
    <row r="183" spans="1:12" x14ac:dyDescent="0.2">
      <c r="A183" s="896">
        <v>4</v>
      </c>
      <c r="B183" s="888" t="s">
        <v>637</v>
      </c>
      <c r="C183" s="889"/>
      <c r="D183" s="475">
        <v>2262</v>
      </c>
      <c r="E183" s="474">
        <v>3685</v>
      </c>
      <c r="F183" s="474"/>
      <c r="G183" s="474">
        <f t="shared" si="43"/>
        <v>3685</v>
      </c>
      <c r="H183" s="474"/>
      <c r="I183" s="879" t="s">
        <v>634</v>
      </c>
      <c r="K183" s="501"/>
      <c r="L183" s="501"/>
    </row>
    <row r="184" spans="1:12" ht="12.75" customHeight="1" x14ac:dyDescent="0.2">
      <c r="A184" s="896"/>
      <c r="B184" s="890"/>
      <c r="C184" s="891"/>
      <c r="D184" s="475">
        <v>2279</v>
      </c>
      <c r="E184" s="474">
        <v>3100</v>
      </c>
      <c r="F184" s="474"/>
      <c r="G184" s="474">
        <f t="shared" si="43"/>
        <v>3100</v>
      </c>
      <c r="H184" s="474"/>
      <c r="I184" s="880"/>
      <c r="K184" s="501"/>
      <c r="L184" s="501"/>
    </row>
    <row r="185" spans="1:12" ht="12.75" customHeight="1" x14ac:dyDescent="0.2">
      <c r="A185" s="896"/>
      <c r="B185" s="892"/>
      <c r="C185" s="893"/>
      <c r="D185" s="475">
        <v>2361</v>
      </c>
      <c r="E185" s="474">
        <v>1562</v>
      </c>
      <c r="F185" s="474"/>
      <c r="G185" s="474">
        <f t="shared" si="43"/>
        <v>1562</v>
      </c>
      <c r="H185" s="474"/>
      <c r="I185" s="881"/>
      <c r="K185" s="501"/>
      <c r="L185" s="501"/>
    </row>
    <row r="186" spans="1:12" ht="12.75" customHeight="1" x14ac:dyDescent="0.2">
      <c r="A186" s="885">
        <v>5</v>
      </c>
      <c r="B186" s="888" t="s">
        <v>638</v>
      </c>
      <c r="C186" s="889"/>
      <c r="D186" s="475">
        <v>2363</v>
      </c>
      <c r="E186" s="474">
        <v>7595</v>
      </c>
      <c r="F186" s="474"/>
      <c r="G186" s="474">
        <f t="shared" si="43"/>
        <v>7595</v>
      </c>
      <c r="H186" s="474"/>
      <c r="I186" s="879" t="s">
        <v>634</v>
      </c>
      <c r="K186" s="501"/>
      <c r="L186" s="501"/>
    </row>
    <row r="187" spans="1:12" ht="12.75" customHeight="1" x14ac:dyDescent="0.2">
      <c r="A187" s="886"/>
      <c r="B187" s="890"/>
      <c r="C187" s="891"/>
      <c r="D187" s="475">
        <v>2247</v>
      </c>
      <c r="E187" s="474">
        <v>150</v>
      </c>
      <c r="F187" s="474"/>
      <c r="G187" s="474">
        <f t="shared" si="43"/>
        <v>150</v>
      </c>
      <c r="H187" s="474"/>
      <c r="I187" s="880"/>
      <c r="K187" s="501"/>
      <c r="L187" s="501"/>
    </row>
    <row r="188" spans="1:12" ht="12.75" customHeight="1" x14ac:dyDescent="0.2">
      <c r="A188" s="886"/>
      <c r="B188" s="890"/>
      <c r="C188" s="891"/>
      <c r="D188" s="475">
        <v>2261</v>
      </c>
      <c r="E188" s="474">
        <v>11000</v>
      </c>
      <c r="F188" s="474"/>
      <c r="G188" s="474">
        <f t="shared" si="43"/>
        <v>11000</v>
      </c>
      <c r="H188" s="474"/>
      <c r="I188" s="880"/>
      <c r="K188" s="501"/>
      <c r="L188" s="501"/>
    </row>
    <row r="189" spans="1:12" ht="12.75" customHeight="1" x14ac:dyDescent="0.2">
      <c r="A189" s="886"/>
      <c r="B189" s="890"/>
      <c r="C189" s="891"/>
      <c r="D189" s="475">
        <v>2262</v>
      </c>
      <c r="E189" s="474">
        <v>6317</v>
      </c>
      <c r="F189" s="474"/>
      <c r="G189" s="474">
        <f t="shared" si="43"/>
        <v>6317</v>
      </c>
      <c r="H189" s="474"/>
      <c r="I189" s="880"/>
      <c r="K189" s="501"/>
      <c r="L189" s="501"/>
    </row>
    <row r="190" spans="1:12" ht="12.75" customHeight="1" x14ac:dyDescent="0.2">
      <c r="A190" s="886"/>
      <c r="B190" s="890"/>
      <c r="C190" s="891"/>
      <c r="D190" s="475">
        <v>2322</v>
      </c>
      <c r="E190" s="474">
        <v>215</v>
      </c>
      <c r="F190" s="474"/>
      <c r="G190" s="474">
        <f t="shared" si="43"/>
        <v>215</v>
      </c>
      <c r="H190" s="474"/>
      <c r="I190" s="880"/>
      <c r="K190" s="501"/>
      <c r="L190" s="501"/>
    </row>
    <row r="191" spans="1:12" x14ac:dyDescent="0.2">
      <c r="A191" s="886"/>
      <c r="B191" s="890"/>
      <c r="C191" s="891"/>
      <c r="D191" s="475">
        <v>2361</v>
      </c>
      <c r="E191" s="474">
        <f>13688+3367</f>
        <v>17055</v>
      </c>
      <c r="F191" s="474"/>
      <c r="G191" s="474">
        <f t="shared" si="43"/>
        <v>17055</v>
      </c>
      <c r="H191" s="474"/>
      <c r="I191" s="880"/>
      <c r="K191" s="501"/>
      <c r="L191" s="501"/>
    </row>
    <row r="192" spans="1:12" ht="12.75" customHeight="1" x14ac:dyDescent="0.2">
      <c r="A192" s="886"/>
      <c r="B192" s="890"/>
      <c r="C192" s="891"/>
      <c r="D192" s="475">
        <v>2311</v>
      </c>
      <c r="E192" s="474">
        <v>28</v>
      </c>
      <c r="F192" s="474"/>
      <c r="G192" s="474">
        <f t="shared" si="43"/>
        <v>28</v>
      </c>
      <c r="H192" s="474"/>
      <c r="I192" s="880"/>
      <c r="K192" s="501"/>
      <c r="L192" s="501"/>
    </row>
    <row r="193" spans="1:12" ht="12.75" customHeight="1" x14ac:dyDescent="0.2">
      <c r="A193" s="887"/>
      <c r="B193" s="892"/>
      <c r="C193" s="893"/>
      <c r="D193" s="475">
        <v>2312</v>
      </c>
      <c r="E193" s="474">
        <v>250</v>
      </c>
      <c r="F193" s="474"/>
      <c r="G193" s="474">
        <f t="shared" si="43"/>
        <v>250</v>
      </c>
      <c r="H193" s="474"/>
      <c r="I193" s="881"/>
      <c r="K193" s="501"/>
      <c r="L193" s="501"/>
    </row>
    <row r="194" spans="1:12" x14ac:dyDescent="0.2">
      <c r="A194" s="477">
        <v>6</v>
      </c>
      <c r="B194" s="901" t="s">
        <v>639</v>
      </c>
      <c r="C194" s="902"/>
      <c r="D194" s="475">
        <v>2279</v>
      </c>
      <c r="E194" s="474">
        <v>25000</v>
      </c>
      <c r="F194" s="474"/>
      <c r="G194" s="474">
        <f t="shared" si="43"/>
        <v>25000</v>
      </c>
      <c r="H194" s="474"/>
      <c r="I194" s="472" t="s">
        <v>634</v>
      </c>
      <c r="K194" s="501"/>
      <c r="L194" s="501"/>
    </row>
    <row r="195" spans="1:12" x14ac:dyDescent="0.2">
      <c r="A195" s="477">
        <v>7</v>
      </c>
      <c r="B195" s="901" t="s">
        <v>640</v>
      </c>
      <c r="C195" s="902"/>
      <c r="D195" s="475">
        <v>2279</v>
      </c>
      <c r="E195" s="474">
        <v>7300</v>
      </c>
      <c r="F195" s="474"/>
      <c r="G195" s="474">
        <f t="shared" si="43"/>
        <v>7300</v>
      </c>
      <c r="H195" s="474"/>
      <c r="I195" s="472" t="s">
        <v>634</v>
      </c>
      <c r="K195" s="501"/>
      <c r="L195" s="501"/>
    </row>
    <row r="196" spans="1:12" x14ac:dyDescent="0.2">
      <c r="A196" s="477">
        <v>8</v>
      </c>
      <c r="B196" s="901" t="s">
        <v>641</v>
      </c>
      <c r="C196" s="902"/>
      <c r="D196" s="475">
        <v>2279</v>
      </c>
      <c r="E196" s="474">
        <v>7300</v>
      </c>
      <c r="F196" s="474"/>
      <c r="G196" s="474">
        <f t="shared" si="43"/>
        <v>7300</v>
      </c>
      <c r="H196" s="474"/>
      <c r="I196" s="472" t="s">
        <v>634</v>
      </c>
      <c r="K196" s="501"/>
      <c r="L196" s="501"/>
    </row>
    <row r="197" spans="1:12" x14ac:dyDescent="0.2">
      <c r="A197" s="477">
        <v>9</v>
      </c>
      <c r="B197" s="901" t="s">
        <v>642</v>
      </c>
      <c r="C197" s="902"/>
      <c r="D197" s="475">
        <v>2279</v>
      </c>
      <c r="E197" s="474">
        <v>712</v>
      </c>
      <c r="F197" s="474"/>
      <c r="G197" s="474">
        <f t="shared" si="43"/>
        <v>712</v>
      </c>
      <c r="H197" s="474"/>
      <c r="I197" s="472" t="s">
        <v>634</v>
      </c>
      <c r="K197" s="501"/>
      <c r="L197" s="501"/>
    </row>
    <row r="198" spans="1:12" x14ac:dyDescent="0.2">
      <c r="A198" s="477">
        <v>10</v>
      </c>
      <c r="B198" s="901" t="s">
        <v>643</v>
      </c>
      <c r="C198" s="902"/>
      <c r="D198" s="475">
        <v>2279</v>
      </c>
      <c r="E198" s="474">
        <v>7300</v>
      </c>
      <c r="F198" s="474"/>
      <c r="G198" s="474">
        <f t="shared" si="43"/>
        <v>7300</v>
      </c>
      <c r="H198" s="474"/>
      <c r="I198" s="472" t="s">
        <v>634</v>
      </c>
      <c r="K198" s="501"/>
      <c r="L198" s="501"/>
    </row>
    <row r="199" spans="1:12" x14ac:dyDescent="0.2">
      <c r="A199" s="477">
        <v>11</v>
      </c>
      <c r="B199" s="901" t="s">
        <v>644</v>
      </c>
      <c r="C199" s="902"/>
      <c r="D199" s="475">
        <v>2279</v>
      </c>
      <c r="E199" s="474">
        <v>2000</v>
      </c>
      <c r="F199" s="474"/>
      <c r="G199" s="474">
        <f t="shared" si="43"/>
        <v>2000</v>
      </c>
      <c r="H199" s="474"/>
      <c r="I199" s="472" t="s">
        <v>634</v>
      </c>
      <c r="K199" s="501"/>
      <c r="L199" s="501"/>
    </row>
    <row r="200" spans="1:12" x14ac:dyDescent="0.2">
      <c r="A200" s="477">
        <v>12</v>
      </c>
      <c r="B200" s="901" t="s">
        <v>645</v>
      </c>
      <c r="C200" s="902"/>
      <c r="D200" s="475">
        <v>2279</v>
      </c>
      <c r="E200" s="474">
        <v>2000</v>
      </c>
      <c r="F200" s="474"/>
      <c r="G200" s="474">
        <f t="shared" si="43"/>
        <v>2000</v>
      </c>
      <c r="H200" s="474"/>
      <c r="I200" s="472" t="s">
        <v>634</v>
      </c>
      <c r="K200" s="501"/>
      <c r="L200" s="501"/>
    </row>
    <row r="201" spans="1:12" x14ac:dyDescent="0.2">
      <c r="A201" s="896">
        <v>13</v>
      </c>
      <c r="B201" s="888" t="s">
        <v>646</v>
      </c>
      <c r="C201" s="889"/>
      <c r="D201" s="475">
        <v>2262</v>
      </c>
      <c r="E201" s="474">
        <v>641</v>
      </c>
      <c r="F201" s="474"/>
      <c r="G201" s="474">
        <f t="shared" si="43"/>
        <v>641</v>
      </c>
      <c r="H201" s="474"/>
      <c r="I201" s="879" t="s">
        <v>634</v>
      </c>
      <c r="K201" s="501"/>
      <c r="L201" s="501"/>
    </row>
    <row r="202" spans="1:12" ht="12.75" customHeight="1" x14ac:dyDescent="0.2">
      <c r="A202" s="896"/>
      <c r="B202" s="890"/>
      <c r="C202" s="891"/>
      <c r="D202" s="475">
        <v>2279</v>
      </c>
      <c r="E202" s="474">
        <v>700</v>
      </c>
      <c r="F202" s="474"/>
      <c r="G202" s="474">
        <f t="shared" si="43"/>
        <v>700</v>
      </c>
      <c r="H202" s="474"/>
      <c r="I202" s="880"/>
      <c r="K202" s="501"/>
      <c r="L202" s="501"/>
    </row>
    <row r="203" spans="1:12" x14ac:dyDescent="0.2">
      <c r="A203" s="486">
        <v>14</v>
      </c>
      <c r="B203" s="914" t="s">
        <v>647</v>
      </c>
      <c r="C203" s="915"/>
      <c r="D203" s="475">
        <v>2361</v>
      </c>
      <c r="E203" s="474">
        <v>825</v>
      </c>
      <c r="F203" s="474"/>
      <c r="G203" s="474">
        <f t="shared" si="43"/>
        <v>825</v>
      </c>
      <c r="H203" s="474"/>
      <c r="I203" s="472" t="s">
        <v>634</v>
      </c>
      <c r="K203" s="501"/>
      <c r="L203" s="501"/>
    </row>
    <row r="204" spans="1:12" x14ac:dyDescent="0.2">
      <c r="A204" s="485">
        <v>15</v>
      </c>
      <c r="B204" s="916" t="s">
        <v>648</v>
      </c>
      <c r="C204" s="917"/>
      <c r="D204" s="475">
        <v>2279</v>
      </c>
      <c r="E204" s="474">
        <v>2704</v>
      </c>
      <c r="F204" s="474"/>
      <c r="G204" s="474">
        <f t="shared" si="43"/>
        <v>2704</v>
      </c>
      <c r="H204" s="474"/>
      <c r="I204" s="472" t="s">
        <v>634</v>
      </c>
      <c r="K204" s="501"/>
      <c r="L204" s="501"/>
    </row>
    <row r="205" spans="1:12" x14ac:dyDescent="0.2">
      <c r="A205" s="486">
        <v>16</v>
      </c>
      <c r="B205" s="916" t="s">
        <v>649</v>
      </c>
      <c r="C205" s="917"/>
      <c r="D205" s="475">
        <v>2279</v>
      </c>
      <c r="E205" s="474">
        <v>8500</v>
      </c>
      <c r="F205" s="474"/>
      <c r="G205" s="474">
        <f t="shared" si="43"/>
        <v>8500</v>
      </c>
      <c r="H205" s="474"/>
      <c r="I205" s="472" t="s">
        <v>634</v>
      </c>
      <c r="K205" s="501"/>
      <c r="L205" s="501"/>
    </row>
    <row r="206" spans="1:12" x14ac:dyDescent="0.2">
      <c r="A206" s="485">
        <v>17</v>
      </c>
      <c r="B206" s="901" t="s">
        <v>650</v>
      </c>
      <c r="C206" s="902"/>
      <c r="D206" s="475">
        <v>2279</v>
      </c>
      <c r="E206" s="474">
        <v>2000</v>
      </c>
      <c r="F206" s="474"/>
      <c r="G206" s="474">
        <f t="shared" si="43"/>
        <v>2000</v>
      </c>
      <c r="H206" s="474"/>
      <c r="I206" s="472" t="s">
        <v>634</v>
      </c>
      <c r="K206" s="501"/>
      <c r="L206" s="501"/>
    </row>
    <row r="207" spans="1:12" x14ac:dyDescent="0.2">
      <c r="A207" s="486">
        <v>18</v>
      </c>
      <c r="B207" s="901" t="s">
        <v>651</v>
      </c>
      <c r="C207" s="902"/>
      <c r="D207" s="475">
        <v>2279</v>
      </c>
      <c r="E207" s="474">
        <v>3819</v>
      </c>
      <c r="F207" s="474"/>
      <c r="G207" s="474">
        <f t="shared" si="43"/>
        <v>3819</v>
      </c>
      <c r="H207" s="474"/>
      <c r="I207" s="472" t="s">
        <v>634</v>
      </c>
      <c r="K207" s="501"/>
      <c r="L207" s="501"/>
    </row>
    <row r="208" spans="1:12" x14ac:dyDescent="0.2">
      <c r="A208" s="485">
        <v>19</v>
      </c>
      <c r="B208" s="901" t="s">
        <v>652</v>
      </c>
      <c r="C208" s="902"/>
      <c r="D208" s="475">
        <v>2279</v>
      </c>
      <c r="E208" s="474">
        <v>2000</v>
      </c>
      <c r="F208" s="474"/>
      <c r="G208" s="474">
        <f t="shared" si="43"/>
        <v>2000</v>
      </c>
      <c r="H208" s="474"/>
      <c r="I208" s="472" t="s">
        <v>634</v>
      </c>
      <c r="K208" s="501"/>
      <c r="L208" s="501"/>
    </row>
    <row r="209" spans="1:12" x14ac:dyDescent="0.2">
      <c r="A209" s="486">
        <v>20</v>
      </c>
      <c r="B209" s="901" t="s">
        <v>653</v>
      </c>
      <c r="C209" s="902"/>
      <c r="D209" s="475">
        <v>2279</v>
      </c>
      <c r="E209" s="474">
        <v>3000</v>
      </c>
      <c r="F209" s="474"/>
      <c r="G209" s="474">
        <f t="shared" si="43"/>
        <v>3000</v>
      </c>
      <c r="H209" s="474"/>
      <c r="I209" s="472" t="s">
        <v>634</v>
      </c>
      <c r="K209" s="501"/>
      <c r="L209" s="501"/>
    </row>
    <row r="210" spans="1:12" x14ac:dyDescent="0.2">
      <c r="A210" s="485">
        <v>21</v>
      </c>
      <c r="B210" s="901" t="s">
        <v>654</v>
      </c>
      <c r="C210" s="902"/>
      <c r="D210" s="475">
        <v>2279</v>
      </c>
      <c r="E210" s="474">
        <v>10000</v>
      </c>
      <c r="F210" s="474"/>
      <c r="G210" s="474">
        <f t="shared" si="43"/>
        <v>10000</v>
      </c>
      <c r="H210" s="474"/>
      <c r="I210" s="472" t="s">
        <v>634</v>
      </c>
      <c r="K210" s="501"/>
      <c r="L210" s="501"/>
    </row>
    <row r="211" spans="1:12" x14ac:dyDescent="0.2">
      <c r="A211" s="486">
        <v>22</v>
      </c>
      <c r="B211" s="901" t="s">
        <v>655</v>
      </c>
      <c r="C211" s="902"/>
      <c r="D211" s="475">
        <v>2279</v>
      </c>
      <c r="E211" s="474">
        <v>5400</v>
      </c>
      <c r="F211" s="474"/>
      <c r="G211" s="474">
        <f t="shared" si="43"/>
        <v>5400</v>
      </c>
      <c r="H211" s="474"/>
      <c r="I211" s="472" t="s">
        <v>634</v>
      </c>
      <c r="K211" s="501"/>
      <c r="L211" s="501"/>
    </row>
    <row r="212" spans="1:12" x14ac:dyDescent="0.2">
      <c r="A212" s="485">
        <v>23</v>
      </c>
      <c r="B212" s="901" t="s">
        <v>656</v>
      </c>
      <c r="C212" s="902"/>
      <c r="D212" s="475">
        <v>2279</v>
      </c>
      <c r="E212" s="474">
        <v>2419</v>
      </c>
      <c r="F212" s="474"/>
      <c r="G212" s="474">
        <f t="shared" si="43"/>
        <v>2419</v>
      </c>
      <c r="H212" s="474"/>
      <c r="I212" s="472" t="s">
        <v>634</v>
      </c>
      <c r="K212" s="501"/>
      <c r="L212" s="501"/>
    </row>
    <row r="213" spans="1:12" x14ac:dyDescent="0.2">
      <c r="A213" s="486">
        <v>24</v>
      </c>
      <c r="B213" s="901" t="s">
        <v>657</v>
      </c>
      <c r="C213" s="902"/>
      <c r="D213" s="475">
        <v>2279</v>
      </c>
      <c r="E213" s="474">
        <v>5000</v>
      </c>
      <c r="F213" s="474"/>
      <c r="G213" s="474">
        <f t="shared" si="43"/>
        <v>5000</v>
      </c>
      <c r="H213" s="474"/>
      <c r="I213" s="472" t="s">
        <v>634</v>
      </c>
      <c r="K213" s="501"/>
      <c r="L213" s="501"/>
    </row>
    <row r="214" spans="1:12" ht="12.75" customHeight="1" x14ac:dyDescent="0.2">
      <c r="A214" s="485">
        <v>25</v>
      </c>
      <c r="B214" s="901" t="s">
        <v>658</v>
      </c>
      <c r="C214" s="902"/>
      <c r="D214" s="475">
        <v>2279</v>
      </c>
      <c r="E214" s="474">
        <v>1000</v>
      </c>
      <c r="F214" s="474"/>
      <c r="G214" s="474">
        <f t="shared" si="43"/>
        <v>1000</v>
      </c>
      <c r="H214" s="474"/>
      <c r="I214" s="472" t="s">
        <v>634</v>
      </c>
      <c r="K214" s="501"/>
      <c r="L214" s="501"/>
    </row>
    <row r="215" spans="1:12" x14ac:dyDescent="0.2">
      <c r="A215" s="486">
        <v>26</v>
      </c>
      <c r="B215" s="901" t="s">
        <v>659</v>
      </c>
      <c r="C215" s="902"/>
      <c r="D215" s="475">
        <v>2279</v>
      </c>
      <c r="E215" s="474">
        <v>2846</v>
      </c>
      <c r="F215" s="474"/>
      <c r="G215" s="474">
        <f t="shared" si="43"/>
        <v>2846</v>
      </c>
      <c r="H215" s="474"/>
      <c r="I215" s="472" t="s">
        <v>634</v>
      </c>
      <c r="K215" s="501"/>
      <c r="L215" s="501"/>
    </row>
    <row r="216" spans="1:12" x14ac:dyDescent="0.2">
      <c r="A216" s="485">
        <v>27</v>
      </c>
      <c r="B216" s="901" t="s">
        <v>660</v>
      </c>
      <c r="C216" s="902"/>
      <c r="D216" s="475">
        <v>2279</v>
      </c>
      <c r="E216" s="474">
        <v>750</v>
      </c>
      <c r="F216" s="474"/>
      <c r="G216" s="474">
        <f t="shared" si="43"/>
        <v>750</v>
      </c>
      <c r="H216" s="474"/>
      <c r="I216" s="472" t="s">
        <v>634</v>
      </c>
      <c r="K216" s="501"/>
      <c r="L216" s="501"/>
    </row>
    <row r="217" spans="1:12" x14ac:dyDescent="0.2">
      <c r="A217" s="486">
        <v>28</v>
      </c>
      <c r="B217" s="914" t="s">
        <v>661</v>
      </c>
      <c r="C217" s="915"/>
      <c r="D217" s="475">
        <v>2279</v>
      </c>
      <c r="E217" s="474">
        <v>1055</v>
      </c>
      <c r="F217" s="474"/>
      <c r="G217" s="474">
        <f t="shared" si="43"/>
        <v>1055</v>
      </c>
      <c r="H217" s="474"/>
      <c r="I217" s="472" t="s">
        <v>634</v>
      </c>
      <c r="K217" s="501"/>
      <c r="L217" s="501"/>
    </row>
    <row r="218" spans="1:12" ht="12.75" customHeight="1" x14ac:dyDescent="0.2">
      <c r="A218" s="485">
        <v>29</v>
      </c>
      <c r="B218" s="914" t="s">
        <v>662</v>
      </c>
      <c r="C218" s="915"/>
      <c r="D218" s="475">
        <v>2279</v>
      </c>
      <c r="E218" s="474">
        <v>2000</v>
      </c>
      <c r="F218" s="474"/>
      <c r="G218" s="474">
        <f t="shared" si="43"/>
        <v>2000</v>
      </c>
      <c r="H218" s="474"/>
      <c r="I218" s="472" t="s">
        <v>634</v>
      </c>
      <c r="K218" s="501"/>
      <c r="L218" s="501"/>
    </row>
    <row r="219" spans="1:12" ht="12.75" customHeight="1" x14ac:dyDescent="0.2">
      <c r="A219" s="486">
        <v>30</v>
      </c>
      <c r="B219" s="914" t="s">
        <v>663</v>
      </c>
      <c r="C219" s="915"/>
      <c r="D219" s="475">
        <v>2279</v>
      </c>
      <c r="E219" s="474">
        <v>2000</v>
      </c>
      <c r="F219" s="474"/>
      <c r="G219" s="474">
        <f t="shared" si="43"/>
        <v>2000</v>
      </c>
      <c r="H219" s="474"/>
      <c r="I219" s="472" t="s">
        <v>634</v>
      </c>
      <c r="K219" s="501"/>
      <c r="L219" s="501"/>
    </row>
    <row r="220" spans="1:12" x14ac:dyDescent="0.2">
      <c r="A220" s="485">
        <v>31</v>
      </c>
      <c r="B220" s="901" t="s">
        <v>664</v>
      </c>
      <c r="C220" s="902"/>
      <c r="D220" s="475">
        <v>2279</v>
      </c>
      <c r="E220" s="474">
        <v>2925</v>
      </c>
      <c r="F220" s="474"/>
      <c r="G220" s="474">
        <f t="shared" si="43"/>
        <v>2925</v>
      </c>
      <c r="H220" s="474"/>
      <c r="I220" s="472" t="s">
        <v>634</v>
      </c>
      <c r="K220" s="501"/>
      <c r="L220" s="501"/>
    </row>
    <row r="221" spans="1:12" ht="12.75" customHeight="1" x14ac:dyDescent="0.2">
      <c r="A221" s="486">
        <v>32</v>
      </c>
      <c r="B221" s="901" t="s">
        <v>665</v>
      </c>
      <c r="C221" s="902"/>
      <c r="D221" s="475">
        <v>2279</v>
      </c>
      <c r="E221" s="474">
        <v>1587</v>
      </c>
      <c r="F221" s="474"/>
      <c r="G221" s="474">
        <f t="shared" si="43"/>
        <v>1587</v>
      </c>
      <c r="H221" s="474"/>
      <c r="I221" s="472" t="s">
        <v>634</v>
      </c>
      <c r="K221" s="501"/>
      <c r="L221" s="501"/>
    </row>
    <row r="222" spans="1:12" x14ac:dyDescent="0.2">
      <c r="A222" s="485">
        <v>33</v>
      </c>
      <c r="B222" s="914" t="s">
        <v>666</v>
      </c>
      <c r="C222" s="915"/>
      <c r="D222" s="475">
        <v>2279</v>
      </c>
      <c r="E222" s="474">
        <v>2100</v>
      </c>
      <c r="F222" s="474"/>
      <c r="G222" s="474">
        <f t="shared" si="43"/>
        <v>2100</v>
      </c>
      <c r="H222" s="474"/>
      <c r="I222" s="472" t="s">
        <v>634</v>
      </c>
      <c r="K222" s="501"/>
      <c r="L222" s="501"/>
    </row>
    <row r="223" spans="1:12" ht="12.75" customHeight="1" x14ac:dyDescent="0.2">
      <c r="A223" s="486">
        <v>34</v>
      </c>
      <c r="B223" s="914" t="s">
        <v>667</v>
      </c>
      <c r="C223" s="915"/>
      <c r="D223" s="475">
        <v>2279</v>
      </c>
      <c r="E223" s="474">
        <v>3000</v>
      </c>
      <c r="F223" s="474"/>
      <c r="G223" s="474">
        <f t="shared" si="43"/>
        <v>3000</v>
      </c>
      <c r="H223" s="474"/>
      <c r="I223" s="472" t="s">
        <v>634</v>
      </c>
      <c r="K223" s="501"/>
      <c r="L223" s="501"/>
    </row>
    <row r="224" spans="1:12" x14ac:dyDescent="0.2">
      <c r="A224" s="485">
        <v>35</v>
      </c>
      <c r="B224" s="901" t="s">
        <v>668</v>
      </c>
      <c r="C224" s="902"/>
      <c r="D224" s="475">
        <v>2279</v>
      </c>
      <c r="E224" s="474">
        <v>1423</v>
      </c>
      <c r="F224" s="474"/>
      <c r="G224" s="474">
        <f t="shared" si="43"/>
        <v>1423</v>
      </c>
      <c r="H224" s="474"/>
      <c r="I224" s="472" t="s">
        <v>634</v>
      </c>
      <c r="K224" s="501"/>
      <c r="L224" s="501"/>
    </row>
    <row r="225" spans="1:12" x14ac:dyDescent="0.2">
      <c r="A225" s="486">
        <v>36</v>
      </c>
      <c r="B225" s="901" t="s">
        <v>669</v>
      </c>
      <c r="C225" s="902"/>
      <c r="D225" s="475">
        <v>2279</v>
      </c>
      <c r="E225" s="474">
        <v>2982</v>
      </c>
      <c r="F225" s="474"/>
      <c r="G225" s="474">
        <f t="shared" si="43"/>
        <v>2982</v>
      </c>
      <c r="H225" s="474"/>
      <c r="I225" s="472" t="s">
        <v>634</v>
      </c>
      <c r="K225" s="501"/>
      <c r="L225" s="501"/>
    </row>
    <row r="226" spans="1:12" x14ac:dyDescent="0.2">
      <c r="A226" s="485">
        <v>37</v>
      </c>
      <c r="B226" s="914" t="s">
        <v>670</v>
      </c>
      <c r="C226" s="915"/>
      <c r="D226" s="475">
        <v>2279</v>
      </c>
      <c r="E226" s="474">
        <v>3000</v>
      </c>
      <c r="F226" s="474"/>
      <c r="G226" s="474">
        <f t="shared" si="43"/>
        <v>3000</v>
      </c>
      <c r="H226" s="474"/>
      <c r="I226" s="472" t="s">
        <v>634</v>
      </c>
      <c r="K226" s="501"/>
      <c r="L226" s="501"/>
    </row>
    <row r="227" spans="1:12" x14ac:dyDescent="0.2">
      <c r="A227" s="486">
        <v>38</v>
      </c>
      <c r="B227" s="914" t="s">
        <v>671</v>
      </c>
      <c r="C227" s="915"/>
      <c r="D227" s="475">
        <v>2279</v>
      </c>
      <c r="E227" s="474">
        <v>3700</v>
      </c>
      <c r="F227" s="474"/>
      <c r="G227" s="474">
        <f t="shared" si="43"/>
        <v>3700</v>
      </c>
      <c r="H227" s="474"/>
      <c r="I227" s="472" t="s">
        <v>634</v>
      </c>
      <c r="K227" s="501"/>
      <c r="L227" s="501"/>
    </row>
    <row r="228" spans="1:12" x14ac:dyDescent="0.2">
      <c r="A228" s="485">
        <v>39</v>
      </c>
      <c r="B228" s="901" t="s">
        <v>672</v>
      </c>
      <c r="C228" s="902"/>
      <c r="D228" s="475">
        <v>2279</v>
      </c>
      <c r="E228" s="474">
        <v>3000</v>
      </c>
      <c r="F228" s="474"/>
      <c r="G228" s="474">
        <f t="shared" si="43"/>
        <v>3000</v>
      </c>
      <c r="H228" s="474"/>
      <c r="I228" s="472" t="s">
        <v>634</v>
      </c>
      <c r="K228" s="501"/>
      <c r="L228" s="501"/>
    </row>
    <row r="229" spans="1:12" x14ac:dyDescent="0.2">
      <c r="A229" s="486">
        <v>40</v>
      </c>
      <c r="B229" s="914" t="s">
        <v>673</v>
      </c>
      <c r="C229" s="915"/>
      <c r="D229" s="475">
        <v>2279</v>
      </c>
      <c r="E229" s="474">
        <v>3000</v>
      </c>
      <c r="F229" s="474"/>
      <c r="G229" s="474">
        <f t="shared" si="43"/>
        <v>3000</v>
      </c>
      <c r="H229" s="474"/>
      <c r="I229" s="472" t="s">
        <v>634</v>
      </c>
      <c r="K229" s="501"/>
      <c r="L229" s="501"/>
    </row>
    <row r="230" spans="1:12" x14ac:dyDescent="0.2">
      <c r="A230" s="485">
        <v>41</v>
      </c>
      <c r="B230" s="901" t="s">
        <v>674</v>
      </c>
      <c r="C230" s="902"/>
      <c r="D230" s="475">
        <v>2279</v>
      </c>
      <c r="E230" s="474">
        <v>4269</v>
      </c>
      <c r="F230" s="474"/>
      <c r="G230" s="474">
        <f t="shared" si="43"/>
        <v>4269</v>
      </c>
      <c r="H230" s="474"/>
      <c r="I230" s="472" t="s">
        <v>634</v>
      </c>
      <c r="K230" s="501"/>
      <c r="L230" s="501"/>
    </row>
    <row r="231" spans="1:12" x14ac:dyDescent="0.2">
      <c r="A231" s="486">
        <v>42</v>
      </c>
      <c r="B231" s="914" t="s">
        <v>675</v>
      </c>
      <c r="C231" s="915"/>
      <c r="D231" s="475">
        <v>2279</v>
      </c>
      <c r="E231" s="474">
        <v>25000</v>
      </c>
      <c r="F231" s="474"/>
      <c r="G231" s="474">
        <f t="shared" si="43"/>
        <v>25000</v>
      </c>
      <c r="H231" s="474"/>
      <c r="I231" s="472" t="s">
        <v>634</v>
      </c>
      <c r="K231" s="501"/>
      <c r="L231" s="501"/>
    </row>
    <row r="232" spans="1:12" x14ac:dyDescent="0.2">
      <c r="A232" s="485">
        <v>43</v>
      </c>
      <c r="B232" s="901" t="s">
        <v>676</v>
      </c>
      <c r="C232" s="902"/>
      <c r="D232" s="475">
        <v>2279</v>
      </c>
      <c r="E232" s="474">
        <v>3819</v>
      </c>
      <c r="F232" s="474"/>
      <c r="G232" s="474">
        <f t="shared" si="43"/>
        <v>3819</v>
      </c>
      <c r="H232" s="474"/>
      <c r="I232" s="472" t="s">
        <v>634</v>
      </c>
      <c r="K232" s="501"/>
      <c r="L232" s="501"/>
    </row>
    <row r="233" spans="1:12" x14ac:dyDescent="0.2">
      <c r="A233" s="486">
        <v>44</v>
      </c>
      <c r="B233" s="901" t="s">
        <v>677</v>
      </c>
      <c r="C233" s="902"/>
      <c r="D233" s="475">
        <v>2279</v>
      </c>
      <c r="E233" s="474">
        <v>3140</v>
      </c>
      <c r="F233" s="474"/>
      <c r="G233" s="474">
        <f t="shared" si="43"/>
        <v>3140</v>
      </c>
      <c r="H233" s="474"/>
      <c r="I233" s="472" t="s">
        <v>634</v>
      </c>
      <c r="K233" s="501"/>
      <c r="L233" s="501"/>
    </row>
    <row r="234" spans="1:12" ht="49.5" customHeight="1" x14ac:dyDescent="0.2">
      <c r="A234" s="485">
        <v>45</v>
      </c>
      <c r="B234" s="914" t="s">
        <v>678</v>
      </c>
      <c r="C234" s="915"/>
      <c r="D234" s="475">
        <v>2279</v>
      </c>
      <c r="E234" s="474">
        <v>2500</v>
      </c>
      <c r="F234" s="474">
        <v>1801</v>
      </c>
      <c r="G234" s="499">
        <f t="shared" si="43"/>
        <v>4301</v>
      </c>
      <c r="H234" s="474" t="s">
        <v>405</v>
      </c>
      <c r="I234" s="500" t="s">
        <v>634</v>
      </c>
      <c r="K234" s="501"/>
      <c r="L234" s="501"/>
    </row>
    <row r="235" spans="1:12" x14ac:dyDescent="0.2">
      <c r="A235" s="486">
        <v>46</v>
      </c>
      <c r="B235" s="914" t="s">
        <v>679</v>
      </c>
      <c r="C235" s="915"/>
      <c r="D235" s="475">
        <v>2279</v>
      </c>
      <c r="E235" s="474">
        <v>6980</v>
      </c>
      <c r="F235" s="474"/>
      <c r="G235" s="474">
        <f t="shared" si="43"/>
        <v>6980</v>
      </c>
      <c r="H235" s="474"/>
      <c r="I235" s="472" t="s">
        <v>634</v>
      </c>
      <c r="K235" s="501"/>
      <c r="L235" s="501"/>
    </row>
    <row r="236" spans="1:12" x14ac:dyDescent="0.2">
      <c r="A236" s="485">
        <v>47</v>
      </c>
      <c r="B236" s="901" t="s">
        <v>680</v>
      </c>
      <c r="C236" s="902"/>
      <c r="D236" s="475">
        <v>2279</v>
      </c>
      <c r="E236" s="474">
        <v>470</v>
      </c>
      <c r="F236" s="474"/>
      <c r="G236" s="474">
        <f t="shared" si="43"/>
        <v>470</v>
      </c>
      <c r="H236" s="474"/>
      <c r="I236" s="472" t="s">
        <v>634</v>
      </c>
      <c r="K236" s="501"/>
      <c r="L236" s="501"/>
    </row>
    <row r="237" spans="1:12" x14ac:dyDescent="0.2">
      <c r="A237" s="486">
        <v>48</v>
      </c>
      <c r="B237" s="901" t="s">
        <v>681</v>
      </c>
      <c r="C237" s="902"/>
      <c r="D237" s="475">
        <v>2279</v>
      </c>
      <c r="E237" s="474">
        <v>2846</v>
      </c>
      <c r="F237" s="474"/>
      <c r="G237" s="474">
        <f t="shared" si="43"/>
        <v>2846</v>
      </c>
      <c r="H237" s="474"/>
      <c r="I237" s="472" t="s">
        <v>634</v>
      </c>
      <c r="K237" s="501"/>
      <c r="L237" s="501"/>
    </row>
    <row r="238" spans="1:12" x14ac:dyDescent="0.2">
      <c r="A238" s="485">
        <v>49</v>
      </c>
      <c r="B238" s="914" t="s">
        <v>682</v>
      </c>
      <c r="C238" s="915"/>
      <c r="D238" s="475">
        <v>2279</v>
      </c>
      <c r="E238" s="474">
        <v>1423</v>
      </c>
      <c r="F238" s="474"/>
      <c r="G238" s="474">
        <f t="shared" si="43"/>
        <v>1423</v>
      </c>
      <c r="H238" s="474"/>
      <c r="I238" s="472" t="s">
        <v>634</v>
      </c>
      <c r="K238" s="501"/>
      <c r="L238" s="501"/>
    </row>
    <row r="239" spans="1:12" x14ac:dyDescent="0.2">
      <c r="A239" s="486">
        <v>50</v>
      </c>
      <c r="B239" s="914" t="s">
        <v>683</v>
      </c>
      <c r="C239" s="915"/>
      <c r="D239" s="475">
        <v>2279</v>
      </c>
      <c r="E239" s="474">
        <v>800</v>
      </c>
      <c r="F239" s="474"/>
      <c r="G239" s="474">
        <f t="shared" si="43"/>
        <v>800</v>
      </c>
      <c r="H239" s="474"/>
      <c r="I239" s="472" t="s">
        <v>634</v>
      </c>
      <c r="K239" s="501"/>
      <c r="L239" s="501"/>
    </row>
    <row r="240" spans="1:12" x14ac:dyDescent="0.2">
      <c r="A240" s="485">
        <v>51</v>
      </c>
      <c r="B240" s="901" t="s">
        <v>684</v>
      </c>
      <c r="C240" s="902"/>
      <c r="D240" s="475">
        <v>2279</v>
      </c>
      <c r="E240" s="474">
        <v>3100</v>
      </c>
      <c r="F240" s="474"/>
      <c r="G240" s="474">
        <f t="shared" si="43"/>
        <v>3100</v>
      </c>
      <c r="H240" s="474"/>
      <c r="I240" s="472" t="s">
        <v>634</v>
      </c>
      <c r="K240" s="501"/>
      <c r="L240" s="501"/>
    </row>
    <row r="241" spans="1:12" x14ac:dyDescent="0.2">
      <c r="A241" s="486">
        <v>52</v>
      </c>
      <c r="B241" s="901" t="s">
        <v>685</v>
      </c>
      <c r="C241" s="902"/>
      <c r="D241" s="475">
        <v>2279</v>
      </c>
      <c r="E241" s="474">
        <v>2000</v>
      </c>
      <c r="F241" s="474"/>
      <c r="G241" s="474">
        <f t="shared" si="43"/>
        <v>2000</v>
      </c>
      <c r="H241" s="474"/>
      <c r="I241" s="472" t="s">
        <v>634</v>
      </c>
      <c r="K241" s="501"/>
      <c r="L241" s="501"/>
    </row>
    <row r="242" spans="1:12" x14ac:dyDescent="0.2">
      <c r="A242" s="485">
        <v>53</v>
      </c>
      <c r="B242" s="901" t="s">
        <v>686</v>
      </c>
      <c r="C242" s="902"/>
      <c r="D242" s="475">
        <v>2279</v>
      </c>
      <c r="E242" s="474">
        <v>200</v>
      </c>
      <c r="F242" s="474"/>
      <c r="G242" s="474">
        <f t="shared" si="43"/>
        <v>200</v>
      </c>
      <c r="H242" s="474"/>
      <c r="I242" s="472" t="s">
        <v>634</v>
      </c>
      <c r="K242" s="501"/>
      <c r="L242" s="501"/>
    </row>
    <row r="243" spans="1:12" x14ac:dyDescent="0.2">
      <c r="A243" s="906">
        <v>54</v>
      </c>
      <c r="B243" s="888" t="s">
        <v>687</v>
      </c>
      <c r="C243" s="889"/>
      <c r="D243" s="475">
        <v>2279</v>
      </c>
      <c r="E243" s="474">
        <v>557</v>
      </c>
      <c r="F243" s="474"/>
      <c r="G243" s="474">
        <f t="shared" si="43"/>
        <v>557</v>
      </c>
      <c r="H243" s="474"/>
      <c r="I243" s="472" t="s">
        <v>688</v>
      </c>
      <c r="K243" s="501"/>
      <c r="L243" s="501"/>
    </row>
    <row r="244" spans="1:12" ht="12.75" customHeight="1" x14ac:dyDescent="0.2">
      <c r="A244" s="906"/>
      <c r="B244" s="892"/>
      <c r="C244" s="893"/>
      <c r="D244" s="475">
        <v>2361</v>
      </c>
      <c r="E244" s="474">
        <v>407</v>
      </c>
      <c r="F244" s="474"/>
      <c r="G244" s="474">
        <f t="shared" ref="G244:G256" si="44">E244+F244</f>
        <v>407</v>
      </c>
      <c r="H244" s="474"/>
      <c r="I244" s="472" t="s">
        <v>689</v>
      </c>
      <c r="K244" s="501"/>
      <c r="L244" s="501"/>
    </row>
    <row r="245" spans="1:12" ht="12.75" customHeight="1" x14ac:dyDescent="0.2">
      <c r="A245" s="477">
        <v>55</v>
      </c>
      <c r="B245" s="901" t="s">
        <v>690</v>
      </c>
      <c r="C245" s="902"/>
      <c r="D245" s="475">
        <v>2279</v>
      </c>
      <c r="E245" s="474">
        <v>1500</v>
      </c>
      <c r="F245" s="474"/>
      <c r="G245" s="474">
        <f t="shared" si="44"/>
        <v>1500</v>
      </c>
      <c r="H245" s="474"/>
      <c r="I245" s="472" t="s">
        <v>634</v>
      </c>
      <c r="K245" s="501"/>
      <c r="L245" s="501"/>
    </row>
    <row r="246" spans="1:12" ht="12.75" customHeight="1" x14ac:dyDescent="0.2">
      <c r="A246" s="477">
        <v>56</v>
      </c>
      <c r="B246" s="901" t="s">
        <v>691</v>
      </c>
      <c r="C246" s="902"/>
      <c r="D246" s="475">
        <v>2279</v>
      </c>
      <c r="E246" s="474">
        <v>2000</v>
      </c>
      <c r="F246" s="474"/>
      <c r="G246" s="474">
        <f t="shared" si="44"/>
        <v>2000</v>
      </c>
      <c r="H246" s="474"/>
      <c r="I246" s="472" t="s">
        <v>634</v>
      </c>
      <c r="K246" s="501"/>
      <c r="L246" s="501"/>
    </row>
    <row r="247" spans="1:12" ht="12.75" customHeight="1" x14ac:dyDescent="0.2">
      <c r="A247" s="477">
        <v>57</v>
      </c>
      <c r="B247" s="901" t="s">
        <v>692</v>
      </c>
      <c r="C247" s="902"/>
      <c r="D247" s="475">
        <v>2279</v>
      </c>
      <c r="E247" s="474">
        <v>1397</v>
      </c>
      <c r="F247" s="474"/>
      <c r="G247" s="474">
        <f t="shared" si="44"/>
        <v>1397</v>
      </c>
      <c r="H247" s="474"/>
      <c r="I247" s="472" t="s">
        <v>634</v>
      </c>
      <c r="K247" s="501"/>
      <c r="L247" s="501"/>
    </row>
    <row r="248" spans="1:12" ht="15.75" customHeight="1" x14ac:dyDescent="0.2">
      <c r="A248" s="477">
        <v>58</v>
      </c>
      <c r="B248" s="901" t="s">
        <v>693</v>
      </c>
      <c r="C248" s="902"/>
      <c r="D248" s="475">
        <v>2279</v>
      </c>
      <c r="E248" s="474">
        <v>2500</v>
      </c>
      <c r="F248" s="474"/>
      <c r="G248" s="474">
        <f t="shared" si="44"/>
        <v>2500</v>
      </c>
      <c r="H248" s="474"/>
      <c r="I248" s="472" t="s">
        <v>634</v>
      </c>
      <c r="K248" s="501"/>
      <c r="L248" s="501"/>
    </row>
    <row r="249" spans="1:12" x14ac:dyDescent="0.2">
      <c r="A249" s="477">
        <v>59</v>
      </c>
      <c r="B249" s="901" t="s">
        <v>694</v>
      </c>
      <c r="C249" s="902"/>
      <c r="D249" s="475">
        <v>6422</v>
      </c>
      <c r="E249" s="474">
        <v>40000</v>
      </c>
      <c r="F249" s="474"/>
      <c r="G249" s="474">
        <f t="shared" si="44"/>
        <v>40000</v>
      </c>
      <c r="H249" s="474"/>
      <c r="I249" s="474"/>
      <c r="K249" s="501"/>
      <c r="L249" s="501"/>
    </row>
    <row r="250" spans="1:12" ht="15.75" customHeight="1" x14ac:dyDescent="0.2">
      <c r="A250" s="477">
        <v>60</v>
      </c>
      <c r="B250" s="901" t="s">
        <v>695</v>
      </c>
      <c r="C250" s="902"/>
      <c r="D250" s="475">
        <v>2279</v>
      </c>
      <c r="E250" s="474">
        <v>3083</v>
      </c>
      <c r="F250" s="474"/>
      <c r="G250" s="474">
        <f t="shared" si="44"/>
        <v>3083</v>
      </c>
      <c r="H250" s="474"/>
      <c r="I250" s="472" t="s">
        <v>634</v>
      </c>
      <c r="K250" s="501"/>
      <c r="L250" s="501"/>
    </row>
    <row r="251" spans="1:12" x14ac:dyDescent="0.2">
      <c r="A251" s="477">
        <v>61</v>
      </c>
      <c r="B251" s="901" t="s">
        <v>696</v>
      </c>
      <c r="C251" s="902"/>
      <c r="D251" s="475">
        <v>2279</v>
      </c>
      <c r="E251" s="474">
        <v>3600</v>
      </c>
      <c r="F251" s="474"/>
      <c r="G251" s="474">
        <f t="shared" si="44"/>
        <v>3600</v>
      </c>
      <c r="H251" s="474"/>
      <c r="I251" s="472" t="s">
        <v>634</v>
      </c>
      <c r="K251" s="501"/>
      <c r="L251" s="501"/>
    </row>
    <row r="252" spans="1:12" ht="12.75" customHeight="1" x14ac:dyDescent="0.2">
      <c r="A252" s="477">
        <v>62</v>
      </c>
      <c r="B252" s="901" t="s">
        <v>697</v>
      </c>
      <c r="C252" s="902"/>
      <c r="D252" s="475">
        <v>2279</v>
      </c>
      <c r="E252" s="474">
        <v>750</v>
      </c>
      <c r="F252" s="474"/>
      <c r="G252" s="474">
        <f t="shared" si="44"/>
        <v>750</v>
      </c>
      <c r="H252" s="474"/>
      <c r="I252" s="472" t="s">
        <v>634</v>
      </c>
      <c r="K252" s="501"/>
      <c r="L252" s="501"/>
    </row>
    <row r="253" spans="1:12" x14ac:dyDescent="0.2">
      <c r="A253" s="477">
        <v>63</v>
      </c>
      <c r="B253" s="901" t="s">
        <v>698</v>
      </c>
      <c r="C253" s="902"/>
      <c r="D253" s="475">
        <v>2279</v>
      </c>
      <c r="E253" s="474">
        <v>2000</v>
      </c>
      <c r="F253" s="474"/>
      <c r="G253" s="474">
        <f t="shared" si="44"/>
        <v>2000</v>
      </c>
      <c r="H253" s="474"/>
      <c r="I253" s="472" t="s">
        <v>634</v>
      </c>
      <c r="K253" s="501"/>
      <c r="L253" s="501"/>
    </row>
    <row r="254" spans="1:12" x14ac:dyDescent="0.2">
      <c r="A254" s="477">
        <v>64</v>
      </c>
      <c r="B254" s="901" t="s">
        <v>699</v>
      </c>
      <c r="C254" s="902"/>
      <c r="D254" s="475">
        <v>2279</v>
      </c>
      <c r="E254" s="474">
        <v>4210</v>
      </c>
      <c r="F254" s="474"/>
      <c r="G254" s="474">
        <f t="shared" si="44"/>
        <v>4210</v>
      </c>
      <c r="H254" s="474"/>
      <c r="I254" s="472" t="s">
        <v>415</v>
      </c>
      <c r="K254" s="501"/>
      <c r="L254" s="501"/>
    </row>
    <row r="255" spans="1:12" x14ac:dyDescent="0.2">
      <c r="A255" s="477">
        <v>65</v>
      </c>
      <c r="B255" s="901" t="s">
        <v>700</v>
      </c>
      <c r="C255" s="902"/>
      <c r="D255" s="475">
        <v>2279</v>
      </c>
      <c r="E255" s="474">
        <v>3493</v>
      </c>
      <c r="F255" s="474"/>
      <c r="G255" s="474">
        <f t="shared" si="44"/>
        <v>3493</v>
      </c>
      <c r="H255" s="474"/>
      <c r="I255" s="472" t="s">
        <v>439</v>
      </c>
      <c r="K255" s="501"/>
      <c r="L255" s="501"/>
    </row>
    <row r="256" spans="1:12" x14ac:dyDescent="0.2">
      <c r="A256" s="477">
        <v>66</v>
      </c>
      <c r="B256" s="901" t="s">
        <v>701</v>
      </c>
      <c r="C256" s="902"/>
      <c r="D256" s="475">
        <v>2279</v>
      </c>
      <c r="E256" s="474">
        <v>2180</v>
      </c>
      <c r="F256" s="474"/>
      <c r="G256" s="474">
        <f t="shared" si="44"/>
        <v>2180</v>
      </c>
      <c r="H256" s="474"/>
      <c r="I256" s="472" t="s">
        <v>634</v>
      </c>
      <c r="K256" s="501"/>
      <c r="L256" s="501"/>
    </row>
    <row r="257" spans="1:12" x14ac:dyDescent="0.2">
      <c r="A257" s="473" t="s">
        <v>702</v>
      </c>
      <c r="B257" s="894" t="s">
        <v>703</v>
      </c>
      <c r="C257" s="895"/>
      <c r="D257" s="471"/>
      <c r="E257" s="471">
        <f>SUM(E258)</f>
        <v>26620</v>
      </c>
      <c r="F257" s="471">
        <f t="shared" ref="F257:G257" si="45">SUM(F258)</f>
        <v>-1801</v>
      </c>
      <c r="G257" s="471">
        <f t="shared" si="45"/>
        <v>24819</v>
      </c>
      <c r="H257" s="471"/>
      <c r="I257" s="474"/>
      <c r="K257" s="501"/>
      <c r="L257" s="501"/>
    </row>
    <row r="258" spans="1:12" x14ac:dyDescent="0.2">
      <c r="A258" s="477">
        <v>1</v>
      </c>
      <c r="B258" s="901" t="s">
        <v>704</v>
      </c>
      <c r="C258" s="902"/>
      <c r="D258" s="475">
        <v>2275</v>
      </c>
      <c r="E258" s="471">
        <v>26620</v>
      </c>
      <c r="F258" s="471">
        <v>-1801</v>
      </c>
      <c r="G258" s="471">
        <f>E258+F258</f>
        <v>24819</v>
      </c>
      <c r="H258" s="471"/>
      <c r="I258" s="474"/>
      <c r="K258" s="501"/>
      <c r="L258" s="501"/>
    </row>
    <row r="259" spans="1:12" ht="5.25" customHeight="1" x14ac:dyDescent="0.2">
      <c r="A259" s="488"/>
      <c r="B259" s="489"/>
      <c r="C259" s="489"/>
      <c r="D259" s="490"/>
      <c r="E259" s="491"/>
      <c r="F259" s="491"/>
      <c r="G259" s="491"/>
      <c r="H259" s="491"/>
      <c r="I259" s="491"/>
    </row>
    <row r="260" spans="1:12" ht="15.75" x14ac:dyDescent="0.25">
      <c r="A260" s="876" t="s">
        <v>407</v>
      </c>
      <c r="B260" s="876"/>
      <c r="C260" s="918" t="s">
        <v>705</v>
      </c>
      <c r="D260" s="918"/>
      <c r="E260" s="918"/>
      <c r="F260" s="918"/>
      <c r="G260" s="918"/>
      <c r="H260" s="918"/>
      <c r="I260" s="918"/>
      <c r="J260" s="492"/>
    </row>
    <row r="261" spans="1:12" x14ac:dyDescent="0.2">
      <c r="A261" s="876" t="s">
        <v>409</v>
      </c>
      <c r="B261" s="876"/>
      <c r="C261" s="919" t="s">
        <v>706</v>
      </c>
      <c r="D261" s="919"/>
      <c r="E261" s="919"/>
      <c r="F261" s="919"/>
      <c r="G261" s="919"/>
      <c r="H261" s="919"/>
      <c r="I261" s="919"/>
    </row>
    <row r="262" spans="1:12" x14ac:dyDescent="0.2">
      <c r="A262" s="876" t="s">
        <v>410</v>
      </c>
      <c r="B262" s="876"/>
      <c r="C262" s="920">
        <v>8.6199999999999992</v>
      </c>
      <c r="D262" s="920"/>
      <c r="E262" s="920"/>
      <c r="F262" s="920"/>
      <c r="G262" s="920"/>
      <c r="H262" s="920"/>
      <c r="I262" s="920"/>
    </row>
    <row r="263" spans="1:12" ht="12" customHeight="1" x14ac:dyDescent="0.2">
      <c r="A263" s="883" t="s">
        <v>350</v>
      </c>
      <c r="B263" s="883" t="s">
        <v>351</v>
      </c>
      <c r="C263" s="883"/>
      <c r="D263" s="883" t="s">
        <v>352</v>
      </c>
      <c r="E263" s="883" t="s">
        <v>411</v>
      </c>
      <c r="F263" s="884" t="s">
        <v>354</v>
      </c>
      <c r="G263" s="884" t="s">
        <v>355</v>
      </c>
      <c r="H263" s="884" t="s">
        <v>26</v>
      </c>
      <c r="I263" s="883" t="s">
        <v>412</v>
      </c>
    </row>
    <row r="264" spans="1:12" ht="24" customHeight="1" x14ac:dyDescent="0.2">
      <c r="A264" s="883"/>
      <c r="B264" s="883"/>
      <c r="C264" s="883"/>
      <c r="D264" s="883"/>
      <c r="E264" s="883"/>
      <c r="F264" s="884"/>
      <c r="G264" s="884"/>
      <c r="H264" s="884"/>
      <c r="I264" s="883"/>
    </row>
    <row r="265" spans="1:12" x14ac:dyDescent="0.2">
      <c r="A265" s="921" t="s">
        <v>413</v>
      </c>
      <c r="B265" s="921"/>
      <c r="C265" s="921"/>
      <c r="D265" s="470"/>
      <c r="E265" s="470">
        <f>E266+E467+E569</f>
        <v>9091</v>
      </c>
      <c r="F265" s="470">
        <f>F266+F467+F569</f>
        <v>0</v>
      </c>
      <c r="G265" s="470">
        <f>G266+G467+G569</f>
        <v>9091</v>
      </c>
      <c r="H265" s="470"/>
      <c r="I265" s="493"/>
    </row>
    <row r="266" spans="1:12" ht="12" customHeight="1" x14ac:dyDescent="0.2">
      <c r="A266" s="477">
        <v>1</v>
      </c>
      <c r="B266" s="922" t="s">
        <v>707</v>
      </c>
      <c r="C266" s="902"/>
      <c r="D266" s="474">
        <v>1150</v>
      </c>
      <c r="E266" s="474">
        <v>9091</v>
      </c>
      <c r="F266" s="474"/>
      <c r="G266" s="474">
        <f>E266+F266</f>
        <v>9091</v>
      </c>
      <c r="H266" s="474"/>
      <c r="I266" s="472"/>
    </row>
    <row r="267" spans="1:12" ht="7.5" customHeight="1" x14ac:dyDescent="0.2">
      <c r="A267" s="494"/>
      <c r="B267" s="489"/>
      <c r="C267" s="489"/>
      <c r="D267" s="491"/>
      <c r="E267" s="491"/>
      <c r="F267" s="491"/>
      <c r="G267" s="491"/>
      <c r="H267" s="491"/>
      <c r="I267" s="495"/>
    </row>
    <row r="268" spans="1:12" ht="12.75" x14ac:dyDescent="0.2">
      <c r="A268" s="413" t="s">
        <v>708</v>
      </c>
      <c r="C268" s="496" t="s">
        <v>709</v>
      </c>
    </row>
    <row r="269" spans="1:12" x14ac:dyDescent="0.2">
      <c r="A269" s="413" t="s">
        <v>710</v>
      </c>
    </row>
    <row r="270" spans="1:12" x14ac:dyDescent="0.2">
      <c r="A270" s="413" t="s">
        <v>711</v>
      </c>
    </row>
    <row r="271" spans="1:12" x14ac:dyDescent="0.2">
      <c r="A271" s="413" t="s">
        <v>712</v>
      </c>
    </row>
    <row r="272" spans="1:12" x14ac:dyDescent="0.2">
      <c r="A272" s="413" t="s">
        <v>713</v>
      </c>
    </row>
    <row r="273" spans="1:9" x14ac:dyDescent="0.2">
      <c r="A273" s="923" t="s">
        <v>714</v>
      </c>
      <c r="B273" s="923"/>
      <c r="C273" s="923"/>
      <c r="D273" s="497"/>
      <c r="E273" s="497"/>
      <c r="F273" s="497"/>
      <c r="G273" s="497"/>
      <c r="H273" s="497"/>
      <c r="I273" s="497"/>
    </row>
  </sheetData>
  <sheetProtection algorithmName="SHA-512" hashValue="/vPkz3HEV7a5UMlQAMynG+yxOnbhtvh393gZSVAZA43xD6izSDVypDTulSe3TvaJ2Sq/udNIaDMgc7DxEfx3Wg==" saltValue="Kltyp/JBj4zPgF06izg48w==" spinCount="100000" sheet="1" objects="1" scenarios="1"/>
  <mergeCells count="269">
    <mergeCell ref="H263:H264"/>
    <mergeCell ref="I263:I264"/>
    <mergeCell ref="A265:C265"/>
    <mergeCell ref="B266:C266"/>
    <mergeCell ref="A273:C273"/>
    <mergeCell ref="A263:A264"/>
    <mergeCell ref="B263:C264"/>
    <mergeCell ref="D263:D264"/>
    <mergeCell ref="E263:E264"/>
    <mergeCell ref="F263:F264"/>
    <mergeCell ref="G263:G264"/>
    <mergeCell ref="A260:B260"/>
    <mergeCell ref="C260:I260"/>
    <mergeCell ref="A261:B261"/>
    <mergeCell ref="C261:I261"/>
    <mergeCell ref="A262:B262"/>
    <mergeCell ref="C262:I262"/>
    <mergeCell ref="B253:C253"/>
    <mergeCell ref="B254:C254"/>
    <mergeCell ref="B255:C255"/>
    <mergeCell ref="B256:C256"/>
    <mergeCell ref="B257:C257"/>
    <mergeCell ref="B258:C258"/>
    <mergeCell ref="B247:C247"/>
    <mergeCell ref="B248:C248"/>
    <mergeCell ref="B249:C249"/>
    <mergeCell ref="B250:C250"/>
    <mergeCell ref="B251:C251"/>
    <mergeCell ref="B252:C252"/>
    <mergeCell ref="B241:C241"/>
    <mergeCell ref="B242:C242"/>
    <mergeCell ref="A243:A244"/>
    <mergeCell ref="B243:C244"/>
    <mergeCell ref="B245:C245"/>
    <mergeCell ref="B246:C246"/>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11:C211"/>
    <mergeCell ref="B212:C212"/>
    <mergeCell ref="B213:C213"/>
    <mergeCell ref="B214:C214"/>
    <mergeCell ref="B215:C215"/>
    <mergeCell ref="B216:C216"/>
    <mergeCell ref="B205:C205"/>
    <mergeCell ref="B206:C206"/>
    <mergeCell ref="B207:C207"/>
    <mergeCell ref="B208:C208"/>
    <mergeCell ref="B209:C209"/>
    <mergeCell ref="B210:C210"/>
    <mergeCell ref="B200:C200"/>
    <mergeCell ref="A201:A202"/>
    <mergeCell ref="B201:C202"/>
    <mergeCell ref="I201:I202"/>
    <mergeCell ref="B203:C203"/>
    <mergeCell ref="B204:C204"/>
    <mergeCell ref="B194:C194"/>
    <mergeCell ref="B195:C195"/>
    <mergeCell ref="B196:C196"/>
    <mergeCell ref="B197:C197"/>
    <mergeCell ref="B198:C198"/>
    <mergeCell ref="B199:C199"/>
    <mergeCell ref="A183:A185"/>
    <mergeCell ref="B183:C185"/>
    <mergeCell ref="I183:I185"/>
    <mergeCell ref="A186:A193"/>
    <mergeCell ref="B186:C193"/>
    <mergeCell ref="I186:I193"/>
    <mergeCell ref="B177:C177"/>
    <mergeCell ref="B178:C178"/>
    <mergeCell ref="A179:C179"/>
    <mergeCell ref="B180:C180"/>
    <mergeCell ref="B181:C181"/>
    <mergeCell ref="B182:C182"/>
    <mergeCell ref="B171:C171"/>
    <mergeCell ref="B172:C172"/>
    <mergeCell ref="B173:C173"/>
    <mergeCell ref="B174:C174"/>
    <mergeCell ref="B175:C175"/>
    <mergeCell ref="B176:C176"/>
    <mergeCell ref="A166:A167"/>
    <mergeCell ref="B166:C167"/>
    <mergeCell ref="I166:I167"/>
    <mergeCell ref="B168:C168"/>
    <mergeCell ref="B169:C169"/>
    <mergeCell ref="B170:C170"/>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30:C130"/>
    <mergeCell ref="B131:C131"/>
    <mergeCell ref="A132:A134"/>
    <mergeCell ref="B132:C134"/>
    <mergeCell ref="I132:I134"/>
    <mergeCell ref="B135:C135"/>
    <mergeCell ref="B122:C122"/>
    <mergeCell ref="A123:A126"/>
    <mergeCell ref="B123:C126"/>
    <mergeCell ref="B127:C127"/>
    <mergeCell ref="B128:C128"/>
    <mergeCell ref="B129:C129"/>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A96:A98"/>
    <mergeCell ref="B96:C98"/>
    <mergeCell ref="I96:I98"/>
    <mergeCell ref="A99:A103"/>
    <mergeCell ref="B99:C103"/>
    <mergeCell ref="I99:I103"/>
    <mergeCell ref="A90:A92"/>
    <mergeCell ref="B90:C92"/>
    <mergeCell ref="I90:I92"/>
    <mergeCell ref="A93:A95"/>
    <mergeCell ref="B93:C95"/>
    <mergeCell ref="I93:I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A75:A77"/>
    <mergeCell ref="B75:C77"/>
    <mergeCell ref="I75:I77"/>
    <mergeCell ref="B66:C66"/>
    <mergeCell ref="B67:C67"/>
    <mergeCell ref="B68:C68"/>
    <mergeCell ref="B69:C69"/>
    <mergeCell ref="B70:C70"/>
    <mergeCell ref="B71:C71"/>
    <mergeCell ref="A61:A62"/>
    <mergeCell ref="B61:C62"/>
    <mergeCell ref="I61:I62"/>
    <mergeCell ref="B63:C63"/>
    <mergeCell ref="B64:C64"/>
    <mergeCell ref="B65:C65"/>
    <mergeCell ref="A55:A57"/>
    <mergeCell ref="B55:C57"/>
    <mergeCell ref="I55:I57"/>
    <mergeCell ref="A58:A60"/>
    <mergeCell ref="B58:C60"/>
    <mergeCell ref="I58:I60"/>
    <mergeCell ref="B48:C48"/>
    <mergeCell ref="A49:A50"/>
    <mergeCell ref="B49:C50"/>
    <mergeCell ref="I49:I50"/>
    <mergeCell ref="B51:C51"/>
    <mergeCell ref="A52:A54"/>
    <mergeCell ref="B52:C54"/>
    <mergeCell ref="I52:I54"/>
    <mergeCell ref="B43:C43"/>
    <mergeCell ref="A44:A45"/>
    <mergeCell ref="B44:C45"/>
    <mergeCell ref="I44:I45"/>
    <mergeCell ref="A46:A47"/>
    <mergeCell ref="B46:C47"/>
    <mergeCell ref="I46:I47"/>
    <mergeCell ref="B35:C35"/>
    <mergeCell ref="B36:C36"/>
    <mergeCell ref="B37:C37"/>
    <mergeCell ref="A38:A42"/>
    <mergeCell ref="B38:C42"/>
    <mergeCell ref="I38:I42"/>
    <mergeCell ref="I26:I29"/>
    <mergeCell ref="A30:A32"/>
    <mergeCell ref="B30:C32"/>
    <mergeCell ref="I30:I32"/>
    <mergeCell ref="B33:C33"/>
    <mergeCell ref="B34:C34"/>
    <mergeCell ref="A20:A24"/>
    <mergeCell ref="B20:C24"/>
    <mergeCell ref="B25:C25"/>
    <mergeCell ref="A26:A29"/>
    <mergeCell ref="B26:C29"/>
    <mergeCell ref="A13:C13"/>
    <mergeCell ref="A14:C14"/>
    <mergeCell ref="B15:C15"/>
    <mergeCell ref="A16:A19"/>
    <mergeCell ref="B16:C19"/>
    <mergeCell ref="A5:B5"/>
    <mergeCell ref="A6:I6"/>
    <mergeCell ref="A8:B8"/>
    <mergeCell ref="C8:I8"/>
    <mergeCell ref="A9:B9"/>
    <mergeCell ref="C9:I9"/>
    <mergeCell ref="I16:I19"/>
    <mergeCell ref="A10:B10"/>
    <mergeCell ref="C10:I10"/>
    <mergeCell ref="A11:A12"/>
    <mergeCell ref="B11:C12"/>
    <mergeCell ref="D11:D12"/>
    <mergeCell ref="E11:E12"/>
    <mergeCell ref="F11:F12"/>
    <mergeCell ref="G11:G12"/>
    <mergeCell ref="H11:H12"/>
    <mergeCell ref="I11:I12"/>
  </mergeCells>
  <pageMargins left="0.98425196850393704" right="0.39370078740157483" top="0.75104166666666672"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30.pielikums Jūrmalas pilsētas domes 
2016.gada 15.septembra saistošajiem noteikumiem Nr.30
(protokols Nr.13, 11.punkts)
 </firstHeader>
    <firstFooter>&amp;L&amp;9&amp;D; &amp;T&amp;R&amp;9&amp;P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4"/>
  <sheetViews>
    <sheetView view="pageLayout" zoomScaleNormal="100" workbookViewId="0">
      <selection activeCell="N6" sqref="N6"/>
    </sheetView>
  </sheetViews>
  <sheetFormatPr defaultRowHeight="12.75" outlineLevelCol="1" x14ac:dyDescent="0.2"/>
  <cols>
    <col min="1" max="1" width="6.140625" style="504" customWidth="1"/>
    <col min="2" max="2" width="17.28515625" style="504" customWidth="1"/>
    <col min="3" max="3" width="16.7109375" style="504" customWidth="1"/>
    <col min="4" max="4" width="10.5703125" style="504" customWidth="1"/>
    <col min="5" max="5" width="11.7109375" style="504" hidden="1" customWidth="1" outlineLevel="1"/>
    <col min="6" max="6" width="11.28515625" style="504" hidden="1" customWidth="1" outlineLevel="1"/>
    <col min="7" max="7" width="14.7109375" style="536" customWidth="1" collapsed="1"/>
    <col min="8" max="8" width="34.7109375" style="504" hidden="1" customWidth="1" outlineLevel="1"/>
    <col min="9" max="9" width="9.7109375" style="504" customWidth="1" collapsed="1"/>
    <col min="10" max="16384" width="9.140625" style="504"/>
  </cols>
  <sheetData>
    <row r="1" spans="1:12" ht="12" customHeight="1" x14ac:dyDescent="0.2">
      <c r="D1" s="505"/>
      <c r="E1" s="505"/>
      <c r="F1" s="505"/>
      <c r="G1" s="504"/>
      <c r="I1" s="506" t="s">
        <v>723</v>
      </c>
    </row>
    <row r="2" spans="1:12" ht="12" x14ac:dyDescent="0.2">
      <c r="D2" s="507"/>
      <c r="E2" s="507"/>
      <c r="F2" s="507"/>
      <c r="G2" s="504"/>
      <c r="I2" s="506" t="s">
        <v>724</v>
      </c>
    </row>
    <row r="3" spans="1:12" ht="12" x14ac:dyDescent="0.2">
      <c r="D3" s="507"/>
      <c r="E3" s="507"/>
      <c r="F3" s="507"/>
      <c r="G3" s="504"/>
      <c r="I3" s="506" t="s">
        <v>725</v>
      </c>
    </row>
    <row r="4" spans="1:12" ht="12" x14ac:dyDescent="0.2">
      <c r="A4" s="931" t="s">
        <v>2</v>
      </c>
      <c r="B4" s="931"/>
      <c r="C4" s="508" t="s">
        <v>332</v>
      </c>
      <c r="D4" s="508"/>
      <c r="E4" s="508"/>
      <c r="F4" s="508"/>
      <c r="G4" s="504"/>
      <c r="H4" s="508"/>
      <c r="I4" s="508"/>
    </row>
    <row r="5" spans="1:12" ht="12" x14ac:dyDescent="0.2">
      <c r="A5" s="931" t="s">
        <v>4</v>
      </c>
      <c r="B5" s="931"/>
      <c r="C5" s="508">
        <v>90000056357</v>
      </c>
      <c r="D5" s="508"/>
      <c r="E5" s="508"/>
      <c r="F5" s="508"/>
      <c r="G5" s="504"/>
      <c r="H5" s="508"/>
      <c r="I5" s="508"/>
    </row>
    <row r="6" spans="1:12" ht="15.75" x14ac:dyDescent="0.25">
      <c r="A6" s="945" t="s">
        <v>406</v>
      </c>
      <c r="B6" s="945"/>
      <c r="C6" s="945"/>
      <c r="D6" s="945"/>
      <c r="E6" s="945"/>
      <c r="F6" s="945"/>
      <c r="G6" s="945"/>
      <c r="H6" s="945"/>
      <c r="I6" s="945"/>
    </row>
    <row r="7" spans="1:12" ht="15.75" x14ac:dyDescent="0.25">
      <c r="A7" s="509"/>
      <c r="B7" s="509"/>
      <c r="C7" s="509"/>
      <c r="D7" s="509"/>
      <c r="E7" s="509"/>
      <c r="F7" s="509"/>
      <c r="G7" s="504"/>
      <c r="H7" s="509"/>
      <c r="I7" s="509"/>
    </row>
    <row r="8" spans="1:12" ht="12" x14ac:dyDescent="0.2">
      <c r="A8" s="931" t="s">
        <v>407</v>
      </c>
      <c r="B8" s="931"/>
      <c r="C8" s="510" t="s">
        <v>726</v>
      </c>
      <c r="D8" s="508"/>
      <c r="E8" s="508"/>
      <c r="F8" s="508"/>
      <c r="G8" s="504"/>
      <c r="H8" s="508"/>
      <c r="I8" s="508"/>
    </row>
    <row r="9" spans="1:12" ht="12" x14ac:dyDescent="0.2">
      <c r="A9" s="931" t="s">
        <v>409</v>
      </c>
      <c r="B9" s="931"/>
      <c r="C9" s="508" t="s">
        <v>718</v>
      </c>
      <c r="D9" s="508"/>
      <c r="E9" s="508"/>
      <c r="F9" s="508"/>
      <c r="G9" s="504"/>
      <c r="H9" s="508"/>
      <c r="I9" s="508"/>
    </row>
    <row r="10" spans="1:12" ht="12" x14ac:dyDescent="0.2">
      <c r="A10" s="931" t="s">
        <v>410</v>
      </c>
      <c r="B10" s="931"/>
      <c r="C10" s="510" t="s">
        <v>717</v>
      </c>
      <c r="D10" s="508"/>
      <c r="E10" s="508"/>
      <c r="F10" s="508"/>
      <c r="G10" s="504"/>
      <c r="H10" s="508"/>
      <c r="I10" s="508"/>
    </row>
    <row r="11" spans="1:12" ht="36" x14ac:dyDescent="0.2">
      <c r="A11" s="511" t="s">
        <v>350</v>
      </c>
      <c r="B11" s="946" t="s">
        <v>351</v>
      </c>
      <c r="C11" s="947"/>
      <c r="D11" s="511" t="s">
        <v>352</v>
      </c>
      <c r="E11" s="511" t="s">
        <v>411</v>
      </c>
      <c r="F11" s="511" t="s">
        <v>354</v>
      </c>
      <c r="G11" s="511" t="s">
        <v>355</v>
      </c>
      <c r="H11" s="511" t="s">
        <v>26</v>
      </c>
      <c r="I11" s="511" t="s">
        <v>412</v>
      </c>
    </row>
    <row r="12" spans="1:12" ht="12.75" customHeight="1" x14ac:dyDescent="0.2">
      <c r="A12" s="948" t="s">
        <v>413</v>
      </c>
      <c r="B12" s="949"/>
      <c r="C12" s="950"/>
      <c r="D12" s="512"/>
      <c r="E12" s="512">
        <f>SUM(E13:E37)</f>
        <v>589284</v>
      </c>
      <c r="F12" s="512">
        <f>SUM(F13:F37)</f>
        <v>0</v>
      </c>
      <c r="G12" s="512">
        <f>SUM(G13:G37)</f>
        <v>589284</v>
      </c>
      <c r="H12" s="513"/>
      <c r="I12" s="512"/>
      <c r="K12" s="523"/>
      <c r="L12" s="523"/>
    </row>
    <row r="13" spans="1:12" ht="12.75" customHeight="1" x14ac:dyDescent="0.2">
      <c r="A13" s="935">
        <v>1</v>
      </c>
      <c r="B13" s="939" t="s">
        <v>727</v>
      </c>
      <c r="C13" s="940"/>
      <c r="D13" s="514">
        <v>2231</v>
      </c>
      <c r="E13" s="515">
        <v>3114</v>
      </c>
      <c r="F13" s="515">
        <v>-1645</v>
      </c>
      <c r="G13" s="516">
        <f>E13+F13</f>
        <v>1469</v>
      </c>
      <c r="H13" s="513"/>
      <c r="I13" s="925" t="s">
        <v>728</v>
      </c>
      <c r="K13" s="523"/>
      <c r="L13" s="523"/>
    </row>
    <row r="14" spans="1:12" ht="12" x14ac:dyDescent="0.2">
      <c r="A14" s="935"/>
      <c r="B14" s="939"/>
      <c r="C14" s="940"/>
      <c r="D14" s="514">
        <v>2311</v>
      </c>
      <c r="E14" s="515">
        <v>30</v>
      </c>
      <c r="F14" s="515"/>
      <c r="G14" s="517">
        <f t="shared" ref="G14:G33" si="0">E14+F14</f>
        <v>30</v>
      </c>
      <c r="H14" s="513"/>
      <c r="I14" s="925"/>
      <c r="K14" s="523"/>
      <c r="L14" s="523"/>
    </row>
    <row r="15" spans="1:12" ht="12" x14ac:dyDescent="0.2">
      <c r="A15" s="935"/>
      <c r="B15" s="939"/>
      <c r="C15" s="940"/>
      <c r="D15" s="514">
        <v>2390</v>
      </c>
      <c r="E15" s="515">
        <v>56</v>
      </c>
      <c r="F15" s="515"/>
      <c r="G15" s="517">
        <f t="shared" si="0"/>
        <v>56</v>
      </c>
      <c r="H15" s="513"/>
      <c r="I15" s="925"/>
      <c r="K15" s="523"/>
      <c r="L15" s="523"/>
    </row>
    <row r="16" spans="1:12" ht="24" x14ac:dyDescent="0.2">
      <c r="A16" s="935"/>
      <c r="B16" s="939"/>
      <c r="C16" s="940"/>
      <c r="D16" s="514">
        <v>1150</v>
      </c>
      <c r="E16" s="515">
        <f>3270-13</f>
        <v>3257</v>
      </c>
      <c r="F16" s="515">
        <v>694</v>
      </c>
      <c r="G16" s="517">
        <f t="shared" si="0"/>
        <v>3951</v>
      </c>
      <c r="H16" s="513" t="s">
        <v>719</v>
      </c>
      <c r="I16" s="925"/>
      <c r="K16" s="523"/>
      <c r="L16" s="523"/>
    </row>
    <row r="17" spans="1:12" ht="12" x14ac:dyDescent="0.2">
      <c r="A17" s="935"/>
      <c r="B17" s="939"/>
      <c r="C17" s="940"/>
      <c r="D17" s="514">
        <v>1210</v>
      </c>
      <c r="E17" s="515">
        <v>119</v>
      </c>
      <c r="F17" s="515"/>
      <c r="G17" s="517">
        <f t="shared" si="0"/>
        <v>119</v>
      </c>
      <c r="H17" s="513"/>
      <c r="I17" s="925"/>
      <c r="K17" s="523"/>
      <c r="L17" s="523"/>
    </row>
    <row r="18" spans="1:12" ht="24" x14ac:dyDescent="0.2">
      <c r="A18" s="935"/>
      <c r="B18" s="939"/>
      <c r="C18" s="940"/>
      <c r="D18" s="514">
        <v>2279</v>
      </c>
      <c r="E18" s="515">
        <f>108+13</f>
        <v>121</v>
      </c>
      <c r="F18" s="515">
        <v>345</v>
      </c>
      <c r="G18" s="517">
        <f t="shared" si="0"/>
        <v>466</v>
      </c>
      <c r="H18" s="513" t="s">
        <v>721</v>
      </c>
      <c r="I18" s="925"/>
      <c r="K18" s="523"/>
      <c r="L18" s="523"/>
    </row>
    <row r="19" spans="1:12" ht="12" x14ac:dyDescent="0.2">
      <c r="A19" s="935"/>
      <c r="B19" s="939"/>
      <c r="C19" s="940"/>
      <c r="D19" s="514">
        <v>2264</v>
      </c>
      <c r="E19" s="515">
        <v>312</v>
      </c>
      <c r="F19" s="515"/>
      <c r="G19" s="517">
        <f t="shared" si="0"/>
        <v>312</v>
      </c>
      <c r="H19" s="513"/>
      <c r="I19" s="925"/>
      <c r="K19" s="523"/>
      <c r="L19" s="523"/>
    </row>
    <row r="20" spans="1:12" ht="12" x14ac:dyDescent="0.2">
      <c r="A20" s="935"/>
      <c r="B20" s="939"/>
      <c r="C20" s="940"/>
      <c r="D20" s="514">
        <v>2314</v>
      </c>
      <c r="E20" s="515">
        <v>1236</v>
      </c>
      <c r="F20" s="515">
        <v>-394</v>
      </c>
      <c r="G20" s="517">
        <f t="shared" si="0"/>
        <v>842</v>
      </c>
      <c r="H20" s="513"/>
      <c r="I20" s="925"/>
      <c r="K20" s="523"/>
      <c r="L20" s="523"/>
    </row>
    <row r="21" spans="1:12" ht="24" x14ac:dyDescent="0.2">
      <c r="A21" s="935"/>
      <c r="B21" s="939"/>
      <c r="C21" s="940"/>
      <c r="D21" s="514">
        <v>6423</v>
      </c>
      <c r="E21" s="515">
        <v>0</v>
      </c>
      <c r="F21" s="515">
        <v>700</v>
      </c>
      <c r="G21" s="517">
        <f t="shared" si="0"/>
        <v>700</v>
      </c>
      <c r="H21" s="518" t="s">
        <v>722</v>
      </c>
      <c r="I21" s="925"/>
      <c r="K21" s="523"/>
      <c r="L21" s="523"/>
    </row>
    <row r="22" spans="1:12" ht="24" x14ac:dyDescent="0.2">
      <c r="A22" s="936"/>
      <c r="B22" s="941"/>
      <c r="C22" s="942"/>
      <c r="D22" s="514">
        <v>2261</v>
      </c>
      <c r="E22" s="515">
        <v>0</v>
      </c>
      <c r="F22" s="515">
        <v>300</v>
      </c>
      <c r="G22" s="517">
        <f t="shared" si="0"/>
        <v>300</v>
      </c>
      <c r="H22" s="518" t="s">
        <v>720</v>
      </c>
      <c r="I22" s="926"/>
      <c r="K22" s="523"/>
      <c r="L22" s="523"/>
    </row>
    <row r="23" spans="1:12" ht="27.75" customHeight="1" x14ac:dyDescent="0.2">
      <c r="A23" s="519">
        <v>2</v>
      </c>
      <c r="B23" s="929" t="s">
        <v>729</v>
      </c>
      <c r="C23" s="930"/>
      <c r="D23" s="514">
        <v>2279</v>
      </c>
      <c r="E23" s="515">
        <v>202710</v>
      </c>
      <c r="F23" s="515"/>
      <c r="G23" s="517">
        <f t="shared" si="0"/>
        <v>202710</v>
      </c>
      <c r="H23" s="513"/>
      <c r="I23" s="520" t="s">
        <v>728</v>
      </c>
      <c r="K23" s="523"/>
      <c r="L23" s="523"/>
    </row>
    <row r="24" spans="1:12" ht="12" x14ac:dyDescent="0.2">
      <c r="A24" s="519">
        <v>3</v>
      </c>
      <c r="B24" s="929" t="s">
        <v>730</v>
      </c>
      <c r="C24" s="930"/>
      <c r="D24" s="514">
        <v>2279</v>
      </c>
      <c r="E24" s="515">
        <v>52559</v>
      </c>
      <c r="F24" s="521"/>
      <c r="G24" s="517">
        <f t="shared" si="0"/>
        <v>52559</v>
      </c>
      <c r="H24" s="522"/>
      <c r="I24" s="520" t="s">
        <v>728</v>
      </c>
      <c r="K24" s="523"/>
      <c r="L24" s="523"/>
    </row>
    <row r="25" spans="1:12" ht="12" x14ac:dyDescent="0.2">
      <c r="A25" s="934">
        <v>4</v>
      </c>
      <c r="B25" s="937" t="s">
        <v>731</v>
      </c>
      <c r="C25" s="938"/>
      <c r="D25" s="514">
        <v>1150</v>
      </c>
      <c r="E25" s="515">
        <v>119</v>
      </c>
      <c r="F25" s="515"/>
      <c r="G25" s="517">
        <f t="shared" si="0"/>
        <v>119</v>
      </c>
      <c r="H25" s="513"/>
      <c r="I25" s="520"/>
      <c r="K25" s="523"/>
      <c r="L25" s="523"/>
    </row>
    <row r="26" spans="1:12" ht="12" customHeight="1" x14ac:dyDescent="0.2">
      <c r="A26" s="935"/>
      <c r="B26" s="941"/>
      <c r="C26" s="942"/>
      <c r="D26" s="514">
        <v>2275</v>
      </c>
      <c r="E26" s="515">
        <v>380</v>
      </c>
      <c r="F26" s="524"/>
      <c r="G26" s="517">
        <f t="shared" si="0"/>
        <v>380</v>
      </c>
      <c r="H26" s="513"/>
      <c r="I26" s="520" t="s">
        <v>732</v>
      </c>
      <c r="K26" s="523"/>
      <c r="L26" s="523"/>
    </row>
    <row r="27" spans="1:12" ht="12" x14ac:dyDescent="0.2">
      <c r="A27" s="525">
        <v>5</v>
      </c>
      <c r="B27" s="943" t="s">
        <v>733</v>
      </c>
      <c r="C27" s="944"/>
      <c r="D27" s="471">
        <v>2275</v>
      </c>
      <c r="E27" s="515">
        <v>0</v>
      </c>
      <c r="F27" s="524"/>
      <c r="G27" s="517">
        <f t="shared" si="0"/>
        <v>0</v>
      </c>
      <c r="H27" s="522"/>
      <c r="I27" s="476" t="s">
        <v>734</v>
      </c>
      <c r="K27" s="523"/>
      <c r="L27" s="523"/>
    </row>
    <row r="28" spans="1:12" ht="12" x14ac:dyDescent="0.2">
      <c r="A28" s="526">
        <v>6</v>
      </c>
      <c r="B28" s="929" t="s">
        <v>735</v>
      </c>
      <c r="C28" s="930"/>
      <c r="D28" s="527">
        <v>2279</v>
      </c>
      <c r="E28" s="515">
        <v>107745</v>
      </c>
      <c r="F28" s="524"/>
      <c r="G28" s="517">
        <f t="shared" si="0"/>
        <v>107745</v>
      </c>
      <c r="H28" s="522"/>
      <c r="I28" s="520" t="s">
        <v>728</v>
      </c>
      <c r="K28" s="523"/>
      <c r="L28" s="523"/>
    </row>
    <row r="29" spans="1:12" ht="15" customHeight="1" x14ac:dyDescent="0.2">
      <c r="A29" s="934">
        <v>7</v>
      </c>
      <c r="B29" s="937" t="s">
        <v>736</v>
      </c>
      <c r="C29" s="938"/>
      <c r="D29" s="514">
        <v>2279</v>
      </c>
      <c r="E29" s="515">
        <v>113669</v>
      </c>
      <c r="F29" s="515"/>
      <c r="G29" s="517">
        <f t="shared" si="0"/>
        <v>113669</v>
      </c>
      <c r="H29" s="513"/>
      <c r="I29" s="924" t="s">
        <v>728</v>
      </c>
      <c r="K29" s="523"/>
      <c r="L29" s="523"/>
    </row>
    <row r="30" spans="1:12" ht="12" x14ac:dyDescent="0.2">
      <c r="A30" s="935"/>
      <c r="B30" s="939"/>
      <c r="C30" s="940"/>
      <c r="D30" s="514">
        <v>2275</v>
      </c>
      <c r="E30" s="515">
        <v>0</v>
      </c>
      <c r="F30" s="515"/>
      <c r="G30" s="517">
        <f t="shared" si="0"/>
        <v>0</v>
      </c>
      <c r="H30" s="513"/>
      <c r="I30" s="925"/>
      <c r="K30" s="523"/>
      <c r="L30" s="523"/>
    </row>
    <row r="31" spans="1:12" ht="12" x14ac:dyDescent="0.2">
      <c r="A31" s="936"/>
      <c r="B31" s="941"/>
      <c r="C31" s="942"/>
      <c r="D31" s="514">
        <v>1150</v>
      </c>
      <c r="E31" s="515">
        <v>38574</v>
      </c>
      <c r="F31" s="515"/>
      <c r="G31" s="517">
        <f t="shared" si="0"/>
        <v>38574</v>
      </c>
      <c r="H31" s="528"/>
      <c r="I31" s="926"/>
      <c r="K31" s="523"/>
      <c r="L31" s="523"/>
    </row>
    <row r="32" spans="1:12" ht="12" x14ac:dyDescent="0.2">
      <c r="A32" s="519">
        <v>8</v>
      </c>
      <c r="B32" s="929" t="s">
        <v>737</v>
      </c>
      <c r="C32" s="930"/>
      <c r="D32" s="514">
        <v>6422</v>
      </c>
      <c r="E32" s="515">
        <v>3710</v>
      </c>
      <c r="F32" s="515"/>
      <c r="G32" s="516">
        <f>E32+F32</f>
        <v>3710</v>
      </c>
      <c r="H32" s="513"/>
      <c r="I32" s="520" t="s">
        <v>738</v>
      </c>
      <c r="K32" s="523"/>
      <c r="L32" s="523"/>
    </row>
    <row r="33" spans="1:12" ht="12" x14ac:dyDescent="0.2">
      <c r="A33" s="519">
        <v>9</v>
      </c>
      <c r="B33" s="929" t="s">
        <v>739</v>
      </c>
      <c r="C33" s="930"/>
      <c r="D33" s="514">
        <v>2264</v>
      </c>
      <c r="E33" s="515">
        <v>1949</v>
      </c>
      <c r="F33" s="515"/>
      <c r="G33" s="517">
        <f t="shared" si="0"/>
        <v>1949</v>
      </c>
      <c r="H33" s="529"/>
      <c r="I33" s="520"/>
      <c r="K33" s="523"/>
      <c r="L33" s="523"/>
    </row>
    <row r="34" spans="1:12" ht="26.25" customHeight="1" x14ac:dyDescent="0.2">
      <c r="A34" s="519">
        <v>10</v>
      </c>
      <c r="B34" s="929" t="s">
        <v>740</v>
      </c>
      <c r="C34" s="930"/>
      <c r="D34" s="514">
        <v>2279</v>
      </c>
      <c r="E34" s="515">
        <v>50000</v>
      </c>
      <c r="F34" s="515"/>
      <c r="G34" s="516">
        <f>E34+F34</f>
        <v>50000</v>
      </c>
      <c r="H34" s="513"/>
      <c r="I34" s="520"/>
      <c r="K34" s="523"/>
      <c r="L34" s="523"/>
    </row>
    <row r="35" spans="1:12" ht="12" x14ac:dyDescent="0.2">
      <c r="A35" s="519">
        <v>11</v>
      </c>
      <c r="B35" s="929" t="s">
        <v>741</v>
      </c>
      <c r="C35" s="930"/>
      <c r="D35" s="514">
        <v>2279</v>
      </c>
      <c r="E35" s="515">
        <v>2300</v>
      </c>
      <c r="F35" s="515"/>
      <c r="G35" s="517">
        <f t="shared" ref="G35:G37" si="1">E35+F35</f>
        <v>2300</v>
      </c>
      <c r="H35" s="529"/>
      <c r="I35" s="520"/>
      <c r="K35" s="523"/>
      <c r="L35" s="523"/>
    </row>
    <row r="36" spans="1:12" ht="12" x14ac:dyDescent="0.2">
      <c r="A36" s="519">
        <v>12</v>
      </c>
      <c r="B36" s="929" t="s">
        <v>742</v>
      </c>
      <c r="C36" s="930"/>
      <c r="D36" s="514">
        <v>1150</v>
      </c>
      <c r="E36" s="515">
        <v>1200</v>
      </c>
      <c r="F36" s="515"/>
      <c r="G36" s="517">
        <f t="shared" si="1"/>
        <v>1200</v>
      </c>
      <c r="H36" s="518"/>
      <c r="I36" s="520"/>
      <c r="K36" s="523"/>
      <c r="L36" s="523"/>
    </row>
    <row r="37" spans="1:12" ht="12" x14ac:dyDescent="0.2">
      <c r="A37" s="519">
        <v>13</v>
      </c>
      <c r="B37" s="929" t="s">
        <v>743</v>
      </c>
      <c r="C37" s="930"/>
      <c r="D37" s="514">
        <v>2279</v>
      </c>
      <c r="E37" s="515">
        <v>6124</v>
      </c>
      <c r="F37" s="515"/>
      <c r="G37" s="517">
        <f t="shared" si="1"/>
        <v>6124</v>
      </c>
      <c r="H37" s="530"/>
      <c r="I37" s="520"/>
      <c r="K37" s="523"/>
      <c r="L37" s="523"/>
    </row>
    <row r="38" spans="1:12" ht="12" x14ac:dyDescent="0.2">
      <c r="A38" s="531"/>
      <c r="B38" s="531"/>
      <c r="C38" s="531"/>
      <c r="D38" s="531"/>
      <c r="E38" s="531"/>
      <c r="F38" s="531"/>
      <c r="G38" s="504"/>
      <c r="H38" s="531"/>
      <c r="I38" s="531"/>
      <c r="K38" s="523"/>
      <c r="L38" s="523"/>
    </row>
    <row r="39" spans="1:12" ht="12" x14ac:dyDescent="0.2">
      <c r="A39" s="931" t="s">
        <v>409</v>
      </c>
      <c r="B39" s="931"/>
      <c r="C39" s="508" t="s">
        <v>718</v>
      </c>
      <c r="D39" s="508"/>
      <c r="E39" s="508"/>
      <c r="F39" s="508"/>
      <c r="G39" s="504"/>
      <c r="H39" s="508"/>
      <c r="I39" s="508"/>
      <c r="K39" s="523"/>
      <c r="L39" s="523"/>
    </row>
    <row r="40" spans="1:12" ht="12" x14ac:dyDescent="0.2">
      <c r="A40" s="931" t="s">
        <v>410</v>
      </c>
      <c r="B40" s="931"/>
      <c r="C40" s="510" t="s">
        <v>744</v>
      </c>
      <c r="D40" s="508"/>
      <c r="E40" s="508"/>
      <c r="F40" s="508"/>
      <c r="G40" s="504"/>
      <c r="H40" s="508"/>
      <c r="I40" s="508"/>
      <c r="K40" s="523"/>
      <c r="L40" s="523"/>
    </row>
    <row r="41" spans="1:12" ht="36" x14ac:dyDescent="0.2">
      <c r="A41" s="511" t="s">
        <v>350</v>
      </c>
      <c r="B41" s="932" t="s">
        <v>351</v>
      </c>
      <c r="C41" s="932"/>
      <c r="D41" s="511" t="s">
        <v>352</v>
      </c>
      <c r="E41" s="511" t="s">
        <v>411</v>
      </c>
      <c r="F41" s="511" t="s">
        <v>354</v>
      </c>
      <c r="G41" s="511" t="s">
        <v>355</v>
      </c>
      <c r="H41" s="511" t="s">
        <v>26</v>
      </c>
      <c r="I41" s="511" t="s">
        <v>412</v>
      </c>
      <c r="K41" s="523"/>
      <c r="L41" s="523"/>
    </row>
    <row r="42" spans="1:12" ht="12" x14ac:dyDescent="0.2">
      <c r="A42" s="933" t="s">
        <v>413</v>
      </c>
      <c r="B42" s="933"/>
      <c r="C42" s="933"/>
      <c r="D42" s="532"/>
      <c r="E42" s="532">
        <f>SUM(E43:E48)</f>
        <v>2611</v>
      </c>
      <c r="F42" s="532">
        <f t="shared" ref="F42" si="2">SUM(F43:F48)</f>
        <v>0</v>
      </c>
      <c r="G42" s="532">
        <f>SUM(G43:G48)</f>
        <v>2611</v>
      </c>
      <c r="H42" s="528"/>
      <c r="I42" s="532"/>
      <c r="K42" s="523"/>
      <c r="L42" s="523"/>
    </row>
    <row r="43" spans="1:12" ht="12" customHeight="1" x14ac:dyDescent="0.2">
      <c r="A43" s="934">
        <v>1</v>
      </c>
      <c r="B43" s="937" t="s">
        <v>745</v>
      </c>
      <c r="C43" s="938"/>
      <c r="D43" s="514">
        <v>2275</v>
      </c>
      <c r="E43" s="533">
        <v>0</v>
      </c>
      <c r="F43" s="533"/>
      <c r="G43" s="534">
        <f t="shared" ref="G43:G48" si="3">E43+F43</f>
        <v>0</v>
      </c>
      <c r="H43" s="528"/>
      <c r="I43" s="924" t="s">
        <v>734</v>
      </c>
      <c r="K43" s="523"/>
      <c r="L43" s="523"/>
    </row>
    <row r="44" spans="1:12" ht="15" customHeight="1" x14ac:dyDescent="0.2">
      <c r="A44" s="935"/>
      <c r="B44" s="939"/>
      <c r="C44" s="940"/>
      <c r="D44" s="514">
        <v>2264</v>
      </c>
      <c r="E44" s="533">
        <v>967</v>
      </c>
      <c r="F44" s="535"/>
      <c r="G44" s="534">
        <f t="shared" si="3"/>
        <v>967</v>
      </c>
      <c r="H44" s="528"/>
      <c r="I44" s="925"/>
      <c r="K44" s="523"/>
      <c r="L44" s="523"/>
    </row>
    <row r="45" spans="1:12" ht="15" customHeight="1" x14ac:dyDescent="0.2">
      <c r="A45" s="935"/>
      <c r="B45" s="939"/>
      <c r="C45" s="940"/>
      <c r="D45" s="514">
        <v>1150</v>
      </c>
      <c r="E45" s="533">
        <v>770</v>
      </c>
      <c r="F45" s="535"/>
      <c r="G45" s="534">
        <f t="shared" si="3"/>
        <v>770</v>
      </c>
      <c r="H45" s="528"/>
      <c r="I45" s="925"/>
      <c r="K45" s="523"/>
      <c r="L45" s="523"/>
    </row>
    <row r="46" spans="1:12" ht="15" customHeight="1" x14ac:dyDescent="0.2">
      <c r="A46" s="935"/>
      <c r="B46" s="939"/>
      <c r="C46" s="940"/>
      <c r="D46" s="514">
        <v>2314</v>
      </c>
      <c r="E46" s="533">
        <v>665</v>
      </c>
      <c r="F46" s="535"/>
      <c r="G46" s="534">
        <f t="shared" si="3"/>
        <v>665</v>
      </c>
      <c r="H46" s="528"/>
      <c r="I46" s="925"/>
      <c r="K46" s="523"/>
      <c r="L46" s="523"/>
    </row>
    <row r="47" spans="1:12" ht="15" customHeight="1" x14ac:dyDescent="0.2">
      <c r="A47" s="935"/>
      <c r="B47" s="939"/>
      <c r="C47" s="940"/>
      <c r="D47" s="514">
        <v>2231</v>
      </c>
      <c r="E47" s="533">
        <v>38</v>
      </c>
      <c r="F47" s="535"/>
      <c r="G47" s="534">
        <f t="shared" si="3"/>
        <v>38</v>
      </c>
      <c r="H47" s="528"/>
      <c r="I47" s="925"/>
      <c r="K47" s="523"/>
      <c r="L47" s="523"/>
    </row>
    <row r="48" spans="1:12" ht="15" customHeight="1" x14ac:dyDescent="0.2">
      <c r="A48" s="936"/>
      <c r="B48" s="941"/>
      <c r="C48" s="942"/>
      <c r="D48" s="514">
        <v>2390</v>
      </c>
      <c r="E48" s="533">
        <v>171</v>
      </c>
      <c r="F48" s="535"/>
      <c r="G48" s="534">
        <f t="shared" si="3"/>
        <v>171</v>
      </c>
      <c r="H48" s="528"/>
      <c r="I48" s="926"/>
      <c r="K48" s="523"/>
      <c r="L48" s="523"/>
    </row>
    <row r="50" spans="1:9" x14ac:dyDescent="0.2">
      <c r="A50" s="413" t="s">
        <v>386</v>
      </c>
      <c r="B50" s="413"/>
      <c r="C50" s="413"/>
    </row>
    <row r="51" spans="1:9" x14ac:dyDescent="0.2">
      <c r="A51" s="413" t="s">
        <v>746</v>
      </c>
      <c r="B51" s="413"/>
      <c r="C51" s="413" t="s">
        <v>747</v>
      </c>
    </row>
    <row r="52" spans="1:9" x14ac:dyDescent="0.2">
      <c r="A52" s="927" t="s">
        <v>748</v>
      </c>
      <c r="B52" s="927"/>
      <c r="C52" s="927"/>
    </row>
    <row r="53" spans="1:9" x14ac:dyDescent="0.2">
      <c r="A53" s="413" t="s">
        <v>749</v>
      </c>
      <c r="B53" s="413"/>
      <c r="C53" s="413"/>
    </row>
    <row r="54" spans="1:9" x14ac:dyDescent="0.2">
      <c r="A54" s="413" t="s">
        <v>750</v>
      </c>
      <c r="B54" s="413"/>
      <c r="C54" s="413"/>
    </row>
    <row r="55" spans="1:9" x14ac:dyDescent="0.2">
      <c r="A55" s="413" t="s">
        <v>751</v>
      </c>
      <c r="B55" s="413"/>
      <c r="C55" s="413"/>
    </row>
    <row r="56" spans="1:9" x14ac:dyDescent="0.2">
      <c r="A56" s="413" t="s">
        <v>752</v>
      </c>
      <c r="B56" s="413"/>
      <c r="C56" s="413"/>
    </row>
    <row r="59" spans="1:9" s="537" customFormat="1" ht="15.75" customHeight="1" x14ac:dyDescent="0.2">
      <c r="A59" s="928"/>
      <c r="B59" s="928"/>
      <c r="C59" s="928"/>
      <c r="D59" s="928"/>
      <c r="E59" s="928"/>
      <c r="F59" s="928"/>
      <c r="G59" s="928"/>
      <c r="H59" s="928"/>
      <c r="I59" s="928"/>
    </row>
    <row r="60" spans="1:9" s="537" customFormat="1" ht="12" x14ac:dyDescent="0.2">
      <c r="A60" s="538"/>
      <c r="B60" s="539"/>
      <c r="C60" s="540"/>
      <c r="D60" s="541"/>
      <c r="E60" s="542"/>
      <c r="F60" s="542"/>
      <c r="G60" s="543"/>
    </row>
    <row r="61" spans="1:9" s="461" customFormat="1" ht="12" x14ac:dyDescent="0.2"/>
    <row r="62" spans="1:9" s="461" customFormat="1" ht="12" x14ac:dyDescent="0.2"/>
    <row r="63" spans="1:9" s="461" customFormat="1" ht="12" x14ac:dyDescent="0.2"/>
    <row r="64" spans="1:9" s="461" customFormat="1" ht="12" x14ac:dyDescent="0.2"/>
    <row r="65" spans="1:7" s="461" customFormat="1" ht="12" x14ac:dyDescent="0.2"/>
    <row r="66" spans="1:7" s="461" customFormat="1" ht="15.75" x14ac:dyDescent="0.25">
      <c r="A66" s="462"/>
      <c r="B66" s="462"/>
      <c r="C66" s="462"/>
      <c r="D66" s="463"/>
      <c r="E66" s="462"/>
      <c r="G66" s="462"/>
    </row>
    <row r="67" spans="1:7" s="461" customFormat="1" ht="15.75" x14ac:dyDescent="0.25">
      <c r="A67" s="462"/>
      <c r="B67" s="462"/>
      <c r="C67" s="462"/>
      <c r="D67" s="463"/>
      <c r="E67" s="462"/>
      <c r="G67" s="462"/>
    </row>
    <row r="68" spans="1:7" s="461" customFormat="1" ht="15.75" x14ac:dyDescent="0.25">
      <c r="A68" s="462"/>
      <c r="B68" s="462"/>
      <c r="C68" s="462"/>
      <c r="D68" s="463"/>
      <c r="E68" s="462"/>
      <c r="G68" s="462"/>
    </row>
    <row r="69" spans="1:7" s="461" customFormat="1" ht="15.75" x14ac:dyDescent="0.25">
      <c r="A69" s="463"/>
      <c r="B69" s="463"/>
      <c r="C69" s="463"/>
      <c r="D69" s="463"/>
      <c r="E69" s="463"/>
      <c r="G69" s="463"/>
    </row>
    <row r="70" spans="1:7" s="461" customFormat="1" ht="15.75" x14ac:dyDescent="0.25">
      <c r="A70" s="463"/>
      <c r="B70" s="463"/>
      <c r="C70" s="463"/>
      <c r="D70" s="463"/>
      <c r="E70" s="463"/>
      <c r="G70" s="463"/>
    </row>
    <row r="71" spans="1:7" s="461" customFormat="1" ht="15.75" x14ac:dyDescent="0.25">
      <c r="A71" s="463"/>
      <c r="B71" s="463"/>
      <c r="C71" s="463"/>
      <c r="D71" s="463"/>
      <c r="E71" s="463"/>
      <c r="G71" s="463"/>
    </row>
    <row r="72" spans="1:7" s="461" customFormat="1" ht="15.75" x14ac:dyDescent="0.25">
      <c r="A72" s="463"/>
      <c r="B72" s="463"/>
      <c r="C72" s="463"/>
      <c r="D72" s="463"/>
      <c r="E72" s="463"/>
      <c r="G72" s="463"/>
    </row>
    <row r="73" spans="1:7" s="461" customFormat="1" ht="15.75" x14ac:dyDescent="0.25">
      <c r="A73" s="463"/>
      <c r="B73" s="463"/>
      <c r="C73" s="463"/>
      <c r="D73" s="463"/>
      <c r="E73" s="463"/>
      <c r="G73" s="463"/>
    </row>
    <row r="74" spans="1:7" s="461" customFormat="1" ht="15.75" x14ac:dyDescent="0.25">
      <c r="A74" s="463"/>
      <c r="B74" s="463"/>
      <c r="C74" s="463"/>
      <c r="D74" s="463"/>
      <c r="E74" s="463"/>
      <c r="G74" s="463"/>
    </row>
    <row r="75" spans="1:7" s="461" customFormat="1" ht="15.75" x14ac:dyDescent="0.25">
      <c r="A75" s="463"/>
      <c r="B75" s="463"/>
      <c r="C75" s="463"/>
      <c r="D75" s="463"/>
      <c r="E75" s="463"/>
      <c r="G75" s="463"/>
    </row>
    <row r="76" spans="1:7" s="461" customFormat="1" ht="15.75" x14ac:dyDescent="0.25">
      <c r="A76" s="463"/>
      <c r="B76" s="463"/>
      <c r="C76" s="463"/>
      <c r="D76" s="463"/>
      <c r="E76" s="463"/>
      <c r="G76" s="463"/>
    </row>
    <row r="77" spans="1:7" s="461" customFormat="1" ht="15.75" x14ac:dyDescent="0.25">
      <c r="A77" s="463"/>
      <c r="B77" s="463"/>
      <c r="C77" s="463"/>
      <c r="D77" s="463"/>
      <c r="E77" s="463"/>
      <c r="G77" s="463"/>
    </row>
    <row r="78" spans="1:7" s="461" customFormat="1" ht="15.75" x14ac:dyDescent="0.25">
      <c r="A78" s="463"/>
      <c r="B78" s="463"/>
      <c r="C78" s="463"/>
      <c r="D78" s="463"/>
      <c r="E78" s="463"/>
      <c r="G78" s="463"/>
    </row>
    <row r="79" spans="1:7" s="461" customFormat="1" ht="12" x14ac:dyDescent="0.2"/>
    <row r="80" spans="1:7" s="461" customFormat="1" ht="12" x14ac:dyDescent="0.2"/>
    <row r="81" s="461" customFormat="1" ht="12" x14ac:dyDescent="0.2"/>
    <row r="82" s="461" customFormat="1" ht="12" x14ac:dyDescent="0.2"/>
    <row r="83" s="461" customFormat="1" ht="12" x14ac:dyDescent="0.2"/>
    <row r="84" s="461" customFormat="1" ht="12" x14ac:dyDescent="0.2"/>
    <row r="85" s="461" customFormat="1" ht="12" x14ac:dyDescent="0.2"/>
    <row r="86" s="461" customFormat="1" ht="12" x14ac:dyDescent="0.2"/>
    <row r="87" s="461" customFormat="1" ht="12" x14ac:dyDescent="0.2"/>
    <row r="88" s="461" customFormat="1" ht="12" x14ac:dyDescent="0.2"/>
    <row r="89" s="461" customFormat="1" ht="12" x14ac:dyDescent="0.2"/>
    <row r="90" s="461" customFormat="1" ht="12" x14ac:dyDescent="0.2"/>
    <row r="91" s="461" customFormat="1" ht="12" x14ac:dyDescent="0.2"/>
    <row r="92" s="461" customFormat="1" ht="12" x14ac:dyDescent="0.2"/>
    <row r="93" s="461" customFormat="1" ht="12" x14ac:dyDescent="0.2"/>
    <row r="94" s="461" customFormat="1" ht="12" x14ac:dyDescent="0.2"/>
  </sheetData>
  <sheetProtection algorithmName="SHA-512" hashValue="jx83TgrqGvnJZPGUaDclaUsnNAhyyzdwelH45ILcDATBDiYdJz3G2gWwcLpl29QrxEij6Gy8wMmWKarQ3LvwPA==" saltValue="+E4q6RYBzCE6DPaw1ox1vA==" spinCount="100000" sheet="1" objects="1" scenarios="1"/>
  <mergeCells count="35">
    <mergeCell ref="B23:C23"/>
    <mergeCell ref="A4:B4"/>
    <mergeCell ref="A5:B5"/>
    <mergeCell ref="A6:I6"/>
    <mergeCell ref="A8:B8"/>
    <mergeCell ref="A9:B9"/>
    <mergeCell ref="A10:B10"/>
    <mergeCell ref="B11:C11"/>
    <mergeCell ref="A12:C12"/>
    <mergeCell ref="A13:A22"/>
    <mergeCell ref="B13:C22"/>
    <mergeCell ref="I13:I22"/>
    <mergeCell ref="B36:C36"/>
    <mergeCell ref="B24:C24"/>
    <mergeCell ref="A25:A26"/>
    <mergeCell ref="B25:C26"/>
    <mergeCell ref="B27:C27"/>
    <mergeCell ref="B28:C28"/>
    <mergeCell ref="A29:A31"/>
    <mergeCell ref="B29:C31"/>
    <mergeCell ref="I29:I31"/>
    <mergeCell ref="B32:C32"/>
    <mergeCell ref="B33:C33"/>
    <mergeCell ref="B34:C34"/>
    <mergeCell ref="B35:C35"/>
    <mergeCell ref="I43:I48"/>
    <mergeCell ref="A52:C52"/>
    <mergeCell ref="A59:I59"/>
    <mergeCell ref="B37:C37"/>
    <mergeCell ref="A39:B39"/>
    <mergeCell ref="A40:B40"/>
    <mergeCell ref="B41:C41"/>
    <mergeCell ref="A42:C42"/>
    <mergeCell ref="A43:A48"/>
    <mergeCell ref="B43:C48"/>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31.pielikums Jūrmalas pilsētas domes 
2016.gada 15.septembra saistošajiem noteikumiem Nr.30
(protokols Nr.13, 11.punkts)
 </firstHeader>
    <firstFooter>&amp;L&amp;9&amp;D; &amp;T&amp;R&amp;9&amp;P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42"/>
  <sheetViews>
    <sheetView view="pageLayout" zoomScaleNormal="100" workbookViewId="0">
      <selection activeCell="N7" sqref="N7"/>
    </sheetView>
  </sheetViews>
  <sheetFormatPr defaultRowHeight="12" outlineLevelCol="1" x14ac:dyDescent="0.2"/>
  <cols>
    <col min="1" max="1" width="6.7109375" style="411" customWidth="1"/>
    <col min="2" max="2" width="36.42578125" style="411" customWidth="1"/>
    <col min="3" max="3" width="10.5703125" style="411" customWidth="1"/>
    <col min="4" max="4" width="10.42578125" style="411" hidden="1" customWidth="1" outlineLevel="1"/>
    <col min="5" max="5" width="11.5703125" style="411" hidden="1" customWidth="1" outlineLevel="1"/>
    <col min="6" max="6" width="11" style="411" hidden="1" customWidth="1" outlineLevel="1"/>
    <col min="7" max="7" width="9.7109375" style="411" hidden="1" customWidth="1" outlineLevel="1"/>
    <col min="8" max="8" width="11.140625" style="411" customWidth="1" collapsed="1"/>
    <col min="9" max="9" width="11.28515625" style="411" customWidth="1"/>
    <col min="10" max="10" width="31.28515625" style="411" hidden="1" customWidth="1" outlineLevel="1"/>
    <col min="11" max="11" width="8.7109375" style="411" customWidth="1" collapsed="1"/>
    <col min="12" max="16384" width="9.140625" style="411"/>
  </cols>
  <sheetData>
    <row r="1" spans="1:12" x14ac:dyDescent="0.2">
      <c r="K1" s="412" t="s">
        <v>340</v>
      </c>
    </row>
    <row r="2" spans="1:12" x14ac:dyDescent="0.2">
      <c r="K2" s="412" t="s">
        <v>341</v>
      </c>
    </row>
    <row r="3" spans="1:12" x14ac:dyDescent="0.2">
      <c r="K3" s="412" t="s">
        <v>342</v>
      </c>
    </row>
    <row r="4" spans="1:12" x14ac:dyDescent="0.2">
      <c r="A4" s="413" t="s">
        <v>343</v>
      </c>
      <c r="B4" s="414"/>
      <c r="C4" s="415"/>
      <c r="D4" s="415"/>
      <c r="E4" s="415"/>
      <c r="F4" s="415"/>
      <c r="G4" s="415"/>
      <c r="H4" s="415"/>
      <c r="I4" s="415"/>
      <c r="J4" s="415"/>
      <c r="K4" s="415"/>
      <c r="L4" s="415"/>
    </row>
    <row r="5" spans="1:12" x14ac:dyDescent="0.2">
      <c r="A5" s="876" t="s">
        <v>344</v>
      </c>
      <c r="B5" s="876"/>
      <c r="C5" s="415"/>
      <c r="D5" s="415"/>
      <c r="E5" s="415"/>
      <c r="F5" s="415"/>
      <c r="G5" s="415"/>
      <c r="H5" s="415"/>
      <c r="I5" s="415"/>
      <c r="J5" s="415"/>
      <c r="K5" s="415"/>
      <c r="L5" s="415"/>
    </row>
    <row r="6" spans="1:12" x14ac:dyDescent="0.2">
      <c r="A6" s="416"/>
      <c r="B6" s="416"/>
      <c r="C6" s="415"/>
      <c r="D6" s="415"/>
      <c r="E6" s="415"/>
      <c r="F6" s="415"/>
      <c r="G6" s="415"/>
      <c r="H6" s="415"/>
      <c r="I6" s="415"/>
      <c r="J6" s="415"/>
      <c r="K6" s="415"/>
      <c r="L6" s="415"/>
    </row>
    <row r="7" spans="1:12" ht="15.75" x14ac:dyDescent="0.25">
      <c r="A7" s="957" t="s">
        <v>345</v>
      </c>
      <c r="B7" s="957"/>
      <c r="C7" s="957"/>
      <c r="D7" s="957"/>
      <c r="E7" s="957"/>
      <c r="F7" s="957"/>
      <c r="G7" s="957"/>
      <c r="H7" s="957"/>
      <c r="I7" s="957"/>
      <c r="J7" s="957"/>
      <c r="K7" s="957"/>
    </row>
    <row r="8" spans="1:12" ht="15.75" x14ac:dyDescent="0.25">
      <c r="A8" s="417"/>
      <c r="B8" s="417"/>
      <c r="C8" s="417"/>
      <c r="D8" s="417"/>
      <c r="E8" s="417"/>
      <c r="F8" s="417"/>
      <c r="G8" s="417"/>
      <c r="H8" s="417"/>
      <c r="I8" s="417"/>
      <c r="J8" s="417"/>
      <c r="K8" s="417"/>
    </row>
    <row r="9" spans="1:12" ht="15.75" x14ac:dyDescent="0.2">
      <c r="A9" s="418" t="s">
        <v>346</v>
      </c>
      <c r="B9" s="418"/>
      <c r="C9" s="419" t="s">
        <v>347</v>
      </c>
      <c r="D9" s="419"/>
      <c r="E9" s="420"/>
      <c r="F9" s="420"/>
      <c r="G9" s="420"/>
      <c r="H9" s="420"/>
      <c r="I9" s="420"/>
      <c r="J9" s="420"/>
    </row>
    <row r="10" spans="1:12" s="421" customFormat="1" x14ac:dyDescent="0.25">
      <c r="A10" s="421" t="s">
        <v>348</v>
      </c>
      <c r="C10" s="422"/>
      <c r="D10" s="422"/>
      <c r="E10" s="422"/>
      <c r="F10" s="422"/>
      <c r="G10" s="422"/>
      <c r="H10" s="422"/>
      <c r="I10" s="422"/>
      <c r="J10" s="422"/>
    </row>
    <row r="11" spans="1:12" s="421" customFormat="1" ht="12.75" x14ac:dyDescent="0.25">
      <c r="A11" s="421" t="s">
        <v>349</v>
      </c>
      <c r="C11" s="423"/>
      <c r="D11" s="424"/>
      <c r="E11" s="424"/>
      <c r="F11" s="424"/>
      <c r="G11" s="424"/>
      <c r="H11" s="424"/>
      <c r="I11" s="424"/>
      <c r="J11" s="424"/>
    </row>
    <row r="12" spans="1:12" s="421" customFormat="1" ht="36" customHeight="1" x14ac:dyDescent="0.25">
      <c r="A12" s="883" t="s">
        <v>350</v>
      </c>
      <c r="B12" s="883" t="s">
        <v>351</v>
      </c>
      <c r="C12" s="883" t="s">
        <v>352</v>
      </c>
      <c r="D12" s="883" t="s">
        <v>353</v>
      </c>
      <c r="F12" s="883" t="s">
        <v>354</v>
      </c>
      <c r="G12" s="436"/>
      <c r="H12" s="883" t="s">
        <v>355</v>
      </c>
      <c r="I12" s="954" t="s">
        <v>356</v>
      </c>
      <c r="J12" s="883" t="s">
        <v>26</v>
      </c>
      <c r="K12" s="958"/>
      <c r="L12" s="425"/>
    </row>
    <row r="13" spans="1:12" s="421" customFormat="1" ht="12.75" customHeight="1" x14ac:dyDescent="0.25">
      <c r="A13" s="883"/>
      <c r="B13" s="883"/>
      <c r="C13" s="883"/>
      <c r="D13" s="883"/>
      <c r="F13" s="883"/>
      <c r="G13" s="436"/>
      <c r="H13" s="883"/>
      <c r="I13" s="954"/>
      <c r="J13" s="883"/>
      <c r="K13" s="959"/>
      <c r="L13" s="425"/>
    </row>
    <row r="14" spans="1:12" s="421" customFormat="1" x14ac:dyDescent="0.25">
      <c r="A14" s="921" t="s">
        <v>357</v>
      </c>
      <c r="B14" s="921"/>
      <c r="C14" s="426"/>
      <c r="D14" s="426">
        <f>SUM(D15:D16)</f>
        <v>0</v>
      </c>
      <c r="E14" s="427"/>
      <c r="G14" s="429"/>
      <c r="H14" s="428">
        <f>D14+E14</f>
        <v>0</v>
      </c>
      <c r="I14" s="429"/>
      <c r="J14" s="429"/>
      <c r="L14" s="430"/>
    </row>
    <row r="15" spans="1:12" s="421" customFormat="1" x14ac:dyDescent="0.25">
      <c r="A15" s="431">
        <v>1</v>
      </c>
      <c r="B15" s="432" t="s">
        <v>358</v>
      </c>
      <c r="C15" s="433">
        <v>5219</v>
      </c>
      <c r="D15" s="434">
        <v>0</v>
      </c>
      <c r="E15" s="427"/>
      <c r="G15" s="429"/>
      <c r="H15" s="427">
        <f>D15+E15</f>
        <v>0</v>
      </c>
      <c r="I15" s="429"/>
      <c r="J15" s="429"/>
      <c r="L15" s="435"/>
    </row>
    <row r="16" spans="1:12" s="421" customFormat="1" x14ac:dyDescent="0.25">
      <c r="A16" s="431">
        <v>2</v>
      </c>
      <c r="B16" s="436" t="s">
        <v>359</v>
      </c>
      <c r="C16" s="433">
        <v>2519</v>
      </c>
      <c r="D16" s="434">
        <v>0</v>
      </c>
      <c r="E16" s="427"/>
      <c r="G16" s="429"/>
      <c r="H16" s="427">
        <f>D16+E16</f>
        <v>0</v>
      </c>
      <c r="I16" s="429"/>
      <c r="J16" s="429"/>
      <c r="L16" s="430"/>
    </row>
    <row r="17" spans="1:15" s="421" customFormat="1" ht="12.75" x14ac:dyDescent="0.25">
      <c r="A17" s="437"/>
      <c r="B17" s="438"/>
      <c r="C17" s="439"/>
      <c r="D17" s="439"/>
      <c r="E17" s="439"/>
      <c r="F17" s="439"/>
      <c r="G17" s="439"/>
      <c r="H17" s="439"/>
      <c r="I17" s="439"/>
      <c r="J17" s="439"/>
    </row>
    <row r="18" spans="1:15" s="421" customFormat="1" ht="12.75" x14ac:dyDescent="0.25">
      <c r="A18" s="437"/>
      <c r="B18" s="438"/>
      <c r="C18" s="439"/>
      <c r="D18" s="439"/>
      <c r="E18" s="439"/>
      <c r="F18" s="439"/>
      <c r="G18" s="439"/>
      <c r="H18" s="439"/>
      <c r="I18" s="439"/>
      <c r="J18" s="439"/>
    </row>
    <row r="19" spans="1:15" x14ac:dyDescent="0.2">
      <c r="A19" s="411" t="s">
        <v>360</v>
      </c>
    </row>
    <row r="20" spans="1:15" x14ac:dyDescent="0.2">
      <c r="A20" s="411" t="s">
        <v>361</v>
      </c>
    </row>
    <row r="21" spans="1:15" ht="24.75" customHeight="1" x14ac:dyDescent="0.2">
      <c r="A21" s="956" t="s">
        <v>350</v>
      </c>
      <c r="B21" s="956" t="s">
        <v>351</v>
      </c>
      <c r="C21" s="954" t="s">
        <v>352</v>
      </c>
      <c r="D21" s="954" t="s">
        <v>353</v>
      </c>
      <c r="E21" s="954"/>
      <c r="F21" s="883" t="s">
        <v>354</v>
      </c>
      <c r="G21" s="883"/>
      <c r="H21" s="883" t="s">
        <v>355</v>
      </c>
      <c r="I21" s="883"/>
      <c r="J21" s="883" t="s">
        <v>26</v>
      </c>
      <c r="K21" s="954" t="s">
        <v>356</v>
      </c>
    </row>
    <row r="22" spans="1:15" ht="25.5" customHeight="1" x14ac:dyDescent="0.2">
      <c r="A22" s="956"/>
      <c r="B22" s="956"/>
      <c r="C22" s="954"/>
      <c r="D22" s="440" t="s">
        <v>362</v>
      </c>
      <c r="E22" s="440" t="s">
        <v>363</v>
      </c>
      <c r="F22" s="431" t="s">
        <v>362</v>
      </c>
      <c r="G22" s="431" t="s">
        <v>363</v>
      </c>
      <c r="H22" s="431" t="s">
        <v>362</v>
      </c>
      <c r="I22" s="431" t="s">
        <v>363</v>
      </c>
      <c r="J22" s="883"/>
      <c r="K22" s="954"/>
    </row>
    <row r="23" spans="1:15" x14ac:dyDescent="0.2">
      <c r="A23" s="955" t="s">
        <v>364</v>
      </c>
      <c r="B23" s="955"/>
      <c r="C23" s="441"/>
      <c r="D23" s="441">
        <f t="shared" ref="D23:I23" si="0">SUM(D24:D44)</f>
        <v>440301</v>
      </c>
      <c r="E23" s="441">
        <f t="shared" si="0"/>
        <v>43683</v>
      </c>
      <c r="F23" s="441">
        <f t="shared" si="0"/>
        <v>0</v>
      </c>
      <c r="G23" s="441">
        <f t="shared" si="0"/>
        <v>0</v>
      </c>
      <c r="H23" s="441">
        <f t="shared" si="0"/>
        <v>440301</v>
      </c>
      <c r="I23" s="441">
        <f t="shared" si="0"/>
        <v>43683</v>
      </c>
      <c r="J23" s="441"/>
      <c r="K23" s="441"/>
      <c r="M23" s="447"/>
      <c r="N23" s="447"/>
      <c r="O23" s="447"/>
    </row>
    <row r="24" spans="1:15" ht="48" x14ac:dyDescent="0.2">
      <c r="A24" s="442">
        <v>1</v>
      </c>
      <c r="B24" s="443" t="s">
        <v>365</v>
      </c>
      <c r="C24" s="444">
        <v>2279</v>
      </c>
      <c r="D24" s="445">
        <f>10700+2249</f>
        <v>12949</v>
      </c>
      <c r="E24" s="445"/>
      <c r="F24" s="445"/>
      <c r="G24" s="445"/>
      <c r="H24" s="445">
        <f t="shared" ref="H24:I44" si="1">D24+F24</f>
        <v>12949</v>
      </c>
      <c r="I24" s="445">
        <f t="shared" si="1"/>
        <v>0</v>
      </c>
      <c r="J24" s="446"/>
      <c r="K24" s="441" t="s">
        <v>366</v>
      </c>
      <c r="M24" s="447"/>
      <c r="N24" s="447"/>
      <c r="O24" s="447"/>
    </row>
    <row r="25" spans="1:15" x14ac:dyDescent="0.2">
      <c r="A25" s="442">
        <v>2</v>
      </c>
      <c r="B25" s="443" t="s">
        <v>367</v>
      </c>
      <c r="C25" s="444">
        <v>2239</v>
      </c>
      <c r="D25" s="445">
        <v>5000</v>
      </c>
      <c r="E25" s="445"/>
      <c r="F25" s="445"/>
      <c r="G25" s="445"/>
      <c r="H25" s="445">
        <f t="shared" si="1"/>
        <v>5000</v>
      </c>
      <c r="I25" s="445">
        <f t="shared" si="1"/>
        <v>0</v>
      </c>
      <c r="J25" s="446"/>
      <c r="K25" s="441" t="s">
        <v>368</v>
      </c>
      <c r="M25" s="447"/>
      <c r="N25" s="447"/>
      <c r="O25" s="447"/>
    </row>
    <row r="26" spans="1:15" ht="24" x14ac:dyDescent="0.2">
      <c r="A26" s="442">
        <v>3</v>
      </c>
      <c r="B26" s="448" t="s">
        <v>369</v>
      </c>
      <c r="C26" s="444">
        <v>2312</v>
      </c>
      <c r="D26" s="445">
        <f>1500+2885</f>
        <v>4385</v>
      </c>
      <c r="E26" s="445"/>
      <c r="F26" s="445">
        <v>-169</v>
      </c>
      <c r="G26" s="445"/>
      <c r="H26" s="445">
        <f t="shared" si="1"/>
        <v>4216</v>
      </c>
      <c r="I26" s="445">
        <f t="shared" si="1"/>
        <v>0</v>
      </c>
      <c r="J26" s="446"/>
      <c r="K26" s="449" t="s">
        <v>368</v>
      </c>
      <c r="M26" s="447"/>
      <c r="N26" s="447"/>
      <c r="O26" s="447"/>
    </row>
    <row r="27" spans="1:15" x14ac:dyDescent="0.2">
      <c r="A27" s="442">
        <v>4</v>
      </c>
      <c r="B27" s="443" t="s">
        <v>137</v>
      </c>
      <c r="C27" s="444">
        <v>2263</v>
      </c>
      <c r="D27" s="445">
        <f>31223-3285</f>
        <v>27938</v>
      </c>
      <c r="E27" s="445"/>
      <c r="F27" s="445"/>
      <c r="G27" s="445"/>
      <c r="H27" s="445">
        <f t="shared" si="1"/>
        <v>27938</v>
      </c>
      <c r="I27" s="445">
        <f t="shared" si="1"/>
        <v>0</v>
      </c>
      <c r="J27" s="446"/>
      <c r="K27" s="441" t="s">
        <v>370</v>
      </c>
      <c r="M27" s="447"/>
      <c r="N27" s="447"/>
      <c r="O27" s="447"/>
    </row>
    <row r="28" spans="1:15" x14ac:dyDescent="0.2">
      <c r="A28" s="442">
        <v>5</v>
      </c>
      <c r="B28" s="443" t="s">
        <v>371</v>
      </c>
      <c r="C28" s="444">
        <v>2263</v>
      </c>
      <c r="D28" s="445">
        <v>4781</v>
      </c>
      <c r="E28" s="445"/>
      <c r="F28" s="445"/>
      <c r="G28" s="445"/>
      <c r="H28" s="445">
        <f t="shared" si="1"/>
        <v>4781</v>
      </c>
      <c r="I28" s="445">
        <f t="shared" si="1"/>
        <v>0</v>
      </c>
      <c r="J28" s="446"/>
      <c r="K28" s="441" t="s">
        <v>370</v>
      </c>
      <c r="M28" s="447"/>
      <c r="N28" s="447"/>
      <c r="O28" s="447"/>
    </row>
    <row r="29" spans="1:15" x14ac:dyDescent="0.2">
      <c r="A29" s="442">
        <v>6</v>
      </c>
      <c r="B29" s="448" t="s">
        <v>372</v>
      </c>
      <c r="C29" s="444">
        <v>2261</v>
      </c>
      <c r="D29" s="445">
        <f>56845+1</f>
        <v>56846</v>
      </c>
      <c r="E29" s="445">
        <v>43683</v>
      </c>
      <c r="F29" s="445"/>
      <c r="G29" s="445"/>
      <c r="H29" s="445">
        <f t="shared" si="1"/>
        <v>56846</v>
      </c>
      <c r="I29" s="445">
        <f t="shared" si="1"/>
        <v>43683</v>
      </c>
      <c r="J29" s="446"/>
      <c r="K29" s="449" t="s">
        <v>370</v>
      </c>
      <c r="M29" s="447"/>
      <c r="N29" s="447"/>
      <c r="O29" s="447"/>
    </row>
    <row r="30" spans="1:15" ht="12" customHeight="1" x14ac:dyDescent="0.2">
      <c r="A30" s="951">
        <v>7</v>
      </c>
      <c r="B30" s="952" t="s">
        <v>373</v>
      </c>
      <c r="C30" s="444">
        <v>2221</v>
      </c>
      <c r="D30" s="445">
        <f>45000-28700</f>
        <v>16300</v>
      </c>
      <c r="E30" s="445"/>
      <c r="F30" s="445"/>
      <c r="G30" s="445"/>
      <c r="H30" s="445">
        <f t="shared" si="1"/>
        <v>16300</v>
      </c>
      <c r="I30" s="445">
        <f t="shared" si="1"/>
        <v>0</v>
      </c>
      <c r="J30" s="446"/>
      <c r="K30" s="953" t="s">
        <v>374</v>
      </c>
      <c r="M30" s="447"/>
      <c r="N30" s="447"/>
      <c r="O30" s="447"/>
    </row>
    <row r="31" spans="1:15" ht="12.75" customHeight="1" x14ac:dyDescent="0.2">
      <c r="A31" s="951"/>
      <c r="B31" s="952"/>
      <c r="C31" s="444">
        <v>2222</v>
      </c>
      <c r="D31" s="445">
        <v>592</v>
      </c>
      <c r="E31" s="445"/>
      <c r="F31" s="445"/>
      <c r="G31" s="445"/>
      <c r="H31" s="445">
        <f t="shared" si="1"/>
        <v>592</v>
      </c>
      <c r="I31" s="445">
        <f t="shared" si="1"/>
        <v>0</v>
      </c>
      <c r="J31" s="446"/>
      <c r="K31" s="953"/>
      <c r="M31" s="447"/>
      <c r="N31" s="447"/>
      <c r="O31" s="447"/>
    </row>
    <row r="32" spans="1:15" ht="12.75" customHeight="1" x14ac:dyDescent="0.2">
      <c r="A32" s="951"/>
      <c r="B32" s="952"/>
      <c r="C32" s="444">
        <v>2223</v>
      </c>
      <c r="D32" s="445">
        <v>10000</v>
      </c>
      <c r="E32" s="445"/>
      <c r="F32" s="445"/>
      <c r="G32" s="445"/>
      <c r="H32" s="445">
        <f t="shared" si="1"/>
        <v>10000</v>
      </c>
      <c r="I32" s="445">
        <f t="shared" si="1"/>
        <v>0</v>
      </c>
      <c r="J32" s="446"/>
      <c r="K32" s="953"/>
      <c r="M32" s="447"/>
      <c r="N32" s="447"/>
      <c r="O32" s="447"/>
    </row>
    <row r="33" spans="1:15" ht="12.75" customHeight="1" x14ac:dyDescent="0.2">
      <c r="A33" s="951"/>
      <c r="B33" s="952"/>
      <c r="C33" s="444">
        <v>2241</v>
      </c>
      <c r="D33" s="445">
        <f>5121+650</f>
        <v>5771</v>
      </c>
      <c r="E33" s="445"/>
      <c r="F33" s="445"/>
      <c r="G33" s="445"/>
      <c r="H33" s="445">
        <f t="shared" si="1"/>
        <v>5771</v>
      </c>
      <c r="I33" s="445">
        <f t="shared" si="1"/>
        <v>0</v>
      </c>
      <c r="J33" s="446"/>
      <c r="K33" s="953"/>
      <c r="M33" s="447"/>
      <c r="N33" s="447"/>
      <c r="O33" s="447"/>
    </row>
    <row r="34" spans="1:15" ht="12.75" customHeight="1" x14ac:dyDescent="0.2">
      <c r="A34" s="951"/>
      <c r="B34" s="952"/>
      <c r="C34" s="444">
        <v>2279</v>
      </c>
      <c r="D34" s="445">
        <v>516</v>
      </c>
      <c r="E34" s="445"/>
      <c r="F34" s="445"/>
      <c r="G34" s="445"/>
      <c r="H34" s="445">
        <f t="shared" si="1"/>
        <v>516</v>
      </c>
      <c r="I34" s="445"/>
      <c r="J34" s="446"/>
      <c r="K34" s="953"/>
      <c r="M34" s="447"/>
      <c r="N34" s="447"/>
      <c r="O34" s="447"/>
    </row>
    <row r="35" spans="1:15" ht="12.75" customHeight="1" x14ac:dyDescent="0.2">
      <c r="A35" s="951"/>
      <c r="B35" s="952"/>
      <c r="C35" s="444">
        <v>2312</v>
      </c>
      <c r="D35" s="445">
        <v>116</v>
      </c>
      <c r="E35" s="445"/>
      <c r="F35" s="445"/>
      <c r="G35" s="445"/>
      <c r="H35" s="445">
        <f t="shared" si="1"/>
        <v>116</v>
      </c>
      <c r="I35" s="445"/>
      <c r="J35" s="446"/>
      <c r="K35" s="953"/>
      <c r="M35" s="447"/>
      <c r="N35" s="447"/>
      <c r="O35" s="447"/>
    </row>
    <row r="36" spans="1:15" ht="12.75" customHeight="1" x14ac:dyDescent="0.2">
      <c r="A36" s="951"/>
      <c r="B36" s="952"/>
      <c r="C36" s="450">
        <v>2244</v>
      </c>
      <c r="D36" s="445">
        <f>211936-50000+40285</f>
        <v>202221</v>
      </c>
      <c r="E36" s="445"/>
      <c r="F36" s="445"/>
      <c r="G36" s="445"/>
      <c r="H36" s="445">
        <f t="shared" si="1"/>
        <v>202221</v>
      </c>
      <c r="I36" s="445">
        <f t="shared" si="1"/>
        <v>0</v>
      </c>
      <c r="J36" s="445"/>
      <c r="K36" s="953"/>
      <c r="M36" s="447"/>
      <c r="N36" s="447"/>
      <c r="O36" s="447"/>
    </row>
    <row r="37" spans="1:15" ht="36" x14ac:dyDescent="0.2">
      <c r="A37" s="442">
        <v>9</v>
      </c>
      <c r="B37" s="448" t="s">
        <v>375</v>
      </c>
      <c r="C37" s="450">
        <v>2244</v>
      </c>
      <c r="D37" s="445">
        <v>4114</v>
      </c>
      <c r="E37" s="445"/>
      <c r="F37" s="445"/>
      <c r="G37" s="445"/>
      <c r="H37" s="445">
        <f t="shared" si="1"/>
        <v>4114</v>
      </c>
      <c r="I37" s="445">
        <f t="shared" si="1"/>
        <v>0</v>
      </c>
      <c r="J37" s="446"/>
      <c r="K37" s="449" t="s">
        <v>376</v>
      </c>
      <c r="M37" s="447"/>
      <c r="N37" s="447"/>
      <c r="O37" s="447"/>
    </row>
    <row r="38" spans="1:15" ht="37.5" customHeight="1" x14ac:dyDescent="0.2">
      <c r="A38" s="442">
        <v>11</v>
      </c>
      <c r="B38" s="448" t="s">
        <v>377</v>
      </c>
      <c r="C38" s="450">
        <v>2247</v>
      </c>
      <c r="D38" s="445">
        <f>16886-11186</f>
        <v>5700</v>
      </c>
      <c r="E38" s="445"/>
      <c r="F38" s="445">
        <v>169</v>
      </c>
      <c r="G38" s="445"/>
      <c r="H38" s="445">
        <f t="shared" si="1"/>
        <v>5869</v>
      </c>
      <c r="I38" s="445">
        <f t="shared" si="1"/>
        <v>0</v>
      </c>
      <c r="J38" s="446" t="s">
        <v>339</v>
      </c>
      <c r="K38" s="441" t="s">
        <v>378</v>
      </c>
      <c r="M38" s="447"/>
      <c r="N38" s="447"/>
      <c r="O38" s="447"/>
    </row>
    <row r="39" spans="1:15" x14ac:dyDescent="0.2">
      <c r="A39" s="442">
        <v>12</v>
      </c>
      <c r="B39" s="448" t="s">
        <v>379</v>
      </c>
      <c r="C39" s="450">
        <v>2279</v>
      </c>
      <c r="D39" s="445">
        <f>7000+18410</f>
        <v>25410</v>
      </c>
      <c r="E39" s="445"/>
      <c r="F39" s="445"/>
      <c r="G39" s="445"/>
      <c r="H39" s="445">
        <f t="shared" si="1"/>
        <v>25410</v>
      </c>
      <c r="I39" s="445">
        <f t="shared" si="1"/>
        <v>0</v>
      </c>
      <c r="J39" s="446"/>
      <c r="K39" s="441" t="s">
        <v>378</v>
      </c>
      <c r="M39" s="447"/>
      <c r="N39" s="447"/>
      <c r="O39" s="447"/>
    </row>
    <row r="40" spans="1:15" ht="36" x14ac:dyDescent="0.2">
      <c r="A40" s="442">
        <v>15</v>
      </c>
      <c r="B40" s="448" t="s">
        <v>380</v>
      </c>
      <c r="C40" s="450">
        <v>2279</v>
      </c>
      <c r="D40" s="445">
        <f>54701-3939</f>
        <v>50762</v>
      </c>
      <c r="E40" s="445"/>
      <c r="F40" s="445"/>
      <c r="G40" s="445"/>
      <c r="H40" s="445">
        <f t="shared" si="1"/>
        <v>50762</v>
      </c>
      <c r="I40" s="445">
        <f t="shared" si="1"/>
        <v>0</v>
      </c>
      <c r="J40" s="446"/>
      <c r="K40" s="449" t="s">
        <v>366</v>
      </c>
      <c r="M40" s="447"/>
      <c r="N40" s="447"/>
      <c r="O40" s="447"/>
    </row>
    <row r="41" spans="1:15" ht="48" x14ac:dyDescent="0.2">
      <c r="A41" s="442">
        <v>16</v>
      </c>
      <c r="B41" s="448" t="s">
        <v>381</v>
      </c>
      <c r="C41" s="450">
        <v>2279</v>
      </c>
      <c r="D41" s="445">
        <f>2000+2500</f>
        <v>4500</v>
      </c>
      <c r="E41" s="445"/>
      <c r="F41" s="445"/>
      <c r="G41" s="445"/>
      <c r="H41" s="445">
        <f t="shared" si="1"/>
        <v>4500</v>
      </c>
      <c r="I41" s="445">
        <f t="shared" si="1"/>
        <v>0</v>
      </c>
      <c r="J41" s="446"/>
      <c r="K41" s="441" t="s">
        <v>382</v>
      </c>
      <c r="M41" s="447"/>
      <c r="N41" s="447"/>
      <c r="O41" s="447"/>
    </row>
    <row r="42" spans="1:15" s="418" customFormat="1" ht="24" x14ac:dyDescent="0.2">
      <c r="A42" s="442">
        <v>17</v>
      </c>
      <c r="B42" s="448" t="s">
        <v>383</v>
      </c>
      <c r="C42" s="450">
        <v>2519</v>
      </c>
      <c r="D42" s="445">
        <v>2000</v>
      </c>
      <c r="E42" s="445"/>
      <c r="F42" s="445"/>
      <c r="G42" s="445"/>
      <c r="H42" s="445">
        <f t="shared" si="1"/>
        <v>2000</v>
      </c>
      <c r="I42" s="445">
        <f t="shared" si="1"/>
        <v>0</v>
      </c>
      <c r="J42" s="446"/>
      <c r="K42" s="441" t="s">
        <v>370</v>
      </c>
      <c r="M42" s="447"/>
      <c r="N42" s="447"/>
      <c r="O42" s="447"/>
    </row>
    <row r="43" spans="1:15" ht="36" x14ac:dyDescent="0.2">
      <c r="A43" s="442">
        <v>18</v>
      </c>
      <c r="B43" s="448" t="s">
        <v>384</v>
      </c>
      <c r="C43" s="444">
        <v>2276</v>
      </c>
      <c r="D43" s="445">
        <f>200+200</f>
        <v>400</v>
      </c>
      <c r="E43" s="445"/>
      <c r="F43" s="445"/>
      <c r="G43" s="445"/>
      <c r="H43" s="445">
        <f t="shared" si="1"/>
        <v>400</v>
      </c>
      <c r="I43" s="445">
        <f t="shared" si="1"/>
        <v>0</v>
      </c>
      <c r="J43" s="451"/>
      <c r="K43" s="441" t="s">
        <v>370</v>
      </c>
      <c r="M43" s="447"/>
      <c r="N43" s="447"/>
      <c r="O43" s="447"/>
    </row>
    <row r="44" spans="1:15" ht="24" x14ac:dyDescent="0.2">
      <c r="A44" s="442">
        <v>19</v>
      </c>
      <c r="B44" s="448" t="s">
        <v>385</v>
      </c>
      <c r="C44" s="444">
        <v>2279</v>
      </c>
      <c r="D44" s="445">
        <f>1452-1452</f>
        <v>0</v>
      </c>
      <c r="E44" s="445"/>
      <c r="F44" s="445"/>
      <c r="G44" s="445"/>
      <c r="H44" s="445">
        <f t="shared" si="1"/>
        <v>0</v>
      </c>
      <c r="I44" s="445">
        <f t="shared" si="1"/>
        <v>0</v>
      </c>
      <c r="J44" s="446"/>
      <c r="K44" s="441" t="s">
        <v>366</v>
      </c>
      <c r="M44" s="447"/>
      <c r="N44" s="447"/>
      <c r="O44" s="447"/>
    </row>
    <row r="45" spans="1:15" x14ac:dyDescent="0.2">
      <c r="A45" s="413" t="s">
        <v>386</v>
      </c>
      <c r="B45" s="452"/>
      <c r="C45" s="453"/>
      <c r="D45" s="453"/>
      <c r="E45" s="453"/>
      <c r="F45" s="453"/>
      <c r="G45" s="453"/>
      <c r="H45" s="453"/>
      <c r="I45" s="453"/>
      <c r="J45" s="454"/>
      <c r="K45" s="455"/>
    </row>
    <row r="46" spans="1:15" s="458" customFormat="1" ht="12.75" x14ac:dyDescent="0.2">
      <c r="A46" s="456" t="s">
        <v>387</v>
      </c>
      <c r="B46" s="457"/>
      <c r="C46" s="457"/>
      <c r="D46" s="457"/>
      <c r="E46" s="457"/>
      <c r="F46" s="457"/>
      <c r="G46" s="457"/>
      <c r="H46" s="457"/>
      <c r="I46" s="457"/>
      <c r="J46" s="457"/>
      <c r="K46" s="457"/>
    </row>
    <row r="47" spans="1:15" s="458" customFormat="1" ht="12.75" x14ac:dyDescent="0.2">
      <c r="A47" s="457" t="s">
        <v>388</v>
      </c>
      <c r="B47" s="457"/>
      <c r="C47" s="457"/>
      <c r="D47" s="457"/>
      <c r="E47" s="457"/>
      <c r="F47" s="457"/>
      <c r="G47" s="457"/>
      <c r="H47" s="457"/>
      <c r="I47" s="457"/>
      <c r="J47" s="457"/>
      <c r="K47" s="457"/>
    </row>
    <row r="48" spans="1:15" s="458" customFormat="1" ht="12.75" x14ac:dyDescent="0.2">
      <c r="A48" s="457"/>
      <c r="B48" s="457" t="s">
        <v>389</v>
      </c>
      <c r="C48" s="457"/>
      <c r="D48" s="457"/>
      <c r="E48" s="457"/>
      <c r="F48" s="457"/>
      <c r="G48" s="457"/>
      <c r="H48" s="457"/>
      <c r="I48" s="457"/>
      <c r="J48" s="457"/>
      <c r="K48" s="457"/>
    </row>
    <row r="49" spans="1:11" s="458" customFormat="1" ht="12.75" x14ac:dyDescent="0.2">
      <c r="A49" s="459" t="s">
        <v>390</v>
      </c>
      <c r="B49" s="457" t="s">
        <v>391</v>
      </c>
      <c r="C49" s="457"/>
      <c r="D49" s="457"/>
      <c r="E49" s="457"/>
      <c r="F49" s="457"/>
      <c r="G49" s="457"/>
      <c r="H49" s="457"/>
      <c r="I49" s="457"/>
      <c r="J49" s="457"/>
      <c r="K49" s="457"/>
    </row>
    <row r="50" spans="1:11" s="458" customFormat="1" ht="12.75" x14ac:dyDescent="0.2">
      <c r="A50" s="459" t="s">
        <v>374</v>
      </c>
      <c r="B50" s="457" t="s">
        <v>392</v>
      </c>
      <c r="C50" s="457"/>
      <c r="D50" s="457"/>
      <c r="E50" s="457"/>
      <c r="F50" s="457"/>
      <c r="G50" s="457"/>
      <c r="H50" s="457"/>
      <c r="I50" s="457"/>
      <c r="J50" s="457"/>
      <c r="K50" s="457"/>
    </row>
    <row r="51" spans="1:11" s="458" customFormat="1" ht="12.75" x14ac:dyDescent="0.2">
      <c r="A51" s="459"/>
      <c r="B51" s="457" t="s">
        <v>393</v>
      </c>
      <c r="C51" s="457"/>
      <c r="D51" s="457"/>
      <c r="E51" s="457"/>
      <c r="F51" s="457"/>
      <c r="G51" s="457"/>
      <c r="H51" s="457"/>
      <c r="I51" s="457"/>
      <c r="J51" s="457"/>
      <c r="K51" s="457"/>
    </row>
    <row r="52" spans="1:11" s="458" customFormat="1" ht="12.75" x14ac:dyDescent="0.2">
      <c r="A52" s="459" t="s">
        <v>366</v>
      </c>
      <c r="B52" s="457" t="s">
        <v>394</v>
      </c>
      <c r="C52" s="457"/>
      <c r="D52" s="457"/>
      <c r="E52" s="457"/>
      <c r="F52" s="457"/>
      <c r="G52" s="457"/>
      <c r="H52" s="457"/>
      <c r="I52" s="457"/>
      <c r="J52" s="457"/>
      <c r="K52" s="457"/>
    </row>
    <row r="53" spans="1:11" s="458" customFormat="1" ht="12.75" x14ac:dyDescent="0.2">
      <c r="A53" s="459" t="s">
        <v>370</v>
      </c>
      <c r="B53" s="457" t="s">
        <v>395</v>
      </c>
      <c r="C53" s="457"/>
      <c r="D53" s="457"/>
      <c r="E53" s="457"/>
      <c r="F53" s="457"/>
      <c r="G53" s="457"/>
      <c r="H53" s="457"/>
      <c r="I53" s="457"/>
      <c r="J53" s="457"/>
      <c r="K53" s="457"/>
    </row>
    <row r="54" spans="1:11" s="458" customFormat="1" ht="12.75" x14ac:dyDescent="0.2">
      <c r="A54" s="459" t="s">
        <v>368</v>
      </c>
      <c r="B54" s="457" t="s">
        <v>396</v>
      </c>
      <c r="C54" s="457"/>
      <c r="D54" s="457"/>
      <c r="E54" s="457"/>
      <c r="F54" s="457"/>
      <c r="G54" s="457"/>
      <c r="H54" s="457"/>
      <c r="I54" s="457"/>
      <c r="J54" s="457"/>
      <c r="K54" s="457"/>
    </row>
    <row r="55" spans="1:11" s="458" customFormat="1" ht="12.75" x14ac:dyDescent="0.2">
      <c r="A55" s="459" t="s">
        <v>376</v>
      </c>
      <c r="B55" s="457" t="s">
        <v>397</v>
      </c>
      <c r="C55" s="457"/>
      <c r="D55" s="457"/>
      <c r="E55" s="457"/>
      <c r="F55" s="457"/>
      <c r="G55" s="457"/>
      <c r="H55" s="457"/>
      <c r="I55" s="457"/>
      <c r="J55" s="457"/>
      <c r="K55" s="457"/>
    </row>
    <row r="56" spans="1:11" x14ac:dyDescent="0.2">
      <c r="A56" s="460"/>
      <c r="B56" s="460"/>
      <c r="C56" s="460"/>
      <c r="D56" s="460"/>
      <c r="E56" s="460"/>
      <c r="F56" s="460"/>
      <c r="G56" s="460"/>
      <c r="H56" s="460"/>
      <c r="I56" s="460"/>
      <c r="J56" s="460"/>
      <c r="K56" s="460"/>
    </row>
    <row r="57" spans="1:11" x14ac:dyDescent="0.2">
      <c r="A57" s="460"/>
      <c r="B57" s="460"/>
      <c r="C57" s="460"/>
      <c r="D57" s="460"/>
      <c r="E57" s="460"/>
      <c r="F57" s="460"/>
      <c r="G57" s="460"/>
      <c r="H57" s="460"/>
      <c r="I57" s="460"/>
      <c r="J57" s="460"/>
      <c r="K57" s="460"/>
    </row>
    <row r="58" spans="1:11" s="461" customFormat="1" x14ac:dyDescent="0.2"/>
    <row r="59" spans="1:11" s="461" customFormat="1" x14ac:dyDescent="0.2"/>
    <row r="60" spans="1:11" s="461" customFormat="1" x14ac:dyDescent="0.2"/>
    <row r="61" spans="1:11" s="461" customFormat="1" x14ac:dyDescent="0.2"/>
    <row r="62" spans="1:11" s="461" customFormat="1" x14ac:dyDescent="0.2"/>
    <row r="63" spans="1:11" s="461" customFormat="1" x14ac:dyDescent="0.2"/>
    <row r="64" spans="1:11" s="461" customFormat="1" x14ac:dyDescent="0.2"/>
    <row r="65" spans="1:7" s="461" customFormat="1" x14ac:dyDescent="0.2"/>
    <row r="66" spans="1:7" s="461" customFormat="1" ht="15.75" x14ac:dyDescent="0.25">
      <c r="A66" s="462"/>
      <c r="B66" s="462"/>
      <c r="C66" s="462"/>
      <c r="D66" s="463"/>
      <c r="E66" s="463"/>
    </row>
    <row r="67" spans="1:7" s="461" customFormat="1" ht="15.75" x14ac:dyDescent="0.25">
      <c r="A67" s="462"/>
      <c r="B67" s="462"/>
      <c r="C67" s="462"/>
      <c r="D67" s="463"/>
      <c r="F67" s="464"/>
      <c r="G67" s="462"/>
    </row>
    <row r="68" spans="1:7" s="461" customFormat="1" ht="15.75" x14ac:dyDescent="0.25">
      <c r="A68" s="462"/>
      <c r="B68" s="462"/>
      <c r="C68" s="462"/>
      <c r="D68" s="463"/>
      <c r="F68" s="464"/>
      <c r="G68" s="462"/>
    </row>
    <row r="69" spans="1:7" s="461" customFormat="1" ht="15.75" x14ac:dyDescent="0.25">
      <c r="A69" s="462"/>
      <c r="B69" s="462"/>
      <c r="C69" s="462"/>
      <c r="D69" s="463"/>
      <c r="F69" s="464"/>
      <c r="G69" s="462"/>
    </row>
    <row r="70" spans="1:7" s="461" customFormat="1" ht="15.75" x14ac:dyDescent="0.25">
      <c r="A70" s="463"/>
      <c r="B70" s="463"/>
      <c r="C70" s="463"/>
      <c r="D70" s="463"/>
      <c r="F70" s="464"/>
      <c r="G70" s="463"/>
    </row>
    <row r="71" spans="1:7" s="461" customFormat="1" ht="15.75" x14ac:dyDescent="0.25">
      <c r="A71" s="463"/>
      <c r="B71" s="463"/>
      <c r="C71" s="463"/>
      <c r="D71" s="463"/>
      <c r="F71" s="464"/>
      <c r="G71" s="463"/>
    </row>
    <row r="72" spans="1:7" s="461" customFormat="1" ht="15.75" x14ac:dyDescent="0.25">
      <c r="A72" s="463"/>
      <c r="B72" s="463"/>
      <c r="C72" s="463"/>
      <c r="D72" s="463"/>
      <c r="F72" s="464"/>
      <c r="G72" s="463"/>
    </row>
    <row r="73" spans="1:7" s="461" customFormat="1" ht="15.75" x14ac:dyDescent="0.25">
      <c r="A73" s="463"/>
      <c r="B73" s="463"/>
      <c r="C73" s="463"/>
      <c r="D73" s="463"/>
      <c r="F73" s="464"/>
      <c r="G73" s="463"/>
    </row>
    <row r="74" spans="1:7" s="461" customFormat="1" ht="15.75" x14ac:dyDescent="0.25">
      <c r="A74" s="463"/>
      <c r="B74" s="463"/>
      <c r="C74" s="463"/>
      <c r="D74" s="463"/>
      <c r="F74" s="464"/>
      <c r="G74" s="463"/>
    </row>
    <row r="75" spans="1:7" s="461" customFormat="1" ht="15.75" x14ac:dyDescent="0.25">
      <c r="A75" s="463"/>
      <c r="B75" s="463"/>
      <c r="C75" s="463"/>
      <c r="D75" s="463"/>
      <c r="F75" s="464"/>
      <c r="G75" s="463"/>
    </row>
    <row r="76" spans="1:7" s="461" customFormat="1" ht="15.75" x14ac:dyDescent="0.25">
      <c r="A76" s="463"/>
      <c r="B76" s="463"/>
      <c r="C76" s="463"/>
      <c r="D76" s="463"/>
      <c r="F76" s="464"/>
      <c r="G76" s="463"/>
    </row>
    <row r="77" spans="1:7" s="461" customFormat="1" ht="15.75" x14ac:dyDescent="0.25">
      <c r="A77" s="463"/>
      <c r="B77" s="463"/>
      <c r="C77" s="463"/>
      <c r="D77" s="463"/>
      <c r="F77" s="464"/>
      <c r="G77" s="463"/>
    </row>
    <row r="78" spans="1:7" s="461" customFormat="1" ht="15.75" x14ac:dyDescent="0.25">
      <c r="A78" s="463"/>
      <c r="B78" s="463"/>
      <c r="C78" s="463"/>
      <c r="D78" s="463"/>
      <c r="F78" s="464"/>
      <c r="G78" s="463"/>
    </row>
    <row r="79" spans="1:7" s="461" customFormat="1" ht="15.75" x14ac:dyDescent="0.25">
      <c r="A79" s="463"/>
      <c r="B79" s="463"/>
      <c r="C79" s="463"/>
      <c r="D79" s="463"/>
      <c r="F79" s="464"/>
      <c r="G79" s="463"/>
    </row>
    <row r="80" spans="1:7" s="461" customFormat="1" ht="15" x14ac:dyDescent="0.25">
      <c r="A80" s="464"/>
      <c r="B80" s="464"/>
      <c r="C80" s="464"/>
      <c r="D80" s="464"/>
      <c r="E80" s="464"/>
      <c r="F80" s="464"/>
      <c r="G80" s="464"/>
    </row>
    <row r="81" spans="1:11" x14ac:dyDescent="0.2">
      <c r="A81" s="460"/>
      <c r="B81" s="460"/>
      <c r="C81" s="460"/>
      <c r="D81" s="460"/>
      <c r="E81" s="460"/>
      <c r="F81" s="460"/>
      <c r="G81" s="460"/>
      <c r="H81" s="460"/>
      <c r="I81" s="460"/>
      <c r="J81" s="460"/>
      <c r="K81" s="460"/>
    </row>
    <row r="82" spans="1:11" x14ac:dyDescent="0.2">
      <c r="A82" s="460"/>
      <c r="B82" s="460"/>
      <c r="C82" s="460"/>
      <c r="D82" s="460"/>
      <c r="E82" s="460"/>
      <c r="F82" s="460"/>
      <c r="G82" s="460"/>
      <c r="H82" s="460"/>
      <c r="I82" s="460"/>
      <c r="J82" s="460"/>
      <c r="K82" s="460"/>
    </row>
    <row r="83" spans="1:11" x14ac:dyDescent="0.2">
      <c r="A83" s="460"/>
      <c r="B83" s="460"/>
      <c r="C83" s="460"/>
      <c r="D83" s="460"/>
      <c r="E83" s="460"/>
      <c r="F83" s="460"/>
      <c r="G83" s="460"/>
      <c r="H83" s="460"/>
      <c r="I83" s="460"/>
      <c r="J83" s="460"/>
      <c r="K83" s="460"/>
    </row>
    <row r="84" spans="1:11" x14ac:dyDescent="0.2">
      <c r="A84" s="460"/>
      <c r="B84" s="460"/>
      <c r="C84" s="460"/>
      <c r="D84" s="460"/>
      <c r="E84" s="460"/>
      <c r="F84" s="460"/>
      <c r="G84" s="460"/>
      <c r="H84" s="460"/>
      <c r="I84" s="460"/>
      <c r="J84" s="460"/>
      <c r="K84" s="460"/>
    </row>
    <row r="85" spans="1:11" x14ac:dyDescent="0.2">
      <c r="A85" s="460"/>
      <c r="B85" s="460"/>
      <c r="C85" s="460"/>
      <c r="D85" s="460"/>
      <c r="E85" s="460"/>
      <c r="F85" s="460"/>
      <c r="G85" s="460"/>
      <c r="H85" s="460"/>
      <c r="I85" s="460"/>
      <c r="J85" s="460"/>
      <c r="K85" s="460"/>
    </row>
    <row r="86" spans="1:11" x14ac:dyDescent="0.2">
      <c r="A86" s="460"/>
      <c r="B86" s="460"/>
      <c r="C86" s="460"/>
      <c r="D86" s="460"/>
      <c r="E86" s="460"/>
      <c r="F86" s="460"/>
      <c r="G86" s="460"/>
      <c r="H86" s="460"/>
      <c r="I86" s="460"/>
      <c r="J86" s="460"/>
      <c r="K86" s="460"/>
    </row>
    <row r="87" spans="1:11" x14ac:dyDescent="0.2">
      <c r="A87" s="460"/>
      <c r="B87" s="460"/>
      <c r="C87" s="460"/>
      <c r="D87" s="460"/>
      <c r="E87" s="460"/>
      <c r="F87" s="460"/>
      <c r="G87" s="460"/>
      <c r="H87" s="460"/>
      <c r="I87" s="460"/>
      <c r="J87" s="460"/>
      <c r="K87" s="460"/>
    </row>
    <row r="88" spans="1:11" x14ac:dyDescent="0.2">
      <c r="A88" s="460"/>
      <c r="B88" s="460"/>
      <c r="C88" s="460"/>
      <c r="D88" s="460"/>
      <c r="E88" s="460"/>
      <c r="F88" s="460"/>
      <c r="G88" s="460"/>
      <c r="H88" s="460"/>
      <c r="I88" s="460"/>
      <c r="J88" s="460"/>
      <c r="K88" s="460"/>
    </row>
    <row r="89" spans="1:11" x14ac:dyDescent="0.2">
      <c r="A89" s="460"/>
      <c r="B89" s="460"/>
      <c r="C89" s="460"/>
      <c r="D89" s="460"/>
      <c r="E89" s="460"/>
      <c r="F89" s="460"/>
      <c r="G89" s="460"/>
      <c r="H89" s="460"/>
      <c r="I89" s="460"/>
      <c r="J89" s="460"/>
      <c r="K89" s="460"/>
    </row>
    <row r="90" spans="1:11" x14ac:dyDescent="0.2">
      <c r="A90" s="460"/>
      <c r="B90" s="460"/>
      <c r="C90" s="460"/>
      <c r="D90" s="460"/>
      <c r="E90" s="460"/>
      <c r="F90" s="460"/>
      <c r="G90" s="460"/>
      <c r="H90" s="460"/>
      <c r="I90" s="460"/>
      <c r="J90" s="460"/>
      <c r="K90" s="460"/>
    </row>
    <row r="91" spans="1:11" x14ac:dyDescent="0.2">
      <c r="A91" s="460"/>
      <c r="B91" s="460"/>
      <c r="C91" s="460"/>
      <c r="D91" s="460"/>
      <c r="E91" s="460"/>
      <c r="F91" s="460"/>
      <c r="G91" s="460"/>
      <c r="H91" s="460"/>
      <c r="I91" s="460"/>
      <c r="J91" s="460"/>
      <c r="K91" s="460"/>
    </row>
    <row r="92" spans="1:11" x14ac:dyDescent="0.2">
      <c r="A92" s="460"/>
      <c r="B92" s="460"/>
      <c r="C92" s="460"/>
      <c r="D92" s="460"/>
      <c r="E92" s="460"/>
      <c r="F92" s="460"/>
      <c r="G92" s="460"/>
      <c r="H92" s="460"/>
      <c r="I92" s="460"/>
      <c r="J92" s="460"/>
      <c r="K92" s="460"/>
    </row>
    <row r="93" spans="1:11" x14ac:dyDescent="0.2">
      <c r="A93" s="460"/>
      <c r="B93" s="460"/>
      <c r="C93" s="460"/>
      <c r="D93" s="460"/>
      <c r="E93" s="460"/>
      <c r="F93" s="460"/>
      <c r="G93" s="460"/>
      <c r="H93" s="460"/>
      <c r="I93" s="460"/>
      <c r="J93" s="460"/>
      <c r="K93" s="460"/>
    </row>
    <row r="94" spans="1:11" x14ac:dyDescent="0.2">
      <c r="A94" s="460"/>
      <c r="B94" s="460"/>
      <c r="C94" s="460"/>
      <c r="D94" s="460"/>
      <c r="E94" s="460"/>
      <c r="F94" s="460"/>
      <c r="G94" s="460"/>
      <c r="H94" s="460"/>
      <c r="I94" s="460"/>
      <c r="J94" s="460"/>
      <c r="K94" s="460"/>
    </row>
    <row r="95" spans="1:11" x14ac:dyDescent="0.2">
      <c r="A95" s="460"/>
      <c r="B95" s="460"/>
      <c r="C95" s="460"/>
      <c r="D95" s="460"/>
      <c r="E95" s="460"/>
      <c r="F95" s="460"/>
      <c r="G95" s="460"/>
      <c r="H95" s="460"/>
      <c r="I95" s="460"/>
      <c r="J95" s="460"/>
      <c r="K95" s="460"/>
    </row>
    <row r="96" spans="1:11" x14ac:dyDescent="0.2">
      <c r="A96" s="460"/>
      <c r="B96" s="460"/>
      <c r="C96" s="460"/>
      <c r="D96" s="460"/>
      <c r="E96" s="460"/>
      <c r="F96" s="460"/>
      <c r="G96" s="460"/>
      <c r="H96" s="460"/>
      <c r="I96" s="460"/>
      <c r="J96" s="460"/>
      <c r="K96" s="460"/>
    </row>
    <row r="97" spans="1:11" x14ac:dyDescent="0.2">
      <c r="A97" s="460"/>
      <c r="B97" s="460"/>
      <c r="C97" s="460"/>
      <c r="D97" s="460"/>
      <c r="E97" s="460"/>
      <c r="F97" s="460"/>
      <c r="G97" s="460"/>
      <c r="H97" s="460"/>
      <c r="I97" s="460"/>
      <c r="J97" s="460"/>
      <c r="K97" s="460"/>
    </row>
    <row r="98" spans="1:11" x14ac:dyDescent="0.2">
      <c r="A98" s="460"/>
      <c r="B98" s="460"/>
      <c r="C98" s="460"/>
      <c r="D98" s="460"/>
      <c r="E98" s="460"/>
      <c r="F98" s="460"/>
      <c r="G98" s="460"/>
      <c r="H98" s="460"/>
      <c r="I98" s="460"/>
      <c r="J98" s="460"/>
      <c r="K98" s="460"/>
    </row>
    <row r="99" spans="1:11" x14ac:dyDescent="0.2">
      <c r="A99" s="460"/>
      <c r="B99" s="460"/>
      <c r="C99" s="460"/>
      <c r="D99" s="460"/>
      <c r="E99" s="460"/>
      <c r="F99" s="460"/>
      <c r="G99" s="460"/>
      <c r="H99" s="460"/>
      <c r="I99" s="460"/>
      <c r="J99" s="460"/>
      <c r="K99" s="460"/>
    </row>
    <row r="100" spans="1:11" x14ac:dyDescent="0.2">
      <c r="A100" s="460"/>
      <c r="B100" s="460"/>
      <c r="C100" s="460"/>
      <c r="D100" s="460"/>
      <c r="E100" s="460"/>
      <c r="F100" s="460"/>
      <c r="G100" s="460"/>
      <c r="H100" s="460"/>
      <c r="I100" s="460"/>
      <c r="J100" s="460"/>
      <c r="K100" s="460"/>
    </row>
    <row r="101" spans="1:11" x14ac:dyDescent="0.2">
      <c r="A101" s="460"/>
      <c r="B101" s="460"/>
      <c r="C101" s="460"/>
      <c r="D101" s="460"/>
      <c r="E101" s="460"/>
      <c r="F101" s="460"/>
      <c r="G101" s="460"/>
      <c r="H101" s="460"/>
      <c r="I101" s="460"/>
      <c r="J101" s="460"/>
      <c r="K101" s="460"/>
    </row>
    <row r="102" spans="1:11" x14ac:dyDescent="0.2">
      <c r="A102" s="460"/>
      <c r="B102" s="460"/>
      <c r="C102" s="460"/>
      <c r="D102" s="460"/>
      <c r="E102" s="460"/>
      <c r="F102" s="460"/>
      <c r="G102" s="460"/>
      <c r="H102" s="460"/>
      <c r="I102" s="460"/>
      <c r="J102" s="460"/>
      <c r="K102" s="460"/>
    </row>
    <row r="103" spans="1:11" x14ac:dyDescent="0.2">
      <c r="A103" s="460"/>
      <c r="B103" s="460"/>
      <c r="C103" s="460"/>
      <c r="D103" s="460"/>
      <c r="E103" s="460"/>
      <c r="F103" s="460"/>
      <c r="G103" s="460"/>
      <c r="H103" s="460"/>
      <c r="I103" s="460"/>
      <c r="J103" s="460"/>
      <c r="K103" s="460"/>
    </row>
    <row r="104" spans="1:11" x14ac:dyDescent="0.2">
      <c r="A104" s="460"/>
      <c r="B104" s="460"/>
      <c r="C104" s="460"/>
      <c r="D104" s="460"/>
      <c r="E104" s="460"/>
      <c r="F104" s="460"/>
      <c r="G104" s="460"/>
      <c r="H104" s="460"/>
      <c r="I104" s="460"/>
      <c r="J104" s="460"/>
      <c r="K104" s="460"/>
    </row>
    <row r="105" spans="1:11" x14ac:dyDescent="0.2">
      <c r="A105" s="460"/>
      <c r="B105" s="460"/>
      <c r="C105" s="460"/>
      <c r="D105" s="460"/>
      <c r="E105" s="460"/>
      <c r="F105" s="460"/>
      <c r="G105" s="460"/>
      <c r="H105" s="460"/>
      <c r="I105" s="460"/>
      <c r="J105" s="460"/>
      <c r="K105" s="460"/>
    </row>
    <row r="106" spans="1:11" x14ac:dyDescent="0.2">
      <c r="A106" s="460"/>
      <c r="B106" s="460"/>
      <c r="C106" s="460"/>
      <c r="D106" s="460"/>
      <c r="E106" s="460"/>
      <c r="F106" s="460"/>
      <c r="G106" s="460"/>
      <c r="H106" s="460"/>
      <c r="I106" s="460"/>
      <c r="J106" s="460"/>
      <c r="K106" s="460"/>
    </row>
    <row r="107" spans="1:11" x14ac:dyDescent="0.2">
      <c r="A107" s="460"/>
      <c r="B107" s="460"/>
      <c r="C107" s="460"/>
      <c r="D107" s="460"/>
      <c r="E107" s="460"/>
      <c r="F107" s="460"/>
      <c r="G107" s="460"/>
      <c r="H107" s="460"/>
      <c r="I107" s="460"/>
      <c r="J107" s="460"/>
      <c r="K107" s="460"/>
    </row>
    <row r="108" spans="1:11" x14ac:dyDescent="0.2">
      <c r="A108" s="460"/>
      <c r="B108" s="460"/>
      <c r="C108" s="460"/>
      <c r="D108" s="460"/>
      <c r="E108" s="460"/>
      <c r="F108" s="460"/>
      <c r="G108" s="460"/>
      <c r="H108" s="460"/>
      <c r="I108" s="460"/>
      <c r="J108" s="460"/>
      <c r="K108" s="460"/>
    </row>
    <row r="109" spans="1:11" x14ac:dyDescent="0.2">
      <c r="A109" s="460"/>
      <c r="B109" s="460"/>
      <c r="C109" s="460"/>
      <c r="D109" s="460"/>
      <c r="E109" s="460"/>
      <c r="F109" s="460"/>
      <c r="G109" s="460"/>
      <c r="H109" s="460"/>
      <c r="I109" s="460"/>
      <c r="J109" s="460"/>
      <c r="K109" s="460"/>
    </row>
    <row r="110" spans="1:11" x14ac:dyDescent="0.2">
      <c r="A110" s="460"/>
      <c r="B110" s="460"/>
      <c r="C110" s="460"/>
      <c r="D110" s="460"/>
      <c r="E110" s="460"/>
      <c r="F110" s="460"/>
      <c r="G110" s="460"/>
      <c r="H110" s="460"/>
      <c r="I110" s="460"/>
      <c r="J110" s="460"/>
      <c r="K110" s="460"/>
    </row>
    <row r="111" spans="1:11" x14ac:dyDescent="0.2">
      <c r="A111" s="460"/>
      <c r="B111" s="460"/>
      <c r="C111" s="460"/>
      <c r="D111" s="460"/>
      <c r="E111" s="460"/>
      <c r="F111" s="460"/>
      <c r="G111" s="460"/>
      <c r="H111" s="460"/>
      <c r="I111" s="460"/>
      <c r="J111" s="460"/>
      <c r="K111" s="460"/>
    </row>
    <row r="112" spans="1:11" x14ac:dyDescent="0.2">
      <c r="A112" s="460"/>
      <c r="B112" s="460"/>
      <c r="C112" s="460"/>
      <c r="D112" s="460"/>
      <c r="E112" s="460"/>
      <c r="F112" s="460"/>
      <c r="G112" s="460"/>
      <c r="H112" s="460"/>
      <c r="I112" s="460"/>
      <c r="J112" s="460"/>
      <c r="K112" s="460"/>
    </row>
    <row r="113" spans="1:11" x14ac:dyDescent="0.2">
      <c r="A113" s="460"/>
      <c r="B113" s="460"/>
      <c r="C113" s="460"/>
      <c r="D113" s="460"/>
      <c r="E113" s="460"/>
      <c r="F113" s="460"/>
      <c r="G113" s="460"/>
      <c r="H113" s="460"/>
      <c r="I113" s="460"/>
      <c r="J113" s="460"/>
      <c r="K113" s="460"/>
    </row>
    <row r="114" spans="1:11" x14ac:dyDescent="0.2">
      <c r="A114" s="460"/>
      <c r="B114" s="460"/>
      <c r="C114" s="460"/>
      <c r="D114" s="460"/>
      <c r="E114" s="460"/>
      <c r="F114" s="460"/>
      <c r="G114" s="460"/>
      <c r="H114" s="460"/>
      <c r="I114" s="460"/>
      <c r="J114" s="460"/>
      <c r="K114" s="460"/>
    </row>
    <row r="115" spans="1:11" x14ac:dyDescent="0.2">
      <c r="A115" s="460"/>
      <c r="B115" s="460"/>
      <c r="C115" s="460"/>
      <c r="D115" s="460"/>
      <c r="E115" s="460"/>
      <c r="F115" s="460"/>
      <c r="G115" s="460"/>
      <c r="H115" s="460"/>
      <c r="I115" s="460"/>
      <c r="J115" s="460"/>
      <c r="K115" s="460"/>
    </row>
    <row r="116" spans="1:11" x14ac:dyDescent="0.2">
      <c r="A116" s="460"/>
      <c r="B116" s="460"/>
      <c r="C116" s="460"/>
      <c r="D116" s="460"/>
      <c r="E116" s="460"/>
      <c r="F116" s="460"/>
      <c r="G116" s="460"/>
      <c r="H116" s="460"/>
      <c r="I116" s="460"/>
      <c r="J116" s="460"/>
      <c r="K116" s="460"/>
    </row>
    <row r="117" spans="1:11" x14ac:dyDescent="0.2">
      <c r="A117" s="460"/>
      <c r="B117" s="460"/>
      <c r="C117" s="460"/>
      <c r="D117" s="460"/>
      <c r="E117" s="460"/>
      <c r="F117" s="460"/>
      <c r="G117" s="460"/>
      <c r="H117" s="460"/>
      <c r="I117" s="460"/>
      <c r="J117" s="460"/>
      <c r="K117" s="460"/>
    </row>
    <row r="118" spans="1:11" x14ac:dyDescent="0.2">
      <c r="A118" s="460"/>
      <c r="B118" s="460"/>
      <c r="C118" s="460"/>
      <c r="D118" s="460"/>
      <c r="E118" s="460"/>
      <c r="F118" s="460"/>
      <c r="G118" s="460"/>
      <c r="H118" s="460"/>
      <c r="I118" s="460"/>
      <c r="J118" s="460"/>
      <c r="K118" s="460"/>
    </row>
    <row r="119" spans="1:11" x14ac:dyDescent="0.2">
      <c r="A119" s="460"/>
      <c r="B119" s="460"/>
      <c r="C119" s="460"/>
      <c r="D119" s="460"/>
      <c r="E119" s="460"/>
      <c r="F119" s="460"/>
      <c r="G119" s="460"/>
      <c r="H119" s="460"/>
      <c r="I119" s="460"/>
      <c r="J119" s="460"/>
      <c r="K119" s="460"/>
    </row>
    <row r="120" spans="1:11" x14ac:dyDescent="0.2">
      <c r="A120" s="460"/>
      <c r="B120" s="460"/>
      <c r="C120" s="460"/>
      <c r="D120" s="460"/>
      <c r="E120" s="460"/>
      <c r="F120" s="460"/>
      <c r="G120" s="460"/>
      <c r="H120" s="460"/>
      <c r="I120" s="460"/>
      <c r="J120" s="460"/>
      <c r="K120" s="460"/>
    </row>
    <row r="121" spans="1:11" x14ac:dyDescent="0.2">
      <c r="A121" s="460"/>
      <c r="B121" s="460"/>
      <c r="C121" s="460"/>
      <c r="D121" s="460"/>
      <c r="E121" s="460"/>
      <c r="F121" s="460"/>
      <c r="G121" s="460"/>
      <c r="H121" s="460"/>
      <c r="I121" s="460"/>
      <c r="J121" s="460"/>
      <c r="K121" s="460"/>
    </row>
    <row r="122" spans="1:11" x14ac:dyDescent="0.2">
      <c r="A122" s="460"/>
      <c r="B122" s="460"/>
      <c r="C122" s="460"/>
      <c r="D122" s="460"/>
      <c r="E122" s="460"/>
      <c r="F122" s="460"/>
      <c r="G122" s="460"/>
      <c r="H122" s="460"/>
      <c r="I122" s="460"/>
      <c r="J122" s="460"/>
      <c r="K122" s="460"/>
    </row>
    <row r="123" spans="1:11" x14ac:dyDescent="0.2">
      <c r="A123" s="460"/>
      <c r="B123" s="460"/>
      <c r="C123" s="460"/>
      <c r="D123" s="460"/>
      <c r="E123" s="460"/>
      <c r="F123" s="460"/>
      <c r="G123" s="460"/>
      <c r="H123" s="460"/>
      <c r="I123" s="460"/>
      <c r="J123" s="460"/>
      <c r="K123" s="460"/>
    </row>
    <row r="124" spans="1:11" x14ac:dyDescent="0.2">
      <c r="A124" s="460"/>
      <c r="B124" s="460"/>
      <c r="C124" s="460"/>
      <c r="D124" s="460"/>
      <c r="E124" s="460"/>
      <c r="F124" s="460"/>
      <c r="G124" s="460"/>
      <c r="H124" s="460"/>
      <c r="I124" s="460"/>
      <c r="J124" s="460"/>
      <c r="K124" s="460"/>
    </row>
    <row r="125" spans="1:11" x14ac:dyDescent="0.2">
      <c r="A125" s="460"/>
      <c r="B125" s="460"/>
      <c r="C125" s="460"/>
      <c r="D125" s="460"/>
      <c r="E125" s="460"/>
      <c r="F125" s="460"/>
      <c r="G125" s="460"/>
      <c r="H125" s="460"/>
      <c r="I125" s="460"/>
      <c r="J125" s="460"/>
      <c r="K125" s="460"/>
    </row>
    <row r="126" spans="1:11" x14ac:dyDescent="0.2">
      <c r="A126" s="460"/>
      <c r="B126" s="460"/>
      <c r="C126" s="460"/>
      <c r="D126" s="460"/>
      <c r="E126" s="460"/>
      <c r="F126" s="460"/>
      <c r="G126" s="460"/>
      <c r="H126" s="460"/>
      <c r="I126" s="460"/>
      <c r="J126" s="460"/>
      <c r="K126" s="460"/>
    </row>
    <row r="127" spans="1:11" x14ac:dyDescent="0.2">
      <c r="A127" s="460"/>
      <c r="B127" s="460"/>
      <c r="C127" s="460"/>
      <c r="D127" s="460"/>
      <c r="E127" s="460"/>
      <c r="F127" s="460"/>
      <c r="G127" s="460"/>
      <c r="H127" s="460"/>
      <c r="I127" s="460"/>
      <c r="J127" s="460"/>
      <c r="K127" s="460"/>
    </row>
    <row r="128" spans="1:11" x14ac:dyDescent="0.2">
      <c r="A128" s="460"/>
      <c r="B128" s="460"/>
      <c r="C128" s="460"/>
      <c r="D128" s="460"/>
      <c r="E128" s="460"/>
      <c r="F128" s="460"/>
      <c r="G128" s="460"/>
      <c r="H128" s="460"/>
      <c r="I128" s="460"/>
      <c r="J128" s="460"/>
      <c r="K128" s="460"/>
    </row>
    <row r="129" spans="1:11" x14ac:dyDescent="0.2">
      <c r="A129" s="460"/>
      <c r="B129" s="460"/>
      <c r="C129" s="460"/>
      <c r="D129" s="460"/>
      <c r="E129" s="460"/>
      <c r="F129" s="460"/>
      <c r="G129" s="460"/>
      <c r="H129" s="460"/>
      <c r="I129" s="460"/>
      <c r="J129" s="460"/>
      <c r="K129" s="460"/>
    </row>
    <row r="130" spans="1:11" x14ac:dyDescent="0.2">
      <c r="A130" s="460"/>
      <c r="B130" s="460"/>
      <c r="C130" s="460"/>
      <c r="D130" s="460"/>
      <c r="E130" s="460"/>
      <c r="F130" s="460"/>
      <c r="G130" s="460"/>
      <c r="H130" s="460"/>
      <c r="I130" s="460"/>
      <c r="J130" s="460"/>
      <c r="K130" s="460"/>
    </row>
    <row r="131" spans="1:11" x14ac:dyDescent="0.2">
      <c r="A131" s="460"/>
      <c r="B131" s="460"/>
      <c r="C131" s="460"/>
      <c r="D131" s="460"/>
      <c r="E131" s="460"/>
      <c r="F131" s="460"/>
      <c r="G131" s="460"/>
      <c r="H131" s="460"/>
      <c r="I131" s="460"/>
      <c r="J131" s="460"/>
      <c r="K131" s="460"/>
    </row>
    <row r="132" spans="1:11" x14ac:dyDescent="0.2">
      <c r="A132" s="460"/>
      <c r="B132" s="460"/>
      <c r="C132" s="460"/>
      <c r="D132" s="460"/>
      <c r="E132" s="460"/>
      <c r="F132" s="460"/>
      <c r="G132" s="460"/>
      <c r="H132" s="460"/>
      <c r="I132" s="460"/>
      <c r="J132" s="460"/>
      <c r="K132" s="460"/>
    </row>
    <row r="133" spans="1:11" x14ac:dyDescent="0.2">
      <c r="A133" s="460"/>
      <c r="B133" s="460"/>
      <c r="C133" s="460"/>
      <c r="D133" s="460"/>
      <c r="E133" s="460"/>
      <c r="F133" s="460"/>
      <c r="G133" s="460"/>
      <c r="H133" s="460"/>
      <c r="I133" s="460"/>
      <c r="J133" s="460"/>
      <c r="K133" s="460"/>
    </row>
    <row r="134" spans="1:11" x14ac:dyDescent="0.2">
      <c r="A134" s="460"/>
      <c r="B134" s="460"/>
      <c r="C134" s="460"/>
      <c r="D134" s="460"/>
      <c r="E134" s="460"/>
      <c r="F134" s="460"/>
      <c r="G134" s="460"/>
      <c r="H134" s="460"/>
      <c r="I134" s="460"/>
      <c r="J134" s="460"/>
      <c r="K134" s="460"/>
    </row>
    <row r="135" spans="1:11" x14ac:dyDescent="0.2">
      <c r="A135" s="460"/>
      <c r="B135" s="460"/>
      <c r="C135" s="460"/>
      <c r="D135" s="460"/>
      <c r="E135" s="460"/>
      <c r="F135" s="460"/>
      <c r="G135" s="460"/>
      <c r="H135" s="460"/>
      <c r="I135" s="460"/>
      <c r="J135" s="460"/>
      <c r="K135" s="460"/>
    </row>
    <row r="136" spans="1:11" x14ac:dyDescent="0.2">
      <c r="A136" s="460"/>
      <c r="B136" s="460"/>
      <c r="C136" s="460"/>
      <c r="D136" s="460"/>
      <c r="E136" s="460"/>
      <c r="F136" s="460"/>
      <c r="G136" s="460"/>
      <c r="H136" s="460"/>
      <c r="I136" s="460"/>
      <c r="J136" s="460"/>
      <c r="K136" s="460"/>
    </row>
    <row r="137" spans="1:11" x14ac:dyDescent="0.2">
      <c r="A137" s="460"/>
      <c r="B137" s="460"/>
      <c r="C137" s="460"/>
      <c r="D137" s="460"/>
      <c r="E137" s="460"/>
      <c r="F137" s="460"/>
      <c r="G137" s="460"/>
      <c r="H137" s="460"/>
      <c r="I137" s="460"/>
      <c r="J137" s="460"/>
      <c r="K137" s="460"/>
    </row>
    <row r="138" spans="1:11" x14ac:dyDescent="0.2">
      <c r="A138" s="460"/>
      <c r="B138" s="460"/>
      <c r="C138" s="460"/>
      <c r="D138" s="460"/>
      <c r="E138" s="460"/>
      <c r="F138" s="460"/>
      <c r="G138" s="460"/>
      <c r="H138" s="460"/>
      <c r="I138" s="460"/>
      <c r="J138" s="460"/>
      <c r="K138" s="460"/>
    </row>
    <row r="139" spans="1:11" x14ac:dyDescent="0.2">
      <c r="A139" s="460"/>
      <c r="B139" s="460"/>
      <c r="C139" s="460"/>
      <c r="D139" s="460"/>
      <c r="E139" s="460"/>
      <c r="F139" s="460"/>
      <c r="G139" s="460"/>
      <c r="H139" s="460"/>
      <c r="I139" s="460"/>
      <c r="J139" s="460"/>
      <c r="K139" s="460"/>
    </row>
    <row r="140" spans="1:11" x14ac:dyDescent="0.2">
      <c r="A140" s="460"/>
      <c r="B140" s="460"/>
      <c r="C140" s="460"/>
      <c r="D140" s="460"/>
      <c r="E140" s="460"/>
      <c r="F140" s="460"/>
      <c r="G140" s="460"/>
      <c r="H140" s="460"/>
      <c r="I140" s="460"/>
      <c r="J140" s="460"/>
      <c r="K140" s="460"/>
    </row>
    <row r="141" spans="1:11" x14ac:dyDescent="0.2">
      <c r="A141" s="460"/>
      <c r="B141" s="460"/>
      <c r="C141" s="460"/>
      <c r="D141" s="460"/>
      <c r="E141" s="460"/>
      <c r="F141" s="460"/>
      <c r="G141" s="460"/>
      <c r="H141" s="460"/>
      <c r="I141" s="460"/>
      <c r="J141" s="460"/>
      <c r="K141" s="460"/>
    </row>
    <row r="142" spans="1:11" x14ac:dyDescent="0.2">
      <c r="A142" s="460"/>
      <c r="B142" s="460"/>
      <c r="C142" s="460"/>
      <c r="D142" s="460"/>
      <c r="E142" s="460"/>
      <c r="F142" s="460"/>
      <c r="G142" s="460"/>
      <c r="H142" s="460"/>
      <c r="I142" s="460"/>
      <c r="J142" s="460"/>
      <c r="K142" s="460"/>
    </row>
  </sheetData>
  <sheetProtection algorithmName="SHA-512" hashValue="hhOjiPp34yBtCnw3HhgHKYYCo8PQaQ+kzEcsy7lHnQ8A74zd7Se+BOdK+I/0fvuaucd856Abv2tWMKEFdr40yQ==" saltValue="gGjINFGA/z1U3rE38ZYzrw==" spinCount="100000" sheet="1" objects="1" scenarios="1"/>
  <mergeCells count="24">
    <mergeCell ref="A5:B5"/>
    <mergeCell ref="A7:K7"/>
    <mergeCell ref="A12:A13"/>
    <mergeCell ref="B12:B13"/>
    <mergeCell ref="C12:C13"/>
    <mergeCell ref="D12:D13"/>
    <mergeCell ref="F12:F13"/>
    <mergeCell ref="H12:H13"/>
    <mergeCell ref="J12:J13"/>
    <mergeCell ref="K12:K13"/>
    <mergeCell ref="I12:I13"/>
    <mergeCell ref="A14:B14"/>
    <mergeCell ref="A21:A22"/>
    <mergeCell ref="B21:B22"/>
    <mergeCell ref="C21:C22"/>
    <mergeCell ref="D21:E21"/>
    <mergeCell ref="A30:A36"/>
    <mergeCell ref="B30:B36"/>
    <mergeCell ref="K30:K36"/>
    <mergeCell ref="F21:G21"/>
    <mergeCell ref="H21:I21"/>
    <mergeCell ref="J21:J22"/>
    <mergeCell ref="K21:K22"/>
    <mergeCell ref="A23:B23"/>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32.pielikums Jūrmalas pilsētas domes 
2016.gada 15.septembra saistošajiem noteikumiem Nr.30
(protokols Nr.13, 11.punkts)
 </firstHeader>
    <firstFooter>&amp;L&amp;9&amp;D; &amp;T&amp;R&amp;9&amp;P (&amp;N)</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8"/>
  <sheetViews>
    <sheetView tabSelected="1" view="pageLayout" zoomScaleNormal="100" workbookViewId="0">
      <selection activeCell="L4" sqref="L4"/>
    </sheetView>
  </sheetViews>
  <sheetFormatPr defaultRowHeight="12.75" outlineLevelCol="1" x14ac:dyDescent="0.2"/>
  <cols>
    <col min="1" max="1" width="4.42578125" style="731" customWidth="1"/>
    <col min="2" max="2" width="46.85546875" style="731" customWidth="1"/>
    <col min="3" max="3" width="11" style="732" bestFit="1" customWidth="1"/>
    <col min="4" max="4" width="12" style="731" hidden="1" customWidth="1" outlineLevel="1"/>
    <col min="5" max="5" width="10.28515625" style="731" hidden="1" customWidth="1" outlineLevel="1"/>
    <col min="6" max="6" width="11.85546875" style="731" customWidth="1" collapsed="1"/>
    <col min="7" max="7" width="28.5703125" style="731" hidden="1" customWidth="1" outlineLevel="1"/>
    <col min="8" max="8" width="9.7109375" style="746" customWidth="1" collapsed="1"/>
    <col min="9" max="9" width="6.85546875" style="731" customWidth="1"/>
    <col min="10" max="10" width="9.5703125" style="731" customWidth="1"/>
    <col min="11" max="245" width="9.140625" style="731"/>
    <col min="246" max="246" width="35.85546875" style="731" customWidth="1"/>
    <col min="247" max="247" width="13.85546875" style="731" customWidth="1"/>
    <col min="248" max="248" width="9.140625" style="731"/>
    <col min="249" max="249" width="13.7109375" style="731" customWidth="1"/>
    <col min="250" max="250" width="14.28515625" style="731" customWidth="1"/>
    <col min="251" max="251" width="17" style="731" customWidth="1"/>
    <col min="252" max="252" width="46.85546875" style="731" customWidth="1"/>
    <col min="253" max="501" width="9.140625" style="731"/>
    <col min="502" max="502" width="35.85546875" style="731" customWidth="1"/>
    <col min="503" max="503" width="13.85546875" style="731" customWidth="1"/>
    <col min="504" max="504" width="9.140625" style="731"/>
    <col min="505" max="505" width="13.7109375" style="731" customWidth="1"/>
    <col min="506" max="506" width="14.28515625" style="731" customWidth="1"/>
    <col min="507" max="507" width="17" style="731" customWidth="1"/>
    <col min="508" max="508" width="46.85546875" style="731" customWidth="1"/>
    <col min="509" max="757" width="9.140625" style="731"/>
    <col min="758" max="758" width="35.85546875" style="731" customWidth="1"/>
    <col min="759" max="759" width="13.85546875" style="731" customWidth="1"/>
    <col min="760" max="760" width="9.140625" style="731"/>
    <col min="761" max="761" width="13.7109375" style="731" customWidth="1"/>
    <col min="762" max="762" width="14.28515625" style="731" customWidth="1"/>
    <col min="763" max="763" width="17" style="731" customWidth="1"/>
    <col min="764" max="764" width="46.85546875" style="731" customWidth="1"/>
    <col min="765" max="1013" width="9.140625" style="731"/>
    <col min="1014" max="1014" width="35.85546875" style="731" customWidth="1"/>
    <col min="1015" max="1015" width="13.85546875" style="731" customWidth="1"/>
    <col min="1016" max="1016" width="9.140625" style="731"/>
    <col min="1017" max="1017" width="13.7109375" style="731" customWidth="1"/>
    <col min="1018" max="1018" width="14.28515625" style="731" customWidth="1"/>
    <col min="1019" max="1019" width="17" style="731" customWidth="1"/>
    <col min="1020" max="1020" width="46.85546875" style="731" customWidth="1"/>
    <col min="1021" max="1269" width="9.140625" style="731"/>
    <col min="1270" max="1270" width="35.85546875" style="731" customWidth="1"/>
    <col min="1271" max="1271" width="13.85546875" style="731" customWidth="1"/>
    <col min="1272" max="1272" width="9.140625" style="731"/>
    <col min="1273" max="1273" width="13.7109375" style="731" customWidth="1"/>
    <col min="1274" max="1274" width="14.28515625" style="731" customWidth="1"/>
    <col min="1275" max="1275" width="17" style="731" customWidth="1"/>
    <col min="1276" max="1276" width="46.85546875" style="731" customWidth="1"/>
    <col min="1277" max="1525" width="9.140625" style="731"/>
    <col min="1526" max="1526" width="35.85546875" style="731" customWidth="1"/>
    <col min="1527" max="1527" width="13.85546875" style="731" customWidth="1"/>
    <col min="1528" max="1528" width="9.140625" style="731"/>
    <col min="1529" max="1529" width="13.7109375" style="731" customWidth="1"/>
    <col min="1530" max="1530" width="14.28515625" style="731" customWidth="1"/>
    <col min="1531" max="1531" width="17" style="731" customWidth="1"/>
    <col min="1532" max="1532" width="46.85546875" style="731" customWidth="1"/>
    <col min="1533" max="1781" width="9.140625" style="731"/>
    <col min="1782" max="1782" width="35.85546875" style="731" customWidth="1"/>
    <col min="1783" max="1783" width="13.85546875" style="731" customWidth="1"/>
    <col min="1784" max="1784" width="9.140625" style="731"/>
    <col min="1785" max="1785" width="13.7109375" style="731" customWidth="1"/>
    <col min="1786" max="1786" width="14.28515625" style="731" customWidth="1"/>
    <col min="1787" max="1787" width="17" style="731" customWidth="1"/>
    <col min="1788" max="1788" width="46.85546875" style="731" customWidth="1"/>
    <col min="1789" max="2037" width="9.140625" style="731"/>
    <col min="2038" max="2038" width="35.85546875" style="731" customWidth="1"/>
    <col min="2039" max="2039" width="13.85546875" style="731" customWidth="1"/>
    <col min="2040" max="2040" width="9.140625" style="731"/>
    <col min="2041" max="2041" width="13.7109375" style="731" customWidth="1"/>
    <col min="2042" max="2042" width="14.28515625" style="731" customWidth="1"/>
    <col min="2043" max="2043" width="17" style="731" customWidth="1"/>
    <col min="2044" max="2044" width="46.85546875" style="731" customWidth="1"/>
    <col min="2045" max="2293" width="9.140625" style="731"/>
    <col min="2294" max="2294" width="35.85546875" style="731" customWidth="1"/>
    <col min="2295" max="2295" width="13.85546875" style="731" customWidth="1"/>
    <col min="2296" max="2296" width="9.140625" style="731"/>
    <col min="2297" max="2297" width="13.7109375" style="731" customWidth="1"/>
    <col min="2298" max="2298" width="14.28515625" style="731" customWidth="1"/>
    <col min="2299" max="2299" width="17" style="731" customWidth="1"/>
    <col min="2300" max="2300" width="46.85546875" style="731" customWidth="1"/>
    <col min="2301" max="2549" width="9.140625" style="731"/>
    <col min="2550" max="2550" width="35.85546875" style="731" customWidth="1"/>
    <col min="2551" max="2551" width="13.85546875" style="731" customWidth="1"/>
    <col min="2552" max="2552" width="9.140625" style="731"/>
    <col min="2553" max="2553" width="13.7109375" style="731" customWidth="1"/>
    <col min="2554" max="2554" width="14.28515625" style="731" customWidth="1"/>
    <col min="2555" max="2555" width="17" style="731" customWidth="1"/>
    <col min="2556" max="2556" width="46.85546875" style="731" customWidth="1"/>
    <col min="2557" max="2805" width="9.140625" style="731"/>
    <col min="2806" max="2806" width="35.85546875" style="731" customWidth="1"/>
    <col min="2807" max="2807" width="13.85546875" style="731" customWidth="1"/>
    <col min="2808" max="2808" width="9.140625" style="731"/>
    <col min="2809" max="2809" width="13.7109375" style="731" customWidth="1"/>
    <col min="2810" max="2810" width="14.28515625" style="731" customWidth="1"/>
    <col min="2811" max="2811" width="17" style="731" customWidth="1"/>
    <col min="2812" max="2812" width="46.85546875" style="731" customWidth="1"/>
    <col min="2813" max="3061" width="9.140625" style="731"/>
    <col min="3062" max="3062" width="35.85546875" style="731" customWidth="1"/>
    <col min="3063" max="3063" width="13.85546875" style="731" customWidth="1"/>
    <col min="3064" max="3064" width="9.140625" style="731"/>
    <col min="3065" max="3065" width="13.7109375" style="731" customWidth="1"/>
    <col min="3066" max="3066" width="14.28515625" style="731" customWidth="1"/>
    <col min="3067" max="3067" width="17" style="731" customWidth="1"/>
    <col min="3068" max="3068" width="46.85546875" style="731" customWidth="1"/>
    <col min="3069" max="3317" width="9.140625" style="731"/>
    <col min="3318" max="3318" width="35.85546875" style="731" customWidth="1"/>
    <col min="3319" max="3319" width="13.85546875" style="731" customWidth="1"/>
    <col min="3320" max="3320" width="9.140625" style="731"/>
    <col min="3321" max="3321" width="13.7109375" style="731" customWidth="1"/>
    <col min="3322" max="3322" width="14.28515625" style="731" customWidth="1"/>
    <col min="3323" max="3323" width="17" style="731" customWidth="1"/>
    <col min="3324" max="3324" width="46.85546875" style="731" customWidth="1"/>
    <col min="3325" max="3573" width="9.140625" style="731"/>
    <col min="3574" max="3574" width="35.85546875" style="731" customWidth="1"/>
    <col min="3575" max="3575" width="13.85546875" style="731" customWidth="1"/>
    <col min="3576" max="3576" width="9.140625" style="731"/>
    <col min="3577" max="3577" width="13.7109375" style="731" customWidth="1"/>
    <col min="3578" max="3578" width="14.28515625" style="731" customWidth="1"/>
    <col min="3579" max="3579" width="17" style="731" customWidth="1"/>
    <col min="3580" max="3580" width="46.85546875" style="731" customWidth="1"/>
    <col min="3581" max="3829" width="9.140625" style="731"/>
    <col min="3830" max="3830" width="35.85546875" style="731" customWidth="1"/>
    <col min="3831" max="3831" width="13.85546875" style="731" customWidth="1"/>
    <col min="3832" max="3832" width="9.140625" style="731"/>
    <col min="3833" max="3833" width="13.7109375" style="731" customWidth="1"/>
    <col min="3834" max="3834" width="14.28515625" style="731" customWidth="1"/>
    <col min="3835" max="3835" width="17" style="731" customWidth="1"/>
    <col min="3836" max="3836" width="46.85546875" style="731" customWidth="1"/>
    <col min="3837" max="4085" width="9.140625" style="731"/>
    <col min="4086" max="4086" width="35.85546875" style="731" customWidth="1"/>
    <col min="4087" max="4087" width="13.85546875" style="731" customWidth="1"/>
    <col min="4088" max="4088" width="9.140625" style="731"/>
    <col min="4089" max="4089" width="13.7109375" style="731" customWidth="1"/>
    <col min="4090" max="4090" width="14.28515625" style="731" customWidth="1"/>
    <col min="4091" max="4091" width="17" style="731" customWidth="1"/>
    <col min="4092" max="4092" width="46.85546875" style="731" customWidth="1"/>
    <col min="4093" max="4341" width="9.140625" style="731"/>
    <col min="4342" max="4342" width="35.85546875" style="731" customWidth="1"/>
    <col min="4343" max="4343" width="13.85546875" style="731" customWidth="1"/>
    <col min="4344" max="4344" width="9.140625" style="731"/>
    <col min="4345" max="4345" width="13.7109375" style="731" customWidth="1"/>
    <col min="4346" max="4346" width="14.28515625" style="731" customWidth="1"/>
    <col min="4347" max="4347" width="17" style="731" customWidth="1"/>
    <col min="4348" max="4348" width="46.85546875" style="731" customWidth="1"/>
    <col min="4349" max="4597" width="9.140625" style="731"/>
    <col min="4598" max="4598" width="35.85546875" style="731" customWidth="1"/>
    <col min="4599" max="4599" width="13.85546875" style="731" customWidth="1"/>
    <col min="4600" max="4600" width="9.140625" style="731"/>
    <col min="4601" max="4601" width="13.7109375" style="731" customWidth="1"/>
    <col min="4602" max="4602" width="14.28515625" style="731" customWidth="1"/>
    <col min="4603" max="4603" width="17" style="731" customWidth="1"/>
    <col min="4604" max="4604" width="46.85546875" style="731" customWidth="1"/>
    <col min="4605" max="4853" width="9.140625" style="731"/>
    <col min="4854" max="4854" width="35.85546875" style="731" customWidth="1"/>
    <col min="4855" max="4855" width="13.85546875" style="731" customWidth="1"/>
    <col min="4856" max="4856" width="9.140625" style="731"/>
    <col min="4857" max="4857" width="13.7109375" style="731" customWidth="1"/>
    <col min="4858" max="4858" width="14.28515625" style="731" customWidth="1"/>
    <col min="4859" max="4859" width="17" style="731" customWidth="1"/>
    <col min="4860" max="4860" width="46.85546875" style="731" customWidth="1"/>
    <col min="4861" max="5109" width="9.140625" style="731"/>
    <col min="5110" max="5110" width="35.85546875" style="731" customWidth="1"/>
    <col min="5111" max="5111" width="13.85546875" style="731" customWidth="1"/>
    <col min="5112" max="5112" width="9.140625" style="731"/>
    <col min="5113" max="5113" width="13.7109375" style="731" customWidth="1"/>
    <col min="5114" max="5114" width="14.28515625" style="731" customWidth="1"/>
    <col min="5115" max="5115" width="17" style="731" customWidth="1"/>
    <col min="5116" max="5116" width="46.85546875" style="731" customWidth="1"/>
    <col min="5117" max="5365" width="9.140625" style="731"/>
    <col min="5366" max="5366" width="35.85546875" style="731" customWidth="1"/>
    <col min="5367" max="5367" width="13.85546875" style="731" customWidth="1"/>
    <col min="5368" max="5368" width="9.140625" style="731"/>
    <col min="5369" max="5369" width="13.7109375" style="731" customWidth="1"/>
    <col min="5370" max="5370" width="14.28515625" style="731" customWidth="1"/>
    <col min="5371" max="5371" width="17" style="731" customWidth="1"/>
    <col min="5372" max="5372" width="46.85546875" style="731" customWidth="1"/>
    <col min="5373" max="5621" width="9.140625" style="731"/>
    <col min="5622" max="5622" width="35.85546875" style="731" customWidth="1"/>
    <col min="5623" max="5623" width="13.85546875" style="731" customWidth="1"/>
    <col min="5624" max="5624" width="9.140625" style="731"/>
    <col min="5625" max="5625" width="13.7109375" style="731" customWidth="1"/>
    <col min="5626" max="5626" width="14.28515625" style="731" customWidth="1"/>
    <col min="5627" max="5627" width="17" style="731" customWidth="1"/>
    <col min="5628" max="5628" width="46.85546875" style="731" customWidth="1"/>
    <col min="5629" max="5877" width="9.140625" style="731"/>
    <col min="5878" max="5878" width="35.85546875" style="731" customWidth="1"/>
    <col min="5879" max="5879" width="13.85546875" style="731" customWidth="1"/>
    <col min="5880" max="5880" width="9.140625" style="731"/>
    <col min="5881" max="5881" width="13.7109375" style="731" customWidth="1"/>
    <col min="5882" max="5882" width="14.28515625" style="731" customWidth="1"/>
    <col min="5883" max="5883" width="17" style="731" customWidth="1"/>
    <col min="5884" max="5884" width="46.85546875" style="731" customWidth="1"/>
    <col min="5885" max="6133" width="9.140625" style="731"/>
    <col min="6134" max="6134" width="35.85546875" style="731" customWidth="1"/>
    <col min="6135" max="6135" width="13.85546875" style="731" customWidth="1"/>
    <col min="6136" max="6136" width="9.140625" style="731"/>
    <col min="6137" max="6137" width="13.7109375" style="731" customWidth="1"/>
    <col min="6138" max="6138" width="14.28515625" style="731" customWidth="1"/>
    <col min="6139" max="6139" width="17" style="731" customWidth="1"/>
    <col min="6140" max="6140" width="46.85546875" style="731" customWidth="1"/>
    <col min="6141" max="6389" width="9.140625" style="731"/>
    <col min="6390" max="6390" width="35.85546875" style="731" customWidth="1"/>
    <col min="6391" max="6391" width="13.85546875" style="731" customWidth="1"/>
    <col min="6392" max="6392" width="9.140625" style="731"/>
    <col min="6393" max="6393" width="13.7109375" style="731" customWidth="1"/>
    <col min="6394" max="6394" width="14.28515625" style="731" customWidth="1"/>
    <col min="6395" max="6395" width="17" style="731" customWidth="1"/>
    <col min="6396" max="6396" width="46.85546875" style="731" customWidth="1"/>
    <col min="6397" max="6645" width="9.140625" style="731"/>
    <col min="6646" max="6646" width="35.85546875" style="731" customWidth="1"/>
    <col min="6647" max="6647" width="13.85546875" style="731" customWidth="1"/>
    <col min="6648" max="6648" width="9.140625" style="731"/>
    <col min="6649" max="6649" width="13.7109375" style="731" customWidth="1"/>
    <col min="6650" max="6650" width="14.28515625" style="731" customWidth="1"/>
    <col min="6651" max="6651" width="17" style="731" customWidth="1"/>
    <col min="6652" max="6652" width="46.85546875" style="731" customWidth="1"/>
    <col min="6653" max="6901" width="9.140625" style="731"/>
    <col min="6902" max="6902" width="35.85546875" style="731" customWidth="1"/>
    <col min="6903" max="6903" width="13.85546875" style="731" customWidth="1"/>
    <col min="6904" max="6904" width="9.140625" style="731"/>
    <col min="6905" max="6905" width="13.7109375" style="731" customWidth="1"/>
    <col min="6906" max="6906" width="14.28515625" style="731" customWidth="1"/>
    <col min="6907" max="6907" width="17" style="731" customWidth="1"/>
    <col min="6908" max="6908" width="46.85546875" style="731" customWidth="1"/>
    <col min="6909" max="7157" width="9.140625" style="731"/>
    <col min="7158" max="7158" width="35.85546875" style="731" customWidth="1"/>
    <col min="7159" max="7159" width="13.85546875" style="731" customWidth="1"/>
    <col min="7160" max="7160" width="9.140625" style="731"/>
    <col min="7161" max="7161" width="13.7109375" style="731" customWidth="1"/>
    <col min="7162" max="7162" width="14.28515625" style="731" customWidth="1"/>
    <col min="7163" max="7163" width="17" style="731" customWidth="1"/>
    <col min="7164" max="7164" width="46.85546875" style="731" customWidth="1"/>
    <col min="7165" max="7413" width="9.140625" style="731"/>
    <col min="7414" max="7414" width="35.85546875" style="731" customWidth="1"/>
    <col min="7415" max="7415" width="13.85546875" style="731" customWidth="1"/>
    <col min="7416" max="7416" width="9.140625" style="731"/>
    <col min="7417" max="7417" width="13.7109375" style="731" customWidth="1"/>
    <col min="7418" max="7418" width="14.28515625" style="731" customWidth="1"/>
    <col min="7419" max="7419" width="17" style="731" customWidth="1"/>
    <col min="7420" max="7420" width="46.85546875" style="731" customWidth="1"/>
    <col min="7421" max="7669" width="9.140625" style="731"/>
    <col min="7670" max="7670" width="35.85546875" style="731" customWidth="1"/>
    <col min="7671" max="7671" width="13.85546875" style="731" customWidth="1"/>
    <col min="7672" max="7672" width="9.140625" style="731"/>
    <col min="7673" max="7673" width="13.7109375" style="731" customWidth="1"/>
    <col min="7674" max="7674" width="14.28515625" style="731" customWidth="1"/>
    <col min="7675" max="7675" width="17" style="731" customWidth="1"/>
    <col min="7676" max="7676" width="46.85546875" style="731" customWidth="1"/>
    <col min="7677" max="7925" width="9.140625" style="731"/>
    <col min="7926" max="7926" width="35.85546875" style="731" customWidth="1"/>
    <col min="7927" max="7927" width="13.85546875" style="731" customWidth="1"/>
    <col min="7928" max="7928" width="9.140625" style="731"/>
    <col min="7929" max="7929" width="13.7109375" style="731" customWidth="1"/>
    <col min="7930" max="7930" width="14.28515625" style="731" customWidth="1"/>
    <col min="7931" max="7931" width="17" style="731" customWidth="1"/>
    <col min="7932" max="7932" width="46.85546875" style="731" customWidth="1"/>
    <col min="7933" max="8181" width="9.140625" style="731"/>
    <col min="8182" max="8182" width="35.85546875" style="731" customWidth="1"/>
    <col min="8183" max="8183" width="13.85546875" style="731" customWidth="1"/>
    <col min="8184" max="8184" width="9.140625" style="731"/>
    <col min="8185" max="8185" width="13.7109375" style="731" customWidth="1"/>
    <col min="8186" max="8186" width="14.28515625" style="731" customWidth="1"/>
    <col min="8187" max="8187" width="17" style="731" customWidth="1"/>
    <col min="8188" max="8188" width="46.85546875" style="731" customWidth="1"/>
    <col min="8189" max="8437" width="9.140625" style="731"/>
    <col min="8438" max="8438" width="35.85546875" style="731" customWidth="1"/>
    <col min="8439" max="8439" width="13.85546875" style="731" customWidth="1"/>
    <col min="8440" max="8440" width="9.140625" style="731"/>
    <col min="8441" max="8441" width="13.7109375" style="731" customWidth="1"/>
    <col min="8442" max="8442" width="14.28515625" style="731" customWidth="1"/>
    <col min="8443" max="8443" width="17" style="731" customWidth="1"/>
    <col min="8444" max="8444" width="46.85546875" style="731" customWidth="1"/>
    <col min="8445" max="8693" width="9.140625" style="731"/>
    <col min="8694" max="8694" width="35.85546875" style="731" customWidth="1"/>
    <col min="8695" max="8695" width="13.85546875" style="731" customWidth="1"/>
    <col min="8696" max="8696" width="9.140625" style="731"/>
    <col min="8697" max="8697" width="13.7109375" style="731" customWidth="1"/>
    <col min="8698" max="8698" width="14.28515625" style="731" customWidth="1"/>
    <col min="8699" max="8699" width="17" style="731" customWidth="1"/>
    <col min="8700" max="8700" width="46.85546875" style="731" customWidth="1"/>
    <col min="8701" max="8949" width="9.140625" style="731"/>
    <col min="8950" max="8950" width="35.85546875" style="731" customWidth="1"/>
    <col min="8951" max="8951" width="13.85546875" style="731" customWidth="1"/>
    <col min="8952" max="8952" width="9.140625" style="731"/>
    <col min="8953" max="8953" width="13.7109375" style="731" customWidth="1"/>
    <col min="8954" max="8954" width="14.28515625" style="731" customWidth="1"/>
    <col min="8955" max="8955" width="17" style="731" customWidth="1"/>
    <col min="8956" max="8956" width="46.85546875" style="731" customWidth="1"/>
    <col min="8957" max="9205" width="9.140625" style="731"/>
    <col min="9206" max="9206" width="35.85546875" style="731" customWidth="1"/>
    <col min="9207" max="9207" width="13.85546875" style="731" customWidth="1"/>
    <col min="9208" max="9208" width="9.140625" style="731"/>
    <col min="9209" max="9209" width="13.7109375" style="731" customWidth="1"/>
    <col min="9210" max="9210" width="14.28515625" style="731" customWidth="1"/>
    <col min="9211" max="9211" width="17" style="731" customWidth="1"/>
    <col min="9212" max="9212" width="46.85546875" style="731" customWidth="1"/>
    <col min="9213" max="9461" width="9.140625" style="731"/>
    <col min="9462" max="9462" width="35.85546875" style="731" customWidth="1"/>
    <col min="9463" max="9463" width="13.85546875" style="731" customWidth="1"/>
    <col min="9464" max="9464" width="9.140625" style="731"/>
    <col min="9465" max="9465" width="13.7109375" style="731" customWidth="1"/>
    <col min="9466" max="9466" width="14.28515625" style="731" customWidth="1"/>
    <col min="9467" max="9467" width="17" style="731" customWidth="1"/>
    <col min="9468" max="9468" width="46.85546875" style="731" customWidth="1"/>
    <col min="9469" max="9717" width="9.140625" style="731"/>
    <col min="9718" max="9718" width="35.85546875" style="731" customWidth="1"/>
    <col min="9719" max="9719" width="13.85546875" style="731" customWidth="1"/>
    <col min="9720" max="9720" width="9.140625" style="731"/>
    <col min="9721" max="9721" width="13.7109375" style="731" customWidth="1"/>
    <col min="9722" max="9722" width="14.28515625" style="731" customWidth="1"/>
    <col min="9723" max="9723" width="17" style="731" customWidth="1"/>
    <col min="9724" max="9724" width="46.85546875" style="731" customWidth="1"/>
    <col min="9725" max="9973" width="9.140625" style="731"/>
    <col min="9974" max="9974" width="35.85546875" style="731" customWidth="1"/>
    <col min="9975" max="9975" width="13.85546875" style="731" customWidth="1"/>
    <col min="9976" max="9976" width="9.140625" style="731"/>
    <col min="9977" max="9977" width="13.7109375" style="731" customWidth="1"/>
    <col min="9978" max="9978" width="14.28515625" style="731" customWidth="1"/>
    <col min="9979" max="9979" width="17" style="731" customWidth="1"/>
    <col min="9980" max="9980" width="46.85546875" style="731" customWidth="1"/>
    <col min="9981" max="10229" width="9.140625" style="731"/>
    <col min="10230" max="10230" width="35.85546875" style="731" customWidth="1"/>
    <col min="10231" max="10231" width="13.85546875" style="731" customWidth="1"/>
    <col min="10232" max="10232" width="9.140625" style="731"/>
    <col min="10233" max="10233" width="13.7109375" style="731" customWidth="1"/>
    <col min="10234" max="10234" width="14.28515625" style="731" customWidth="1"/>
    <col min="10235" max="10235" width="17" style="731" customWidth="1"/>
    <col min="10236" max="10236" width="46.85546875" style="731" customWidth="1"/>
    <col min="10237" max="10485" width="9.140625" style="731"/>
    <col min="10486" max="10486" width="35.85546875" style="731" customWidth="1"/>
    <col min="10487" max="10487" width="13.85546875" style="731" customWidth="1"/>
    <col min="10488" max="10488" width="9.140625" style="731"/>
    <col min="10489" max="10489" width="13.7109375" style="731" customWidth="1"/>
    <col min="10490" max="10490" width="14.28515625" style="731" customWidth="1"/>
    <col min="10491" max="10491" width="17" style="731" customWidth="1"/>
    <col min="10492" max="10492" width="46.85546875" style="731" customWidth="1"/>
    <col min="10493" max="10741" width="9.140625" style="731"/>
    <col min="10742" max="10742" width="35.85546875" style="731" customWidth="1"/>
    <col min="10743" max="10743" width="13.85546875" style="731" customWidth="1"/>
    <col min="10744" max="10744" width="9.140625" style="731"/>
    <col min="10745" max="10745" width="13.7109375" style="731" customWidth="1"/>
    <col min="10746" max="10746" width="14.28515625" style="731" customWidth="1"/>
    <col min="10747" max="10747" width="17" style="731" customWidth="1"/>
    <col min="10748" max="10748" width="46.85546875" style="731" customWidth="1"/>
    <col min="10749" max="10997" width="9.140625" style="731"/>
    <col min="10998" max="10998" width="35.85546875" style="731" customWidth="1"/>
    <col min="10999" max="10999" width="13.85546875" style="731" customWidth="1"/>
    <col min="11000" max="11000" width="9.140625" style="731"/>
    <col min="11001" max="11001" width="13.7109375" style="731" customWidth="1"/>
    <col min="11002" max="11002" width="14.28515625" style="731" customWidth="1"/>
    <col min="11003" max="11003" width="17" style="731" customWidth="1"/>
    <col min="11004" max="11004" width="46.85546875" style="731" customWidth="1"/>
    <col min="11005" max="11253" width="9.140625" style="731"/>
    <col min="11254" max="11254" width="35.85546875" style="731" customWidth="1"/>
    <col min="11255" max="11255" width="13.85546875" style="731" customWidth="1"/>
    <col min="11256" max="11256" width="9.140625" style="731"/>
    <col min="11257" max="11257" width="13.7109375" style="731" customWidth="1"/>
    <col min="11258" max="11258" width="14.28515625" style="731" customWidth="1"/>
    <col min="11259" max="11259" width="17" style="731" customWidth="1"/>
    <col min="11260" max="11260" width="46.85546875" style="731" customWidth="1"/>
    <col min="11261" max="11509" width="9.140625" style="731"/>
    <col min="11510" max="11510" width="35.85546875" style="731" customWidth="1"/>
    <col min="11511" max="11511" width="13.85546875" style="731" customWidth="1"/>
    <col min="11512" max="11512" width="9.140625" style="731"/>
    <col min="11513" max="11513" width="13.7109375" style="731" customWidth="1"/>
    <col min="11514" max="11514" width="14.28515625" style="731" customWidth="1"/>
    <col min="11515" max="11515" width="17" style="731" customWidth="1"/>
    <col min="11516" max="11516" width="46.85546875" style="731" customWidth="1"/>
    <col min="11517" max="11765" width="9.140625" style="731"/>
    <col min="11766" max="11766" width="35.85546875" style="731" customWidth="1"/>
    <col min="11767" max="11767" width="13.85546875" style="731" customWidth="1"/>
    <col min="11768" max="11768" width="9.140625" style="731"/>
    <col min="11769" max="11769" width="13.7109375" style="731" customWidth="1"/>
    <col min="11770" max="11770" width="14.28515625" style="731" customWidth="1"/>
    <col min="11771" max="11771" width="17" style="731" customWidth="1"/>
    <col min="11772" max="11772" width="46.85546875" style="731" customWidth="1"/>
    <col min="11773" max="12021" width="9.140625" style="731"/>
    <col min="12022" max="12022" width="35.85546875" style="731" customWidth="1"/>
    <col min="12023" max="12023" width="13.85546875" style="731" customWidth="1"/>
    <col min="12024" max="12024" width="9.140625" style="731"/>
    <col min="12025" max="12025" width="13.7109375" style="731" customWidth="1"/>
    <col min="12026" max="12026" width="14.28515625" style="731" customWidth="1"/>
    <col min="12027" max="12027" width="17" style="731" customWidth="1"/>
    <col min="12028" max="12028" width="46.85546875" style="731" customWidth="1"/>
    <col min="12029" max="12277" width="9.140625" style="731"/>
    <col min="12278" max="12278" width="35.85546875" style="731" customWidth="1"/>
    <col min="12279" max="12279" width="13.85546875" style="731" customWidth="1"/>
    <col min="12280" max="12280" width="9.140625" style="731"/>
    <col min="12281" max="12281" width="13.7109375" style="731" customWidth="1"/>
    <col min="12282" max="12282" width="14.28515625" style="731" customWidth="1"/>
    <col min="12283" max="12283" width="17" style="731" customWidth="1"/>
    <col min="12284" max="12284" width="46.85546875" style="731" customWidth="1"/>
    <col min="12285" max="12533" width="9.140625" style="731"/>
    <col min="12534" max="12534" width="35.85546875" style="731" customWidth="1"/>
    <col min="12535" max="12535" width="13.85546875" style="731" customWidth="1"/>
    <col min="12536" max="12536" width="9.140625" style="731"/>
    <col min="12537" max="12537" width="13.7109375" style="731" customWidth="1"/>
    <col min="12538" max="12538" width="14.28515625" style="731" customWidth="1"/>
    <col min="12539" max="12539" width="17" style="731" customWidth="1"/>
    <col min="12540" max="12540" width="46.85546875" style="731" customWidth="1"/>
    <col min="12541" max="12789" width="9.140625" style="731"/>
    <col min="12790" max="12790" width="35.85546875" style="731" customWidth="1"/>
    <col min="12791" max="12791" width="13.85546875" style="731" customWidth="1"/>
    <col min="12792" max="12792" width="9.140625" style="731"/>
    <col min="12793" max="12793" width="13.7109375" style="731" customWidth="1"/>
    <col min="12794" max="12794" width="14.28515625" style="731" customWidth="1"/>
    <col min="12795" max="12795" width="17" style="731" customWidth="1"/>
    <col min="12796" max="12796" width="46.85546875" style="731" customWidth="1"/>
    <col min="12797" max="13045" width="9.140625" style="731"/>
    <col min="13046" max="13046" width="35.85546875" style="731" customWidth="1"/>
    <col min="13047" max="13047" width="13.85546875" style="731" customWidth="1"/>
    <col min="13048" max="13048" width="9.140625" style="731"/>
    <col min="13049" max="13049" width="13.7109375" style="731" customWidth="1"/>
    <col min="13050" max="13050" width="14.28515625" style="731" customWidth="1"/>
    <col min="13051" max="13051" width="17" style="731" customWidth="1"/>
    <col min="13052" max="13052" width="46.85546875" style="731" customWidth="1"/>
    <col min="13053" max="13301" width="9.140625" style="731"/>
    <col min="13302" max="13302" width="35.85546875" style="731" customWidth="1"/>
    <col min="13303" max="13303" width="13.85546875" style="731" customWidth="1"/>
    <col min="13304" max="13304" width="9.140625" style="731"/>
    <col min="13305" max="13305" width="13.7109375" style="731" customWidth="1"/>
    <col min="13306" max="13306" width="14.28515625" style="731" customWidth="1"/>
    <col min="13307" max="13307" width="17" style="731" customWidth="1"/>
    <col min="13308" max="13308" width="46.85546875" style="731" customWidth="1"/>
    <col min="13309" max="13557" width="9.140625" style="731"/>
    <col min="13558" max="13558" width="35.85546875" style="731" customWidth="1"/>
    <col min="13559" max="13559" width="13.85546875" style="731" customWidth="1"/>
    <col min="13560" max="13560" width="9.140625" style="731"/>
    <col min="13561" max="13561" width="13.7109375" style="731" customWidth="1"/>
    <col min="13562" max="13562" width="14.28515625" style="731" customWidth="1"/>
    <col min="13563" max="13563" width="17" style="731" customWidth="1"/>
    <col min="13564" max="13564" width="46.85546875" style="731" customWidth="1"/>
    <col min="13565" max="13813" width="9.140625" style="731"/>
    <col min="13814" max="13814" width="35.85546875" style="731" customWidth="1"/>
    <col min="13815" max="13815" width="13.85546875" style="731" customWidth="1"/>
    <col min="13816" max="13816" width="9.140625" style="731"/>
    <col min="13817" max="13817" width="13.7109375" style="731" customWidth="1"/>
    <col min="13818" max="13818" width="14.28515625" style="731" customWidth="1"/>
    <col min="13819" max="13819" width="17" style="731" customWidth="1"/>
    <col min="13820" max="13820" width="46.85546875" style="731" customWidth="1"/>
    <col min="13821" max="14069" width="9.140625" style="731"/>
    <col min="14070" max="14070" width="35.85546875" style="731" customWidth="1"/>
    <col min="14071" max="14071" width="13.85546875" style="731" customWidth="1"/>
    <col min="14072" max="14072" width="9.140625" style="731"/>
    <col min="14073" max="14073" width="13.7109375" style="731" customWidth="1"/>
    <col min="14074" max="14074" width="14.28515625" style="731" customWidth="1"/>
    <col min="14075" max="14075" width="17" style="731" customWidth="1"/>
    <col min="14076" max="14076" width="46.85546875" style="731" customWidth="1"/>
    <col min="14077" max="14325" width="9.140625" style="731"/>
    <col min="14326" max="14326" width="35.85546875" style="731" customWidth="1"/>
    <col min="14327" max="14327" width="13.85546875" style="731" customWidth="1"/>
    <col min="14328" max="14328" width="9.140625" style="731"/>
    <col min="14329" max="14329" width="13.7109375" style="731" customWidth="1"/>
    <col min="14330" max="14330" width="14.28515625" style="731" customWidth="1"/>
    <col min="14331" max="14331" width="17" style="731" customWidth="1"/>
    <col min="14332" max="14332" width="46.85546875" style="731" customWidth="1"/>
    <col min="14333" max="14581" width="9.140625" style="731"/>
    <col min="14582" max="14582" width="35.85546875" style="731" customWidth="1"/>
    <col min="14583" max="14583" width="13.85546875" style="731" customWidth="1"/>
    <col min="14584" max="14584" width="9.140625" style="731"/>
    <col min="14585" max="14585" width="13.7109375" style="731" customWidth="1"/>
    <col min="14586" max="14586" width="14.28515625" style="731" customWidth="1"/>
    <col min="14587" max="14587" width="17" style="731" customWidth="1"/>
    <col min="14588" max="14588" width="46.85546875" style="731" customWidth="1"/>
    <col min="14589" max="14837" width="9.140625" style="731"/>
    <col min="14838" max="14838" width="35.85546875" style="731" customWidth="1"/>
    <col min="14839" max="14839" width="13.85546875" style="731" customWidth="1"/>
    <col min="14840" max="14840" width="9.140625" style="731"/>
    <col min="14841" max="14841" width="13.7109375" style="731" customWidth="1"/>
    <col min="14842" max="14842" width="14.28515625" style="731" customWidth="1"/>
    <col min="14843" max="14843" width="17" style="731" customWidth="1"/>
    <col min="14844" max="14844" width="46.85546875" style="731" customWidth="1"/>
    <col min="14845" max="15093" width="9.140625" style="731"/>
    <col min="15094" max="15094" width="35.85546875" style="731" customWidth="1"/>
    <col min="15095" max="15095" width="13.85546875" style="731" customWidth="1"/>
    <col min="15096" max="15096" width="9.140625" style="731"/>
    <col min="15097" max="15097" width="13.7109375" style="731" customWidth="1"/>
    <col min="15098" max="15098" width="14.28515625" style="731" customWidth="1"/>
    <col min="15099" max="15099" width="17" style="731" customWidth="1"/>
    <col min="15100" max="15100" width="46.85546875" style="731" customWidth="1"/>
    <col min="15101" max="15349" width="9.140625" style="731"/>
    <col min="15350" max="15350" width="35.85546875" style="731" customWidth="1"/>
    <col min="15351" max="15351" width="13.85546875" style="731" customWidth="1"/>
    <col min="15352" max="15352" width="9.140625" style="731"/>
    <col min="15353" max="15353" width="13.7109375" style="731" customWidth="1"/>
    <col min="15354" max="15354" width="14.28515625" style="731" customWidth="1"/>
    <col min="15355" max="15355" width="17" style="731" customWidth="1"/>
    <col min="15356" max="15356" width="46.85546875" style="731" customWidth="1"/>
    <col min="15357" max="15605" width="9.140625" style="731"/>
    <col min="15606" max="15606" width="35.85546875" style="731" customWidth="1"/>
    <col min="15607" max="15607" width="13.85546875" style="731" customWidth="1"/>
    <col min="15608" max="15608" width="9.140625" style="731"/>
    <col min="15609" max="15609" width="13.7109375" style="731" customWidth="1"/>
    <col min="15610" max="15610" width="14.28515625" style="731" customWidth="1"/>
    <col min="15611" max="15611" width="17" style="731" customWidth="1"/>
    <col min="15612" max="15612" width="46.85546875" style="731" customWidth="1"/>
    <col min="15613" max="15861" width="9.140625" style="731"/>
    <col min="15862" max="15862" width="35.85546875" style="731" customWidth="1"/>
    <col min="15863" max="15863" width="13.85546875" style="731" customWidth="1"/>
    <col min="15864" max="15864" width="9.140625" style="731"/>
    <col min="15865" max="15865" width="13.7109375" style="731" customWidth="1"/>
    <col min="15866" max="15866" width="14.28515625" style="731" customWidth="1"/>
    <col min="15867" max="15867" width="17" style="731" customWidth="1"/>
    <col min="15868" max="15868" width="46.85546875" style="731" customWidth="1"/>
    <col min="15869" max="16117" width="9.140625" style="731"/>
    <col min="16118" max="16118" width="35.85546875" style="731" customWidth="1"/>
    <col min="16119" max="16119" width="13.85546875" style="731" customWidth="1"/>
    <col min="16120" max="16120" width="9.140625" style="731"/>
    <col min="16121" max="16121" width="13.7109375" style="731" customWidth="1"/>
    <col min="16122" max="16122" width="14.28515625" style="731" customWidth="1"/>
    <col min="16123" max="16123" width="17" style="731" customWidth="1"/>
    <col min="16124" max="16124" width="46.85546875" style="731" customWidth="1"/>
    <col min="16125" max="16384" width="9.140625" style="731"/>
  </cols>
  <sheetData>
    <row r="1" spans="1:11" x14ac:dyDescent="0.2">
      <c r="H1" s="733" t="s">
        <v>793</v>
      </c>
    </row>
    <row r="2" spans="1:11" x14ac:dyDescent="0.2">
      <c r="H2" s="733" t="s">
        <v>341</v>
      </c>
    </row>
    <row r="3" spans="1:11" x14ac:dyDescent="0.2">
      <c r="H3" s="733" t="s">
        <v>342</v>
      </c>
    </row>
    <row r="4" spans="1:11" s="738" customFormat="1" ht="18.75" x14ac:dyDescent="0.3">
      <c r="A4" s="734" t="s">
        <v>794</v>
      </c>
      <c r="B4" s="735"/>
      <c r="C4" s="736"/>
      <c r="D4" s="737"/>
      <c r="E4" s="737"/>
      <c r="F4" s="737"/>
      <c r="G4" s="737"/>
      <c r="H4" s="737"/>
    </row>
    <row r="5" spans="1:11" s="738" customFormat="1" x14ac:dyDescent="0.2">
      <c r="A5" s="734" t="s">
        <v>795</v>
      </c>
      <c r="B5" s="735"/>
      <c r="C5" s="739"/>
      <c r="D5" s="739"/>
      <c r="E5" s="739"/>
      <c r="F5" s="739"/>
      <c r="G5" s="739"/>
      <c r="H5" s="739"/>
    </row>
    <row r="6" spans="1:11" s="738" customFormat="1" ht="15.75" customHeight="1" x14ac:dyDescent="0.2">
      <c r="A6" s="964" t="s">
        <v>796</v>
      </c>
      <c r="B6" s="964"/>
      <c r="C6" s="964"/>
      <c r="D6" s="964"/>
      <c r="E6" s="964"/>
      <c r="F6" s="964"/>
      <c r="G6" s="964"/>
      <c r="H6" s="964"/>
    </row>
    <row r="7" spans="1:11" s="738" customFormat="1" ht="15.75" customHeight="1" x14ac:dyDescent="0.2">
      <c r="A7" s="740"/>
      <c r="B7" s="740"/>
      <c r="C7" s="740"/>
      <c r="D7" s="740"/>
      <c r="E7" s="740"/>
      <c r="F7" s="740"/>
      <c r="G7" s="740"/>
      <c r="H7" s="740"/>
    </row>
    <row r="8" spans="1:11" ht="15.75" x14ac:dyDescent="0.25">
      <c r="A8" s="741" t="s">
        <v>797</v>
      </c>
      <c r="B8" s="741"/>
      <c r="C8" s="742"/>
      <c r="D8" s="743"/>
      <c r="E8" s="743"/>
      <c r="F8" s="743"/>
      <c r="G8" s="743"/>
      <c r="H8" s="744"/>
    </row>
    <row r="9" spans="1:11" x14ac:dyDescent="0.2">
      <c r="A9" s="745" t="s">
        <v>798</v>
      </c>
      <c r="B9" s="745"/>
      <c r="D9" s="743"/>
      <c r="E9" s="743"/>
      <c r="F9" s="743"/>
      <c r="G9" s="743"/>
    </row>
    <row r="10" spans="1:11" x14ac:dyDescent="0.2">
      <c r="A10" s="745" t="s">
        <v>799</v>
      </c>
      <c r="B10" s="745"/>
      <c r="D10" s="743"/>
      <c r="E10" s="743"/>
      <c r="F10" s="743"/>
      <c r="G10" s="743"/>
    </row>
    <row r="11" spans="1:11" ht="48" x14ac:dyDescent="0.2">
      <c r="A11" s="747" t="s">
        <v>350</v>
      </c>
      <c r="B11" s="748" t="s">
        <v>351</v>
      </c>
      <c r="C11" s="747" t="s">
        <v>352</v>
      </c>
      <c r="D11" s="546" t="s">
        <v>411</v>
      </c>
      <c r="E11" s="547" t="s">
        <v>800</v>
      </c>
      <c r="F11" s="547" t="s">
        <v>355</v>
      </c>
      <c r="G11" s="547" t="s">
        <v>26</v>
      </c>
      <c r="H11" s="747" t="s">
        <v>801</v>
      </c>
      <c r="I11" s="749"/>
      <c r="J11" s="749"/>
    </row>
    <row r="12" spans="1:11" x14ac:dyDescent="0.2">
      <c r="A12" s="960" t="s">
        <v>357</v>
      </c>
      <c r="B12" s="960"/>
      <c r="C12" s="750"/>
      <c r="D12" s="751">
        <f>SUM(D13:D15)</f>
        <v>40712</v>
      </c>
      <c r="E12" s="751">
        <f>SUM(E13:E15)</f>
        <v>0</v>
      </c>
      <c r="F12" s="751">
        <f>SUM(F13:F15)</f>
        <v>40712</v>
      </c>
      <c r="G12" s="751"/>
      <c r="H12" s="752" t="s">
        <v>802</v>
      </c>
      <c r="I12" s="753"/>
      <c r="J12" s="753"/>
      <c r="K12" s="754"/>
    </row>
    <row r="13" spans="1:11" x14ac:dyDescent="0.2">
      <c r="A13" s="965">
        <v>1</v>
      </c>
      <c r="B13" s="966" t="s">
        <v>803</v>
      </c>
      <c r="C13" s="755">
        <v>2279</v>
      </c>
      <c r="D13" s="756">
        <f>40000</f>
        <v>40000</v>
      </c>
      <c r="E13" s="756"/>
      <c r="F13" s="756">
        <f>D13+E13</f>
        <v>40000</v>
      </c>
      <c r="G13" s="493"/>
      <c r="H13" s="757" t="s">
        <v>802</v>
      </c>
      <c r="I13" s="758"/>
      <c r="J13" s="753"/>
      <c r="K13" s="754"/>
    </row>
    <row r="14" spans="1:11" ht="15" customHeight="1" x14ac:dyDescent="0.2">
      <c r="A14" s="965"/>
      <c r="B14" s="966"/>
      <c r="C14" s="755">
        <v>2275</v>
      </c>
      <c r="D14" s="756">
        <v>0</v>
      </c>
      <c r="E14" s="756"/>
      <c r="F14" s="756">
        <f>D14+E14</f>
        <v>0</v>
      </c>
      <c r="G14" s="759"/>
      <c r="H14" s="757" t="s">
        <v>802</v>
      </c>
      <c r="I14" s="758"/>
      <c r="J14" s="753"/>
      <c r="K14" s="754"/>
    </row>
    <row r="15" spans="1:11" x14ac:dyDescent="0.2">
      <c r="A15" s="747">
        <v>2</v>
      </c>
      <c r="B15" s="748" t="s">
        <v>804</v>
      </c>
      <c r="C15" s="760">
        <v>2239</v>
      </c>
      <c r="D15" s="756">
        <v>712</v>
      </c>
      <c r="E15" s="756"/>
      <c r="F15" s="756">
        <f>D15+E15</f>
        <v>712</v>
      </c>
      <c r="G15" s="756"/>
      <c r="H15" s="757" t="s">
        <v>802</v>
      </c>
      <c r="I15" s="758"/>
      <c r="J15" s="753"/>
      <c r="K15" s="754"/>
    </row>
    <row r="16" spans="1:11" x14ac:dyDescent="0.2">
      <c r="A16" s="761"/>
      <c r="B16" s="761"/>
      <c r="C16" s="762"/>
      <c r="D16" s="761"/>
      <c r="E16" s="761"/>
      <c r="F16" s="761"/>
      <c r="G16" s="761"/>
      <c r="I16" s="763"/>
      <c r="J16" s="753"/>
      <c r="K16" s="754"/>
    </row>
    <row r="17" spans="1:11" x14ac:dyDescent="0.2">
      <c r="A17" s="745" t="s">
        <v>805</v>
      </c>
      <c r="B17" s="745"/>
      <c r="D17" s="743"/>
      <c r="E17" s="743"/>
      <c r="F17" s="743"/>
      <c r="G17" s="743"/>
      <c r="I17" s="763"/>
      <c r="J17" s="753"/>
      <c r="K17" s="754"/>
    </row>
    <row r="18" spans="1:11" x14ac:dyDescent="0.2">
      <c r="A18" s="745" t="s">
        <v>806</v>
      </c>
      <c r="B18" s="745"/>
      <c r="D18" s="764"/>
      <c r="E18" s="764"/>
      <c r="F18" s="764"/>
      <c r="G18" s="764"/>
      <c r="I18" s="763"/>
      <c r="J18" s="753"/>
      <c r="K18" s="754"/>
    </row>
    <row r="19" spans="1:11" ht="48" x14ac:dyDescent="0.2">
      <c r="A19" s="747" t="s">
        <v>350</v>
      </c>
      <c r="B19" s="748" t="s">
        <v>351</v>
      </c>
      <c r="C19" s="747" t="s">
        <v>352</v>
      </c>
      <c r="D19" s="546" t="s">
        <v>411</v>
      </c>
      <c r="E19" s="547" t="s">
        <v>800</v>
      </c>
      <c r="F19" s="547" t="s">
        <v>355</v>
      </c>
      <c r="G19" s="547" t="s">
        <v>26</v>
      </c>
      <c r="H19" s="747" t="s">
        <v>801</v>
      </c>
      <c r="I19" s="749"/>
      <c r="J19" s="753"/>
      <c r="K19" s="754"/>
    </row>
    <row r="20" spans="1:11" x14ac:dyDescent="0.2">
      <c r="A20" s="960" t="s">
        <v>357</v>
      </c>
      <c r="B20" s="960"/>
      <c r="C20" s="750"/>
      <c r="D20" s="751">
        <f>SUM(D21,D32,D31)</f>
        <v>28227</v>
      </c>
      <c r="E20" s="751">
        <f>SUM(E21,E32,E31)</f>
        <v>-354</v>
      </c>
      <c r="F20" s="751">
        <f>SUM(F21,F32,F31)</f>
        <v>27873</v>
      </c>
      <c r="G20" s="751"/>
      <c r="H20" s="752" t="s">
        <v>802</v>
      </c>
      <c r="I20" s="765"/>
      <c r="J20" s="753"/>
      <c r="K20" s="754"/>
    </row>
    <row r="21" spans="1:11" x14ac:dyDescent="0.2">
      <c r="A21" s="961">
        <v>1</v>
      </c>
      <c r="B21" s="968" t="s">
        <v>807</v>
      </c>
      <c r="C21" s="766"/>
      <c r="D21" s="767">
        <f>SUM(D22:D30)</f>
        <v>25588</v>
      </c>
      <c r="E21" s="767">
        <f>SUM(E22:E30)</f>
        <v>-354</v>
      </c>
      <c r="F21" s="767">
        <f>SUM(F22:F30)</f>
        <v>25234</v>
      </c>
      <c r="G21" s="767"/>
      <c r="H21" s="757" t="s">
        <v>802</v>
      </c>
      <c r="I21" s="768"/>
      <c r="J21" s="753"/>
      <c r="K21" s="754"/>
    </row>
    <row r="22" spans="1:11" ht="36" x14ac:dyDescent="0.2">
      <c r="A22" s="967"/>
      <c r="B22" s="969"/>
      <c r="C22" s="769">
        <v>1150</v>
      </c>
      <c r="D22" s="756">
        <v>650</v>
      </c>
      <c r="E22" s="756">
        <v>-84</v>
      </c>
      <c r="F22" s="756">
        <f t="shared" ref="F22:F32" si="0">D22+E22</f>
        <v>566</v>
      </c>
      <c r="G22" s="770" t="s">
        <v>785</v>
      </c>
      <c r="H22" s="757"/>
      <c r="I22" s="758"/>
      <c r="J22" s="753"/>
      <c r="K22" s="754"/>
    </row>
    <row r="23" spans="1:11" x14ac:dyDescent="0.2">
      <c r="A23" s="967"/>
      <c r="B23" s="969"/>
      <c r="C23" s="769">
        <v>1210</v>
      </c>
      <c r="D23" s="756">
        <v>154</v>
      </c>
      <c r="E23" s="756"/>
      <c r="F23" s="756">
        <f t="shared" si="0"/>
        <v>154</v>
      </c>
      <c r="G23" s="756"/>
      <c r="H23" s="757"/>
      <c r="I23" s="758"/>
      <c r="J23" s="753"/>
      <c r="K23" s="754"/>
    </row>
    <row r="24" spans="1:11" x14ac:dyDescent="0.2">
      <c r="A24" s="967"/>
      <c r="B24" s="969"/>
      <c r="C24" s="769">
        <v>1221</v>
      </c>
      <c r="D24" s="756">
        <v>632</v>
      </c>
      <c r="E24" s="756"/>
      <c r="F24" s="756">
        <f t="shared" si="0"/>
        <v>632</v>
      </c>
      <c r="G24" s="770"/>
      <c r="H24" s="757"/>
      <c r="I24" s="758"/>
      <c r="J24" s="753"/>
      <c r="K24" s="754"/>
    </row>
    <row r="25" spans="1:11" x14ac:dyDescent="0.2">
      <c r="A25" s="967"/>
      <c r="B25" s="969"/>
      <c r="C25" s="769">
        <v>2244</v>
      </c>
      <c r="D25" s="756">
        <v>314</v>
      </c>
      <c r="E25" s="756"/>
      <c r="F25" s="756">
        <f t="shared" si="0"/>
        <v>314</v>
      </c>
      <c r="G25" s="756"/>
      <c r="H25" s="757"/>
      <c r="I25" s="758"/>
      <c r="J25" s="753"/>
      <c r="K25" s="754"/>
    </row>
    <row r="26" spans="1:11" ht="60" x14ac:dyDescent="0.2">
      <c r="A26" s="967"/>
      <c r="B26" s="969"/>
      <c r="C26" s="769">
        <v>2212</v>
      </c>
      <c r="D26" s="756">
        <v>360</v>
      </c>
      <c r="E26" s="756">
        <v>-270</v>
      </c>
      <c r="F26" s="756">
        <f t="shared" si="0"/>
        <v>90</v>
      </c>
      <c r="G26" s="770" t="s">
        <v>786</v>
      </c>
      <c r="H26" s="757" t="s">
        <v>802</v>
      </c>
      <c r="I26" s="758"/>
      <c r="J26" s="753"/>
      <c r="K26" s="754"/>
    </row>
    <row r="27" spans="1:11" x14ac:dyDescent="0.2">
      <c r="A27" s="967"/>
      <c r="B27" s="969"/>
      <c r="C27" s="769">
        <v>2312</v>
      </c>
      <c r="D27" s="756">
        <v>280</v>
      </c>
      <c r="E27" s="756"/>
      <c r="F27" s="756">
        <f t="shared" si="0"/>
        <v>280</v>
      </c>
      <c r="G27" s="756"/>
      <c r="H27" s="757"/>
      <c r="J27" s="753"/>
      <c r="K27" s="754"/>
    </row>
    <row r="28" spans="1:11" x14ac:dyDescent="0.2">
      <c r="A28" s="967"/>
      <c r="B28" s="969"/>
      <c r="C28" s="769">
        <v>2221</v>
      </c>
      <c r="D28" s="756">
        <v>125</v>
      </c>
      <c r="E28" s="756"/>
      <c r="F28" s="756">
        <f t="shared" si="0"/>
        <v>125</v>
      </c>
      <c r="G28" s="756"/>
      <c r="H28" s="757" t="s">
        <v>802</v>
      </c>
      <c r="I28" s="758"/>
      <c r="J28" s="753"/>
      <c r="K28" s="754"/>
    </row>
    <row r="29" spans="1:11" x14ac:dyDescent="0.2">
      <c r="A29" s="967"/>
      <c r="B29" s="969"/>
      <c r="C29" s="755">
        <v>2279</v>
      </c>
      <c r="D29" s="756">
        <v>314</v>
      </c>
      <c r="E29" s="756"/>
      <c r="F29" s="756">
        <f t="shared" si="0"/>
        <v>314</v>
      </c>
      <c r="G29" s="756"/>
      <c r="H29" s="757" t="s">
        <v>802</v>
      </c>
      <c r="I29" s="758"/>
      <c r="J29" s="753"/>
      <c r="K29" s="754"/>
    </row>
    <row r="30" spans="1:11" x14ac:dyDescent="0.2">
      <c r="A30" s="962"/>
      <c r="B30" s="970"/>
      <c r="C30" s="769">
        <v>2279</v>
      </c>
      <c r="D30" s="756">
        <f>18780+4611-632</f>
        <v>22759</v>
      </c>
      <c r="E30" s="756"/>
      <c r="F30" s="756">
        <f t="shared" si="0"/>
        <v>22759</v>
      </c>
      <c r="G30" s="756"/>
      <c r="H30" s="757" t="s">
        <v>802</v>
      </c>
      <c r="I30" s="758"/>
      <c r="J30" s="753"/>
      <c r="K30" s="754"/>
    </row>
    <row r="31" spans="1:11" x14ac:dyDescent="0.2">
      <c r="A31" s="771">
        <v>2</v>
      </c>
      <c r="B31" s="772" t="s">
        <v>808</v>
      </c>
      <c r="C31" s="755">
        <v>2279</v>
      </c>
      <c r="D31" s="756">
        <v>1139</v>
      </c>
      <c r="E31" s="756"/>
      <c r="F31" s="756">
        <f t="shared" si="0"/>
        <v>1139</v>
      </c>
      <c r="G31" s="756"/>
      <c r="H31" s="757" t="s">
        <v>802</v>
      </c>
      <c r="I31" s="758"/>
      <c r="J31" s="753"/>
      <c r="K31" s="754"/>
    </row>
    <row r="32" spans="1:11" x14ac:dyDescent="0.2">
      <c r="A32" s="771">
        <v>3</v>
      </c>
      <c r="B32" s="772" t="s">
        <v>809</v>
      </c>
      <c r="C32" s="755">
        <v>2279</v>
      </c>
      <c r="D32" s="756">
        <v>1500</v>
      </c>
      <c r="E32" s="756"/>
      <c r="F32" s="756">
        <f t="shared" si="0"/>
        <v>1500</v>
      </c>
      <c r="G32" s="756"/>
      <c r="H32" s="757" t="s">
        <v>802</v>
      </c>
      <c r="I32" s="758"/>
      <c r="J32" s="753"/>
      <c r="K32" s="754"/>
    </row>
    <row r="33" spans="1:11" x14ac:dyDescent="0.2">
      <c r="A33" s="773"/>
      <c r="B33" s="774"/>
      <c r="C33" s="768"/>
      <c r="D33" s="775"/>
      <c r="E33" s="775"/>
      <c r="F33" s="775"/>
      <c r="G33" s="775"/>
      <c r="I33" s="763"/>
      <c r="J33" s="753"/>
      <c r="K33" s="754"/>
    </row>
    <row r="34" spans="1:11" x14ac:dyDescent="0.2">
      <c r="A34" s="745" t="s">
        <v>810</v>
      </c>
      <c r="B34" s="745"/>
      <c r="D34" s="743"/>
      <c r="E34" s="743"/>
      <c r="F34" s="743"/>
      <c r="G34" s="743"/>
      <c r="I34" s="763"/>
      <c r="J34" s="753"/>
      <c r="K34" s="754"/>
    </row>
    <row r="35" spans="1:11" x14ac:dyDescent="0.2">
      <c r="A35" s="745" t="s">
        <v>811</v>
      </c>
      <c r="B35" s="745"/>
      <c r="D35" s="764"/>
      <c r="E35" s="764"/>
      <c r="F35" s="764"/>
      <c r="G35" s="764"/>
      <c r="I35" s="763"/>
      <c r="J35" s="753"/>
      <c r="K35" s="754"/>
    </row>
    <row r="36" spans="1:11" ht="48" x14ac:dyDescent="0.2">
      <c r="A36" s="747" t="s">
        <v>350</v>
      </c>
      <c r="B36" s="748" t="s">
        <v>351</v>
      </c>
      <c r="C36" s="747" t="s">
        <v>352</v>
      </c>
      <c r="D36" s="546" t="s">
        <v>411</v>
      </c>
      <c r="E36" s="547" t="s">
        <v>800</v>
      </c>
      <c r="F36" s="547" t="s">
        <v>355</v>
      </c>
      <c r="G36" s="547" t="s">
        <v>26</v>
      </c>
      <c r="H36" s="747" t="s">
        <v>801</v>
      </c>
      <c r="I36" s="749"/>
      <c r="J36" s="753"/>
      <c r="K36" s="754"/>
    </row>
    <row r="37" spans="1:11" x14ac:dyDescent="0.2">
      <c r="A37" s="960" t="s">
        <v>357</v>
      </c>
      <c r="B37" s="960"/>
      <c r="C37" s="750"/>
      <c r="D37" s="751">
        <f>SUM(D38:D54)</f>
        <v>99838</v>
      </c>
      <c r="E37" s="751">
        <f>SUM(E38:E54)</f>
        <v>-260</v>
      </c>
      <c r="F37" s="751">
        <f>SUM(F38:F54)</f>
        <v>99578</v>
      </c>
      <c r="G37" s="751"/>
      <c r="H37" s="752" t="s">
        <v>802</v>
      </c>
      <c r="I37" s="753"/>
      <c r="J37" s="753"/>
      <c r="K37" s="754"/>
    </row>
    <row r="38" spans="1:11" x14ac:dyDescent="0.2">
      <c r="A38" s="747">
        <v>1</v>
      </c>
      <c r="B38" s="432" t="s">
        <v>812</v>
      </c>
      <c r="C38" s="776">
        <v>2279</v>
      </c>
      <c r="D38" s="756">
        <f>1500+1500</f>
        <v>3000</v>
      </c>
      <c r="E38" s="756"/>
      <c r="F38" s="756">
        <f t="shared" ref="F38:F54" si="1">D38+E38</f>
        <v>3000</v>
      </c>
      <c r="G38" s="770"/>
      <c r="H38" s="757" t="s">
        <v>802</v>
      </c>
      <c r="I38" s="758"/>
      <c r="J38" s="753"/>
      <c r="K38" s="754"/>
    </row>
    <row r="39" spans="1:11" x14ac:dyDescent="0.2">
      <c r="A39" s="747">
        <v>2</v>
      </c>
      <c r="B39" s="777" t="s">
        <v>813</v>
      </c>
      <c r="C39" s="776">
        <v>2279</v>
      </c>
      <c r="D39" s="756">
        <f>1700-1500</f>
        <v>200</v>
      </c>
      <c r="E39" s="756"/>
      <c r="F39" s="756">
        <f t="shared" si="1"/>
        <v>200</v>
      </c>
      <c r="G39" s="770"/>
      <c r="H39" s="757" t="s">
        <v>802</v>
      </c>
      <c r="I39" s="758"/>
      <c r="J39" s="753"/>
      <c r="K39" s="754"/>
    </row>
    <row r="40" spans="1:11" x14ac:dyDescent="0.2">
      <c r="A40" s="747">
        <v>3</v>
      </c>
      <c r="B40" s="436" t="s">
        <v>814</v>
      </c>
      <c r="C40" s="776">
        <v>2279</v>
      </c>
      <c r="D40" s="756">
        <f>4635+670</f>
        <v>5305</v>
      </c>
      <c r="E40" s="756"/>
      <c r="F40" s="756">
        <f t="shared" si="1"/>
        <v>5305</v>
      </c>
      <c r="G40" s="778"/>
      <c r="H40" s="757" t="s">
        <v>802</v>
      </c>
      <c r="I40" s="758"/>
      <c r="J40" s="753"/>
      <c r="K40" s="754"/>
    </row>
    <row r="41" spans="1:11" x14ac:dyDescent="0.2">
      <c r="A41" s="747">
        <v>4</v>
      </c>
      <c r="B41" s="436" t="s">
        <v>815</v>
      </c>
      <c r="C41" s="776">
        <v>2279</v>
      </c>
      <c r="D41" s="756">
        <v>1500</v>
      </c>
      <c r="E41" s="756"/>
      <c r="F41" s="756">
        <f t="shared" si="1"/>
        <v>1500</v>
      </c>
      <c r="G41" s="779"/>
      <c r="H41" s="757" t="s">
        <v>802</v>
      </c>
      <c r="I41" s="758"/>
      <c r="J41" s="753"/>
      <c r="K41" s="754"/>
    </row>
    <row r="42" spans="1:11" x14ac:dyDescent="0.2">
      <c r="A42" s="747">
        <v>5</v>
      </c>
      <c r="B42" s="780" t="s">
        <v>816</v>
      </c>
      <c r="C42" s="776">
        <v>2279</v>
      </c>
      <c r="D42" s="781">
        <v>9000</v>
      </c>
      <c r="E42" s="781"/>
      <c r="F42" s="781">
        <f t="shared" si="1"/>
        <v>9000</v>
      </c>
      <c r="G42" s="779"/>
      <c r="H42" s="757" t="s">
        <v>802</v>
      </c>
      <c r="I42" s="758"/>
      <c r="J42" s="753"/>
      <c r="K42" s="754"/>
    </row>
    <row r="43" spans="1:11" x14ac:dyDescent="0.2">
      <c r="A43" s="747">
        <v>6</v>
      </c>
      <c r="B43" s="432" t="s">
        <v>817</v>
      </c>
      <c r="C43" s="776">
        <v>2279</v>
      </c>
      <c r="D43" s="756">
        <v>12000</v>
      </c>
      <c r="E43" s="756"/>
      <c r="F43" s="756">
        <f t="shared" si="1"/>
        <v>12000</v>
      </c>
      <c r="G43" s="779"/>
      <c r="H43" s="757" t="s">
        <v>802</v>
      </c>
      <c r="I43" s="758"/>
      <c r="J43" s="753"/>
      <c r="K43" s="754"/>
    </row>
    <row r="44" spans="1:11" ht="24" x14ac:dyDescent="0.2">
      <c r="A44" s="747">
        <v>7</v>
      </c>
      <c r="B44" s="432" t="s">
        <v>818</v>
      </c>
      <c r="C44" s="776">
        <v>2279</v>
      </c>
      <c r="D44" s="756">
        <v>10000</v>
      </c>
      <c r="E44" s="756"/>
      <c r="F44" s="756">
        <f t="shared" si="1"/>
        <v>10000</v>
      </c>
      <c r="G44" s="779"/>
      <c r="H44" s="757" t="s">
        <v>802</v>
      </c>
      <c r="I44" s="758"/>
      <c r="J44" s="753"/>
      <c r="K44" s="754"/>
    </row>
    <row r="45" spans="1:11" x14ac:dyDescent="0.2">
      <c r="A45" s="747">
        <v>8</v>
      </c>
      <c r="B45" s="432" t="s">
        <v>819</v>
      </c>
      <c r="C45" s="755">
        <v>3263</v>
      </c>
      <c r="D45" s="756">
        <f>42354+3949</f>
        <v>46303</v>
      </c>
      <c r="E45" s="756"/>
      <c r="F45" s="756">
        <f t="shared" si="1"/>
        <v>46303</v>
      </c>
      <c r="G45" s="779"/>
      <c r="H45" s="757" t="s">
        <v>802</v>
      </c>
      <c r="I45" s="758"/>
      <c r="J45" s="753"/>
      <c r="K45" s="754"/>
    </row>
    <row r="46" spans="1:11" x14ac:dyDescent="0.2">
      <c r="A46" s="747">
        <v>9</v>
      </c>
      <c r="B46" s="436" t="s">
        <v>820</v>
      </c>
      <c r="C46" s="755">
        <v>2231</v>
      </c>
      <c r="D46" s="756">
        <v>200</v>
      </c>
      <c r="E46" s="756"/>
      <c r="F46" s="756">
        <f t="shared" si="1"/>
        <v>200</v>
      </c>
      <c r="G46" s="779"/>
      <c r="H46" s="757" t="s">
        <v>802</v>
      </c>
      <c r="I46" s="758"/>
      <c r="J46" s="753"/>
      <c r="K46" s="754"/>
    </row>
    <row r="47" spans="1:11" ht="24" x14ac:dyDescent="0.2">
      <c r="A47" s="747">
        <v>10</v>
      </c>
      <c r="B47" s="432" t="s">
        <v>821</v>
      </c>
      <c r="C47" s="755">
        <v>2231</v>
      </c>
      <c r="D47" s="756">
        <v>1000</v>
      </c>
      <c r="E47" s="756"/>
      <c r="F47" s="756">
        <f t="shared" si="1"/>
        <v>1000</v>
      </c>
      <c r="G47" s="779"/>
      <c r="H47" s="757" t="s">
        <v>802</v>
      </c>
      <c r="I47" s="758"/>
      <c r="J47" s="753"/>
      <c r="K47" s="754"/>
    </row>
    <row r="48" spans="1:11" ht="112.5" x14ac:dyDescent="0.2">
      <c r="A48" s="747">
        <v>11</v>
      </c>
      <c r="B48" s="432" t="s">
        <v>822</v>
      </c>
      <c r="C48" s="755">
        <v>2279</v>
      </c>
      <c r="D48" s="756">
        <f>2000-160</f>
        <v>1840</v>
      </c>
      <c r="E48" s="756">
        <v>-260</v>
      </c>
      <c r="F48" s="756">
        <f t="shared" si="1"/>
        <v>1580</v>
      </c>
      <c r="G48" s="782" t="s">
        <v>791</v>
      </c>
      <c r="H48" s="757" t="s">
        <v>802</v>
      </c>
      <c r="I48" s="758"/>
      <c r="J48" s="753"/>
      <c r="K48" s="754"/>
    </row>
    <row r="49" spans="1:11" x14ac:dyDescent="0.2">
      <c r="A49" s="961">
        <v>12</v>
      </c>
      <c r="B49" s="963" t="s">
        <v>823</v>
      </c>
      <c r="C49" s="755">
        <v>2279</v>
      </c>
      <c r="D49" s="756">
        <f>1900-170</f>
        <v>1730</v>
      </c>
      <c r="E49" s="756"/>
      <c r="F49" s="756">
        <f t="shared" si="1"/>
        <v>1730</v>
      </c>
      <c r="G49" s="778"/>
      <c r="H49" s="757" t="s">
        <v>802</v>
      </c>
      <c r="I49" s="758"/>
      <c r="J49" s="753"/>
      <c r="K49" s="754"/>
    </row>
    <row r="50" spans="1:11" x14ac:dyDescent="0.2">
      <c r="A50" s="962"/>
      <c r="B50" s="963"/>
      <c r="C50" s="755">
        <v>2231</v>
      </c>
      <c r="D50" s="756">
        <v>100</v>
      </c>
      <c r="E50" s="756"/>
      <c r="F50" s="756">
        <f t="shared" si="1"/>
        <v>100</v>
      </c>
      <c r="G50" s="778"/>
      <c r="H50" s="757" t="s">
        <v>802</v>
      </c>
      <c r="I50" s="758"/>
      <c r="J50" s="753"/>
      <c r="K50" s="754"/>
    </row>
    <row r="51" spans="1:11" ht="24" x14ac:dyDescent="0.2">
      <c r="A51" s="747">
        <v>13</v>
      </c>
      <c r="B51" s="432" t="s">
        <v>824</v>
      </c>
      <c r="C51" s="755">
        <v>2279</v>
      </c>
      <c r="D51" s="756">
        <f>2000-170</f>
        <v>1830</v>
      </c>
      <c r="E51" s="756"/>
      <c r="F51" s="756">
        <f t="shared" si="1"/>
        <v>1830</v>
      </c>
      <c r="G51" s="778"/>
      <c r="H51" s="757" t="s">
        <v>802</v>
      </c>
      <c r="I51" s="758"/>
      <c r="J51" s="753"/>
      <c r="K51" s="754"/>
    </row>
    <row r="52" spans="1:11" ht="24" x14ac:dyDescent="0.2">
      <c r="A52" s="783">
        <v>14</v>
      </c>
      <c r="B52" s="436" t="s">
        <v>825</v>
      </c>
      <c r="C52" s="755">
        <v>2279</v>
      </c>
      <c r="D52" s="756">
        <v>2000</v>
      </c>
      <c r="E52" s="756"/>
      <c r="F52" s="756">
        <f t="shared" si="1"/>
        <v>2000</v>
      </c>
      <c r="G52" s="778"/>
      <c r="H52" s="757" t="s">
        <v>802</v>
      </c>
      <c r="I52" s="758"/>
      <c r="J52" s="753"/>
      <c r="K52" s="754"/>
    </row>
    <row r="53" spans="1:11" ht="24" x14ac:dyDescent="0.2">
      <c r="A53" s="747">
        <v>15</v>
      </c>
      <c r="B53" s="784" t="s">
        <v>826</v>
      </c>
      <c r="C53" s="785">
        <v>2279</v>
      </c>
      <c r="D53" s="786">
        <f>2000-170</f>
        <v>1830</v>
      </c>
      <c r="E53" s="786"/>
      <c r="F53" s="786">
        <f t="shared" si="1"/>
        <v>1830</v>
      </c>
      <c r="G53" s="778"/>
      <c r="H53" s="757" t="s">
        <v>802</v>
      </c>
      <c r="I53" s="763"/>
      <c r="J53" s="753"/>
      <c r="K53" s="754"/>
    </row>
    <row r="54" spans="1:11" ht="24" x14ac:dyDescent="0.2">
      <c r="A54" s="747">
        <v>16</v>
      </c>
      <c r="B54" s="784" t="s">
        <v>827</v>
      </c>
      <c r="C54" s="787">
        <v>2279</v>
      </c>
      <c r="D54" s="788">
        <v>2000</v>
      </c>
      <c r="E54" s="788"/>
      <c r="F54" s="788">
        <f t="shared" si="1"/>
        <v>2000</v>
      </c>
      <c r="G54" s="788"/>
      <c r="H54" s="757" t="s">
        <v>802</v>
      </c>
      <c r="I54" s="763"/>
      <c r="J54" s="753"/>
      <c r="K54" s="754"/>
    </row>
    <row r="55" spans="1:11" x14ac:dyDescent="0.2">
      <c r="B55" s="763"/>
      <c r="J55" s="753"/>
      <c r="K55" s="754"/>
    </row>
    <row r="56" spans="1:11" x14ac:dyDescent="0.2">
      <c r="B56" s="763"/>
      <c r="J56" s="753"/>
      <c r="K56" s="754"/>
    </row>
    <row r="57" spans="1:11" x14ac:dyDescent="0.2">
      <c r="B57" s="763"/>
      <c r="J57" s="753"/>
      <c r="K57" s="754"/>
    </row>
    <row r="58" spans="1:11" x14ac:dyDescent="0.2">
      <c r="B58" s="763"/>
    </row>
    <row r="59" spans="1:11" x14ac:dyDescent="0.2">
      <c r="B59" s="763"/>
    </row>
    <row r="60" spans="1:11" x14ac:dyDescent="0.2">
      <c r="B60" s="763"/>
    </row>
    <row r="61" spans="1:11" x14ac:dyDescent="0.2">
      <c r="B61" s="763"/>
    </row>
    <row r="62" spans="1:11" x14ac:dyDescent="0.2">
      <c r="B62" s="763"/>
    </row>
    <row r="63" spans="1:11" x14ac:dyDescent="0.2">
      <c r="B63" s="763"/>
    </row>
    <row r="64" spans="1:11" x14ac:dyDescent="0.2">
      <c r="B64" s="763"/>
    </row>
    <row r="65" spans="1:11" x14ac:dyDescent="0.2">
      <c r="B65" s="763"/>
    </row>
    <row r="66" spans="1:11" x14ac:dyDescent="0.2">
      <c r="B66" s="763"/>
    </row>
    <row r="67" spans="1:11" x14ac:dyDescent="0.2">
      <c r="B67" s="763"/>
    </row>
    <row r="68" spans="1:11" x14ac:dyDescent="0.2">
      <c r="B68" s="763"/>
    </row>
    <row r="69" spans="1:11" x14ac:dyDescent="0.2">
      <c r="B69" s="763"/>
    </row>
    <row r="70" spans="1:11" x14ac:dyDescent="0.2">
      <c r="B70" s="763"/>
    </row>
    <row r="71" spans="1:11" s="789" customFormat="1" x14ac:dyDescent="0.2">
      <c r="A71" s="731"/>
      <c r="B71" s="763"/>
      <c r="C71" s="732"/>
      <c r="D71" s="731"/>
      <c r="E71" s="731"/>
      <c r="F71" s="731"/>
      <c r="G71" s="731"/>
      <c r="H71" s="746"/>
      <c r="I71" s="731"/>
      <c r="J71" s="731"/>
      <c r="K71" s="731"/>
    </row>
    <row r="72" spans="1:11" s="789" customFormat="1" x14ac:dyDescent="0.2">
      <c r="A72" s="731"/>
      <c r="B72" s="763"/>
      <c r="C72" s="732"/>
      <c r="D72" s="731"/>
      <c r="E72" s="731"/>
      <c r="F72" s="731"/>
      <c r="G72" s="731"/>
      <c r="H72" s="746"/>
      <c r="I72" s="731"/>
      <c r="J72" s="731"/>
      <c r="K72" s="731"/>
    </row>
    <row r="73" spans="1:11" s="789" customFormat="1" x14ac:dyDescent="0.2">
      <c r="A73" s="731"/>
      <c r="B73" s="763"/>
      <c r="C73" s="732"/>
      <c r="D73" s="731"/>
      <c r="E73" s="731"/>
      <c r="F73" s="731"/>
      <c r="G73" s="731"/>
      <c r="H73" s="746"/>
      <c r="I73" s="731"/>
      <c r="J73" s="731"/>
      <c r="K73" s="731"/>
    </row>
    <row r="74" spans="1:11" s="789" customFormat="1" x14ac:dyDescent="0.2">
      <c r="A74" s="731"/>
      <c r="B74" s="763"/>
      <c r="C74" s="732"/>
      <c r="D74" s="731"/>
      <c r="E74" s="731"/>
      <c r="F74" s="731"/>
      <c r="G74" s="731"/>
      <c r="H74" s="746"/>
      <c r="I74" s="731"/>
      <c r="J74" s="731"/>
      <c r="K74" s="731"/>
    </row>
    <row r="75" spans="1:11" s="789" customFormat="1" x14ac:dyDescent="0.2">
      <c r="A75" s="731"/>
      <c r="B75" s="763"/>
      <c r="C75" s="732"/>
      <c r="D75" s="731"/>
      <c r="E75" s="731"/>
      <c r="F75" s="731"/>
      <c r="G75" s="731"/>
      <c r="H75" s="746"/>
      <c r="I75" s="731"/>
      <c r="J75" s="731"/>
      <c r="K75" s="731"/>
    </row>
    <row r="76" spans="1:11" s="789" customFormat="1" x14ac:dyDescent="0.2">
      <c r="A76" s="731"/>
      <c r="B76" s="763"/>
      <c r="C76" s="732"/>
      <c r="D76" s="731"/>
      <c r="E76" s="731"/>
      <c r="F76" s="731"/>
      <c r="G76" s="731"/>
      <c r="H76" s="746"/>
      <c r="I76" s="731"/>
      <c r="J76" s="731"/>
      <c r="K76" s="731"/>
    </row>
    <row r="77" spans="1:11" s="789" customFormat="1" x14ac:dyDescent="0.2">
      <c r="A77" s="731"/>
      <c r="B77" s="763"/>
      <c r="C77" s="732"/>
      <c r="D77" s="731"/>
      <c r="E77" s="731"/>
      <c r="F77" s="731"/>
      <c r="G77" s="731"/>
      <c r="H77" s="746"/>
      <c r="I77" s="731"/>
      <c r="J77" s="731"/>
      <c r="K77" s="731"/>
    </row>
    <row r="78" spans="1:11" s="789" customFormat="1" x14ac:dyDescent="0.2">
      <c r="A78" s="731"/>
      <c r="B78" s="763"/>
      <c r="C78" s="732"/>
      <c r="D78" s="731"/>
      <c r="E78" s="731"/>
      <c r="F78" s="731"/>
      <c r="G78" s="731"/>
      <c r="H78" s="746"/>
      <c r="I78" s="731"/>
      <c r="J78" s="731"/>
      <c r="K78" s="731"/>
    </row>
  </sheetData>
  <sheetProtection algorithmName="SHA-512" hashValue="eS4ZFDW6Y5pZ+L9VpFMdg0zETW4xy1nZhO5QnBMpKQlGOLEd/lAUntY1DE9ppg6Yl0rlgwP5OlJRxIcYnAPjIw==" saltValue="hiB83Qp/uZh1wmSVCYkyQg==" spinCount="100000" sheet="1" objects="1" scenarios="1"/>
  <mergeCells count="10">
    <mergeCell ref="A37:B37"/>
    <mergeCell ref="A49:A50"/>
    <mergeCell ref="B49:B50"/>
    <mergeCell ref="A6:H6"/>
    <mergeCell ref="A12:B12"/>
    <mergeCell ref="A13:A14"/>
    <mergeCell ref="B13:B14"/>
    <mergeCell ref="A20:B20"/>
    <mergeCell ref="A21:A30"/>
    <mergeCell ref="B21:B30"/>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33.pielikums Jūrmalas pilsētas domes 
2016.gada 15.septembra saistošajiem noteikumiem Nr.30
(protokols Nr.13, 11.punkts)
 </firstHeader>
    <firstFooter>&amp;L&amp;9&amp;D; &amp;T&amp;R&amp;9&amp;P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S321"/>
  <sheetViews>
    <sheetView view="pageLayout" zoomScaleNormal="90" workbookViewId="0">
      <selection activeCell="R12" sqref="R12"/>
    </sheetView>
  </sheetViews>
  <sheetFormatPr defaultRowHeight="12" outlineLevelCol="1" x14ac:dyDescent="0.25"/>
  <cols>
    <col min="1" max="1" width="10.85546875" style="1" customWidth="1"/>
    <col min="2" max="2" width="31.140625" style="1" customWidth="1"/>
    <col min="3" max="3" width="8.7109375" style="1" customWidth="1"/>
    <col min="4" max="5" width="8.7109375" style="1" hidden="1" customWidth="1" outlineLevel="1"/>
    <col min="6" max="6" width="8.7109375" style="1" customWidth="1" collapsed="1"/>
    <col min="7" max="7" width="12.28515625" style="1" hidden="1" customWidth="1" outlineLevel="1"/>
    <col min="8" max="8" width="10" style="1" hidden="1" customWidth="1" outlineLevel="1"/>
    <col min="9" max="9" width="8.7109375" style="1" customWidth="1" collapsed="1"/>
    <col min="10" max="10" width="8.7109375" style="1" hidden="1" customWidth="1" outlineLevel="1"/>
    <col min="11" max="11" width="7.7109375" style="1" hidden="1" customWidth="1" outlineLevel="1"/>
    <col min="12" max="12" width="7.42578125" style="1" customWidth="1" collapsed="1"/>
    <col min="13" max="14" width="8.7109375" style="1" hidden="1" customWidth="1" outlineLevel="1"/>
    <col min="15" max="15" width="7.5703125" style="1" customWidth="1" collapsed="1"/>
    <col min="16" max="16" width="36.7109375" style="5" hidden="1" customWidth="1" outlineLevel="1"/>
    <col min="17" max="17" width="9.140625" style="5" collapsed="1"/>
    <col min="18" max="16384" width="9.140625" style="5"/>
  </cols>
  <sheetData>
    <row r="1" spans="1:17" x14ac:dyDescent="0.25">
      <c r="B1" s="2"/>
      <c r="C1" s="2"/>
      <c r="D1" s="2"/>
      <c r="E1" s="2"/>
      <c r="F1" s="2"/>
      <c r="G1" s="2"/>
      <c r="H1" s="2"/>
      <c r="I1" s="2"/>
      <c r="J1" s="2"/>
      <c r="K1" s="2"/>
      <c r="L1" s="2"/>
      <c r="M1" s="3"/>
      <c r="N1" s="3"/>
      <c r="O1" s="4" t="s">
        <v>331</v>
      </c>
    </row>
    <row r="2" spans="1:17" x14ac:dyDescent="0.25">
      <c r="A2" s="347"/>
      <c r="B2" s="347"/>
      <c r="C2" s="347"/>
      <c r="D2" s="347"/>
      <c r="E2" s="347"/>
      <c r="F2" s="347"/>
      <c r="G2" s="347"/>
      <c r="H2" s="347"/>
      <c r="I2" s="347"/>
      <c r="J2" s="347"/>
      <c r="K2" s="347"/>
      <c r="L2" s="347"/>
      <c r="M2" s="347"/>
      <c r="N2" s="347"/>
      <c r="O2" s="347"/>
      <c r="P2" s="347"/>
    </row>
    <row r="3" spans="1:17" x14ac:dyDescent="0.25">
      <c r="A3" s="827"/>
      <c r="B3" s="828"/>
      <c r="C3" s="828"/>
      <c r="D3" s="828"/>
      <c r="E3" s="828"/>
      <c r="F3" s="828"/>
      <c r="G3" s="828"/>
      <c r="H3" s="828"/>
      <c r="I3" s="828"/>
      <c r="J3" s="828"/>
      <c r="K3" s="828"/>
      <c r="L3" s="828"/>
      <c r="M3" s="828"/>
      <c r="N3" s="828"/>
      <c r="O3" s="828"/>
      <c r="P3" s="829"/>
      <c r="Q3" s="12"/>
    </row>
    <row r="4" spans="1:17" ht="15.75" x14ac:dyDescent="0.25">
      <c r="A4" s="830" t="s">
        <v>1</v>
      </c>
      <c r="B4" s="831"/>
      <c r="C4" s="831"/>
      <c r="D4" s="831"/>
      <c r="E4" s="831"/>
      <c r="F4" s="831"/>
      <c r="G4" s="831"/>
      <c r="H4" s="831"/>
      <c r="I4" s="831"/>
      <c r="J4" s="831"/>
      <c r="K4" s="831"/>
      <c r="L4" s="831"/>
      <c r="M4" s="831"/>
      <c r="N4" s="831"/>
      <c r="O4" s="831"/>
      <c r="P4" s="832"/>
      <c r="Q4" s="12"/>
    </row>
    <row r="5" spans="1:17" x14ac:dyDescent="0.25">
      <c r="A5" s="17"/>
      <c r="B5" s="18"/>
      <c r="C5" s="348"/>
      <c r="D5" s="18"/>
      <c r="E5" s="18"/>
      <c r="F5" s="18"/>
      <c r="G5" s="18"/>
      <c r="H5" s="18"/>
      <c r="I5" s="18"/>
      <c r="J5" s="18"/>
      <c r="K5" s="18"/>
      <c r="L5" s="18"/>
      <c r="M5" s="18"/>
      <c r="N5" s="18"/>
      <c r="O5" s="349"/>
      <c r="P5" s="350"/>
      <c r="Q5" s="12"/>
    </row>
    <row r="6" spans="1:17" ht="12.75" x14ac:dyDescent="0.25">
      <c r="A6" s="15" t="s">
        <v>2</v>
      </c>
      <c r="B6" s="16"/>
      <c r="C6" s="833" t="s">
        <v>332</v>
      </c>
      <c r="D6" s="833"/>
      <c r="E6" s="833"/>
      <c r="F6" s="833"/>
      <c r="G6" s="833"/>
      <c r="H6" s="833"/>
      <c r="I6" s="833"/>
      <c r="J6" s="833"/>
      <c r="K6" s="833"/>
      <c r="L6" s="833"/>
      <c r="M6" s="833"/>
      <c r="N6" s="833"/>
      <c r="O6" s="833"/>
      <c r="P6" s="834"/>
      <c r="Q6" s="12"/>
    </row>
    <row r="7" spans="1:17" ht="12.75" x14ac:dyDescent="0.25">
      <c r="A7" s="15" t="s">
        <v>4</v>
      </c>
      <c r="B7" s="16"/>
      <c r="C7" s="833" t="s">
        <v>333</v>
      </c>
      <c r="D7" s="833"/>
      <c r="E7" s="833"/>
      <c r="F7" s="833"/>
      <c r="G7" s="833"/>
      <c r="H7" s="833"/>
      <c r="I7" s="833"/>
      <c r="J7" s="833"/>
      <c r="K7" s="833"/>
      <c r="L7" s="833"/>
      <c r="M7" s="833"/>
      <c r="N7" s="833"/>
      <c r="O7" s="833"/>
      <c r="P7" s="834"/>
      <c r="Q7" s="12"/>
    </row>
    <row r="8" spans="1:17" x14ac:dyDescent="0.25">
      <c r="A8" s="17" t="s">
        <v>6</v>
      </c>
      <c r="B8" s="18"/>
      <c r="C8" s="825" t="s">
        <v>334</v>
      </c>
      <c r="D8" s="825"/>
      <c r="E8" s="825"/>
      <c r="F8" s="825"/>
      <c r="G8" s="825"/>
      <c r="H8" s="825"/>
      <c r="I8" s="825"/>
      <c r="J8" s="825"/>
      <c r="K8" s="825"/>
      <c r="L8" s="825"/>
      <c r="M8" s="825"/>
      <c r="N8" s="825"/>
      <c r="O8" s="825"/>
      <c r="P8" s="826"/>
      <c r="Q8" s="12"/>
    </row>
    <row r="9" spans="1:17" x14ac:dyDescent="0.25">
      <c r="A9" s="17" t="s">
        <v>8</v>
      </c>
      <c r="B9" s="18"/>
      <c r="C9" s="825" t="s">
        <v>335</v>
      </c>
      <c r="D9" s="825"/>
      <c r="E9" s="825"/>
      <c r="F9" s="825"/>
      <c r="G9" s="825"/>
      <c r="H9" s="825"/>
      <c r="I9" s="825"/>
      <c r="J9" s="825"/>
      <c r="K9" s="825"/>
      <c r="L9" s="825"/>
      <c r="M9" s="825"/>
      <c r="N9" s="825"/>
      <c r="O9" s="825"/>
      <c r="P9" s="826"/>
      <c r="Q9" s="12"/>
    </row>
    <row r="10" spans="1:17" x14ac:dyDescent="0.25">
      <c r="A10" s="17" t="s">
        <v>10</v>
      </c>
      <c r="B10" s="18"/>
      <c r="C10" s="833" t="s">
        <v>336</v>
      </c>
      <c r="D10" s="833"/>
      <c r="E10" s="833"/>
      <c r="F10" s="833"/>
      <c r="G10" s="833"/>
      <c r="H10" s="833"/>
      <c r="I10" s="833"/>
      <c r="J10" s="833"/>
      <c r="K10" s="833"/>
      <c r="L10" s="833"/>
      <c r="M10" s="833"/>
      <c r="N10" s="833"/>
      <c r="O10" s="833"/>
      <c r="P10" s="834"/>
      <c r="Q10" s="12"/>
    </row>
    <row r="11" spans="1:17" x14ac:dyDescent="0.25">
      <c r="A11" s="17" t="s">
        <v>12</v>
      </c>
      <c r="B11" s="18"/>
      <c r="C11" s="833"/>
      <c r="D11" s="833"/>
      <c r="E11" s="833"/>
      <c r="F11" s="833"/>
      <c r="G11" s="833"/>
      <c r="H11" s="833"/>
      <c r="I11" s="833"/>
      <c r="J11" s="833"/>
      <c r="K11" s="833"/>
      <c r="L11" s="833"/>
      <c r="M11" s="833"/>
      <c r="N11" s="833"/>
      <c r="O11" s="833"/>
      <c r="P11" s="834"/>
      <c r="Q11" s="12"/>
    </row>
    <row r="12" spans="1:17" x14ac:dyDescent="0.25">
      <c r="A12" s="19" t="s">
        <v>14</v>
      </c>
      <c r="B12" s="18"/>
      <c r="C12" s="21"/>
      <c r="D12" s="21"/>
      <c r="E12" s="21"/>
      <c r="F12" s="21"/>
      <c r="G12" s="21"/>
      <c r="H12" s="21"/>
      <c r="I12" s="21"/>
      <c r="J12" s="21"/>
      <c r="K12" s="21"/>
      <c r="L12" s="21"/>
      <c r="M12" s="21"/>
      <c r="N12" s="21"/>
      <c r="O12" s="21"/>
      <c r="P12" s="22"/>
      <c r="Q12" s="12"/>
    </row>
    <row r="13" spans="1:17" x14ac:dyDescent="0.25">
      <c r="A13" s="17"/>
      <c r="B13" s="18" t="s">
        <v>15</v>
      </c>
      <c r="C13" s="825" t="s">
        <v>337</v>
      </c>
      <c r="D13" s="825"/>
      <c r="E13" s="825"/>
      <c r="F13" s="825"/>
      <c r="G13" s="825"/>
      <c r="H13" s="825"/>
      <c r="I13" s="825"/>
      <c r="J13" s="825"/>
      <c r="K13" s="825"/>
      <c r="L13" s="825"/>
      <c r="M13" s="825"/>
      <c r="N13" s="825"/>
      <c r="O13" s="825"/>
      <c r="P13" s="826"/>
      <c r="Q13" s="12"/>
    </row>
    <row r="14" spans="1:17" x14ac:dyDescent="0.25">
      <c r="A14" s="17"/>
      <c r="B14" s="18" t="s">
        <v>17</v>
      </c>
      <c r="C14" s="825"/>
      <c r="D14" s="825"/>
      <c r="E14" s="825"/>
      <c r="F14" s="825"/>
      <c r="G14" s="825"/>
      <c r="H14" s="825"/>
      <c r="I14" s="825"/>
      <c r="J14" s="825"/>
      <c r="K14" s="825"/>
      <c r="L14" s="825"/>
      <c r="M14" s="825"/>
      <c r="N14" s="825"/>
      <c r="O14" s="825"/>
      <c r="P14" s="826"/>
      <c r="Q14" s="12"/>
    </row>
    <row r="15" spans="1:17" x14ac:dyDescent="0.25">
      <c r="A15" s="17"/>
      <c r="B15" s="18" t="s">
        <v>19</v>
      </c>
      <c r="C15" s="825"/>
      <c r="D15" s="825"/>
      <c r="E15" s="825"/>
      <c r="F15" s="825"/>
      <c r="G15" s="825"/>
      <c r="H15" s="825"/>
      <c r="I15" s="825"/>
      <c r="J15" s="825"/>
      <c r="K15" s="825"/>
      <c r="L15" s="825"/>
      <c r="M15" s="825"/>
      <c r="N15" s="825"/>
      <c r="O15" s="825"/>
      <c r="P15" s="826"/>
      <c r="Q15" s="12"/>
    </row>
    <row r="16" spans="1:17" x14ac:dyDescent="0.25">
      <c r="A16" s="17"/>
      <c r="B16" s="18" t="s">
        <v>20</v>
      </c>
      <c r="C16" s="825" t="s">
        <v>338</v>
      </c>
      <c r="D16" s="825"/>
      <c r="E16" s="825"/>
      <c r="F16" s="825"/>
      <c r="G16" s="825"/>
      <c r="H16" s="825"/>
      <c r="I16" s="825"/>
      <c r="J16" s="825"/>
      <c r="K16" s="825"/>
      <c r="L16" s="825"/>
      <c r="M16" s="825"/>
      <c r="N16" s="825"/>
      <c r="O16" s="825"/>
      <c r="P16" s="826"/>
      <c r="Q16" s="12"/>
    </row>
    <row r="17" spans="1:19" x14ac:dyDescent="0.25">
      <c r="A17" s="17"/>
      <c r="B17" s="18" t="s">
        <v>22</v>
      </c>
      <c r="C17" s="825"/>
      <c r="D17" s="825"/>
      <c r="E17" s="825"/>
      <c r="F17" s="825"/>
      <c r="G17" s="825"/>
      <c r="H17" s="825"/>
      <c r="I17" s="825"/>
      <c r="J17" s="825"/>
      <c r="K17" s="825"/>
      <c r="L17" s="825"/>
      <c r="M17" s="825"/>
      <c r="N17" s="825"/>
      <c r="O17" s="825"/>
      <c r="P17" s="826"/>
      <c r="Q17" s="12"/>
    </row>
    <row r="18" spans="1:19" x14ac:dyDescent="0.25">
      <c r="A18" s="25"/>
      <c r="B18" s="26"/>
      <c r="C18" s="837"/>
      <c r="D18" s="837"/>
      <c r="E18" s="837"/>
      <c r="F18" s="837"/>
      <c r="G18" s="837"/>
      <c r="H18" s="837"/>
      <c r="I18" s="837"/>
      <c r="J18" s="837"/>
      <c r="K18" s="837"/>
      <c r="L18" s="837"/>
      <c r="M18" s="837"/>
      <c r="N18" s="837"/>
      <c r="O18" s="837"/>
      <c r="P18" s="838"/>
      <c r="Q18" s="12"/>
    </row>
    <row r="19" spans="1:19" s="27" customFormat="1" x14ac:dyDescent="0.25">
      <c r="A19" s="839" t="s">
        <v>23</v>
      </c>
      <c r="B19" s="842" t="s">
        <v>24</v>
      </c>
      <c r="C19" s="845" t="s">
        <v>25</v>
      </c>
      <c r="D19" s="846"/>
      <c r="E19" s="846"/>
      <c r="F19" s="846"/>
      <c r="G19" s="846"/>
      <c r="H19" s="846"/>
      <c r="I19" s="846"/>
      <c r="J19" s="846"/>
      <c r="K19" s="846"/>
      <c r="L19" s="846"/>
      <c r="M19" s="846"/>
      <c r="N19" s="846"/>
      <c r="O19" s="847"/>
      <c r="P19" s="842" t="s">
        <v>26</v>
      </c>
    </row>
    <row r="20" spans="1:19" s="27" customFormat="1" x14ac:dyDescent="0.25">
      <c r="A20" s="840"/>
      <c r="B20" s="843"/>
      <c r="C20" s="848" t="s">
        <v>27</v>
      </c>
      <c r="D20" s="821" t="s">
        <v>28</v>
      </c>
      <c r="E20" s="823" t="s">
        <v>29</v>
      </c>
      <c r="F20" s="835" t="s">
        <v>30</v>
      </c>
      <c r="G20" s="821" t="s">
        <v>31</v>
      </c>
      <c r="H20" s="823" t="s">
        <v>32</v>
      </c>
      <c r="I20" s="835" t="s">
        <v>33</v>
      </c>
      <c r="J20" s="821" t="s">
        <v>34</v>
      </c>
      <c r="K20" s="823" t="s">
        <v>35</v>
      </c>
      <c r="L20" s="835" t="s">
        <v>36</v>
      </c>
      <c r="M20" s="821" t="s">
        <v>37</v>
      </c>
      <c r="N20" s="823" t="s">
        <v>38</v>
      </c>
      <c r="O20" s="835" t="s">
        <v>39</v>
      </c>
      <c r="P20" s="843"/>
    </row>
    <row r="21" spans="1:19" s="28" customFormat="1" ht="70.5" customHeight="1" thickBot="1" x14ac:dyDescent="0.3">
      <c r="A21" s="841"/>
      <c r="B21" s="844"/>
      <c r="C21" s="849"/>
      <c r="D21" s="822"/>
      <c r="E21" s="824"/>
      <c r="F21" s="836"/>
      <c r="G21" s="822"/>
      <c r="H21" s="824"/>
      <c r="I21" s="836"/>
      <c r="J21" s="822"/>
      <c r="K21" s="824"/>
      <c r="L21" s="836"/>
      <c r="M21" s="822"/>
      <c r="N21" s="824"/>
      <c r="O21" s="836"/>
      <c r="P21" s="844"/>
    </row>
    <row r="22" spans="1:19" s="28" customFormat="1" ht="9" thickTop="1" x14ac:dyDescent="0.25">
      <c r="A22" s="29" t="s">
        <v>330</v>
      </c>
      <c r="B22" s="29">
        <v>2</v>
      </c>
      <c r="C22" s="29">
        <v>3</v>
      </c>
      <c r="D22" s="31">
        <v>4</v>
      </c>
      <c r="E22" s="35">
        <v>5</v>
      </c>
      <c r="F22" s="351">
        <v>6</v>
      </c>
      <c r="G22" s="31">
        <v>7</v>
      </c>
      <c r="H22" s="32">
        <v>8</v>
      </c>
      <c r="I22" s="33">
        <v>9</v>
      </c>
      <c r="J22" s="31">
        <v>10</v>
      </c>
      <c r="K22" s="34">
        <v>11</v>
      </c>
      <c r="L22" s="33">
        <v>12</v>
      </c>
      <c r="M22" s="34">
        <v>13</v>
      </c>
      <c r="N22" s="35">
        <v>14</v>
      </c>
      <c r="O22" s="33">
        <v>15</v>
      </c>
      <c r="P22" s="33">
        <v>16</v>
      </c>
    </row>
    <row r="23" spans="1:19" s="46" customFormat="1" x14ac:dyDescent="0.25">
      <c r="A23" s="36"/>
      <c r="B23" s="37" t="s">
        <v>40</v>
      </c>
      <c r="C23" s="40"/>
      <c r="D23" s="39"/>
      <c r="E23" s="44"/>
      <c r="F23" s="352"/>
      <c r="G23" s="39"/>
      <c r="H23" s="41"/>
      <c r="I23" s="42"/>
      <c r="J23" s="39"/>
      <c r="K23" s="43"/>
      <c r="L23" s="42"/>
      <c r="M23" s="43"/>
      <c r="N23" s="44"/>
      <c r="O23" s="42"/>
      <c r="P23" s="45"/>
    </row>
    <row r="24" spans="1:19" s="46" customFormat="1" ht="12.75" thickBot="1" x14ac:dyDescent="0.3">
      <c r="A24" s="47"/>
      <c r="B24" s="48" t="s">
        <v>41</v>
      </c>
      <c r="C24" s="386">
        <f>F24+I24+L24+O24</f>
        <v>623724</v>
      </c>
      <c r="D24" s="50">
        <f>SUM(D25,D28,D29,D45,D46)</f>
        <v>580041</v>
      </c>
      <c r="E24" s="54">
        <f>SUM(E25,E28,E29,E45,E46)</f>
        <v>0</v>
      </c>
      <c r="F24" s="353">
        <f t="shared" ref="F24:F29" si="0">D24+E24</f>
        <v>580041</v>
      </c>
      <c r="G24" s="50">
        <f>SUM(G25,G28,G46)</f>
        <v>0</v>
      </c>
      <c r="H24" s="51">
        <f>SUM(H25,H28,H46)</f>
        <v>0</v>
      </c>
      <c r="I24" s="52">
        <f>G24+H24</f>
        <v>0</v>
      </c>
      <c r="J24" s="50">
        <f>SUM(J25,J30,J46)</f>
        <v>43683</v>
      </c>
      <c r="K24" s="51">
        <f>SUM(K25,K30,K46)</f>
        <v>0</v>
      </c>
      <c r="L24" s="52">
        <f>J24+K24</f>
        <v>43683</v>
      </c>
      <c r="M24" s="53">
        <f>SUM(M25,M48)</f>
        <v>0</v>
      </c>
      <c r="N24" s="54">
        <f>SUM(N25,N48)</f>
        <v>0</v>
      </c>
      <c r="O24" s="52">
        <f>M24+N24</f>
        <v>0</v>
      </c>
      <c r="P24" s="55"/>
      <c r="R24" s="56"/>
      <c r="S24" s="56"/>
    </row>
    <row r="25" spans="1:19" ht="12.75" hidden="1" thickTop="1" x14ac:dyDescent="0.25">
      <c r="A25" s="57"/>
      <c r="B25" s="58" t="s">
        <v>42</v>
      </c>
      <c r="C25" s="387">
        <f>F25+I25+L25+O25</f>
        <v>0</v>
      </c>
      <c r="D25" s="60">
        <f>SUM(D26:D27)</f>
        <v>0</v>
      </c>
      <c r="E25" s="64">
        <f>SUM(E26:E27)</f>
        <v>0</v>
      </c>
      <c r="F25" s="354">
        <f t="shared" si="0"/>
        <v>0</v>
      </c>
      <c r="G25" s="60">
        <f>SUM(G26:G27)</f>
        <v>0</v>
      </c>
      <c r="H25" s="61">
        <f>SUM(H26:H27)</f>
        <v>0</v>
      </c>
      <c r="I25" s="62">
        <f>G25+H25</f>
        <v>0</v>
      </c>
      <c r="J25" s="60">
        <f>SUM(J26:J27)</f>
        <v>0</v>
      </c>
      <c r="K25" s="61">
        <f>SUM(K26:K27)</f>
        <v>0</v>
      </c>
      <c r="L25" s="62">
        <f>J25+K25</f>
        <v>0</v>
      </c>
      <c r="M25" s="63">
        <f>SUM(M26:M27)</f>
        <v>0</v>
      </c>
      <c r="N25" s="64">
        <f>SUM(N26:N27)</f>
        <v>0</v>
      </c>
      <c r="O25" s="62">
        <f>M25+N25</f>
        <v>0</v>
      </c>
      <c r="P25" s="65"/>
      <c r="R25" s="56"/>
      <c r="S25" s="56"/>
    </row>
    <row r="26" spans="1:19" ht="12.75" hidden="1" thickTop="1" x14ac:dyDescent="0.25">
      <c r="A26" s="66"/>
      <c r="B26" s="67" t="s">
        <v>43</v>
      </c>
      <c r="C26" s="388">
        <f>F26+I26+L26+O26</f>
        <v>0</v>
      </c>
      <c r="D26" s="69"/>
      <c r="E26" s="73"/>
      <c r="F26" s="355">
        <f t="shared" si="0"/>
        <v>0</v>
      </c>
      <c r="G26" s="69"/>
      <c r="H26" s="70"/>
      <c r="I26" s="71">
        <f>G26+H26</f>
        <v>0</v>
      </c>
      <c r="J26" s="69"/>
      <c r="K26" s="70"/>
      <c r="L26" s="71">
        <f>J26+K26</f>
        <v>0</v>
      </c>
      <c r="M26" s="72"/>
      <c r="N26" s="73"/>
      <c r="O26" s="71">
        <f>M26+N26</f>
        <v>0</v>
      </c>
      <c r="P26" s="74"/>
      <c r="R26" s="56"/>
      <c r="S26" s="56"/>
    </row>
    <row r="27" spans="1:19" ht="12.75" hidden="1" thickTop="1" x14ac:dyDescent="0.25">
      <c r="A27" s="75"/>
      <c r="B27" s="76" t="s">
        <v>44</v>
      </c>
      <c r="C27" s="389">
        <f>F27+I27+L27+O27</f>
        <v>0</v>
      </c>
      <c r="D27" s="78"/>
      <c r="E27" s="82"/>
      <c r="F27" s="356">
        <f t="shared" si="0"/>
        <v>0</v>
      </c>
      <c r="G27" s="78"/>
      <c r="H27" s="79"/>
      <c r="I27" s="80">
        <f>G27+H27</f>
        <v>0</v>
      </c>
      <c r="J27" s="78"/>
      <c r="K27" s="79"/>
      <c r="L27" s="80">
        <f>J27+K27</f>
        <v>0</v>
      </c>
      <c r="M27" s="81"/>
      <c r="N27" s="82"/>
      <c r="O27" s="80">
        <f>M27+N27</f>
        <v>0</v>
      </c>
      <c r="P27" s="83"/>
      <c r="R27" s="56"/>
      <c r="S27" s="56"/>
    </row>
    <row r="28" spans="1:19" s="46" customFormat="1" ht="25.5" thickTop="1" thickBot="1" x14ac:dyDescent="0.3">
      <c r="A28" s="84">
        <v>19300</v>
      </c>
      <c r="B28" s="84" t="s">
        <v>45</v>
      </c>
      <c r="C28" s="390">
        <f>SUM(F28,I28)</f>
        <v>580041</v>
      </c>
      <c r="D28" s="86">
        <f>D54</f>
        <v>580041</v>
      </c>
      <c r="E28" s="335"/>
      <c r="F28" s="357">
        <f t="shared" si="0"/>
        <v>580041</v>
      </c>
      <c r="G28" s="86"/>
      <c r="H28" s="87"/>
      <c r="I28" s="88">
        <f>G28+H28</f>
        <v>0</v>
      </c>
      <c r="J28" s="89" t="s">
        <v>46</v>
      </c>
      <c r="K28" s="90" t="s">
        <v>46</v>
      </c>
      <c r="L28" s="91" t="s">
        <v>46</v>
      </c>
      <c r="M28" s="92" t="s">
        <v>46</v>
      </c>
      <c r="N28" s="93" t="s">
        <v>46</v>
      </c>
      <c r="O28" s="91" t="s">
        <v>46</v>
      </c>
      <c r="P28" s="94"/>
      <c r="R28" s="56"/>
      <c r="S28" s="56"/>
    </row>
    <row r="29" spans="1:19" s="46" customFormat="1" ht="24.75" hidden="1" thickTop="1" x14ac:dyDescent="0.25">
      <c r="A29" s="95"/>
      <c r="B29" s="95" t="s">
        <v>47</v>
      </c>
      <c r="C29" s="391">
        <f>F29</f>
        <v>0</v>
      </c>
      <c r="D29" s="97"/>
      <c r="E29" s="336"/>
      <c r="F29" s="358">
        <f t="shared" si="0"/>
        <v>0</v>
      </c>
      <c r="G29" s="98" t="s">
        <v>46</v>
      </c>
      <c r="H29" s="99" t="s">
        <v>46</v>
      </c>
      <c r="I29" s="100" t="s">
        <v>46</v>
      </c>
      <c r="J29" s="98" t="s">
        <v>46</v>
      </c>
      <c r="K29" s="99" t="s">
        <v>46</v>
      </c>
      <c r="L29" s="100" t="s">
        <v>46</v>
      </c>
      <c r="M29" s="101" t="s">
        <v>46</v>
      </c>
      <c r="N29" s="102" t="s">
        <v>46</v>
      </c>
      <c r="O29" s="100" t="s">
        <v>46</v>
      </c>
      <c r="P29" s="103"/>
      <c r="R29" s="56"/>
      <c r="S29" s="56"/>
    </row>
    <row r="30" spans="1:19" s="46" customFormat="1" ht="24.75" thickTop="1" x14ac:dyDescent="0.25">
      <c r="A30" s="95">
        <v>21300</v>
      </c>
      <c r="B30" s="95" t="s">
        <v>48</v>
      </c>
      <c r="C30" s="391">
        <f t="shared" ref="C30:C44" si="1">L30</f>
        <v>43683</v>
      </c>
      <c r="D30" s="98" t="s">
        <v>46</v>
      </c>
      <c r="E30" s="102" t="s">
        <v>46</v>
      </c>
      <c r="F30" s="359" t="s">
        <v>46</v>
      </c>
      <c r="G30" s="98" t="s">
        <v>46</v>
      </c>
      <c r="H30" s="99" t="s">
        <v>46</v>
      </c>
      <c r="I30" s="100" t="s">
        <v>46</v>
      </c>
      <c r="J30" s="104">
        <f>SUM(J31,J35,J37,J40)</f>
        <v>43683</v>
      </c>
      <c r="K30" s="105">
        <f>SUM(K31,K35,K37,K40)</f>
        <v>0</v>
      </c>
      <c r="L30" s="106">
        <f t="shared" ref="L30:L44" si="2">J30+K30</f>
        <v>43683</v>
      </c>
      <c r="M30" s="101" t="s">
        <v>46</v>
      </c>
      <c r="N30" s="102" t="s">
        <v>46</v>
      </c>
      <c r="O30" s="100" t="s">
        <v>46</v>
      </c>
      <c r="P30" s="103"/>
      <c r="R30" s="56"/>
      <c r="S30" s="56"/>
    </row>
    <row r="31" spans="1:19" s="46" customFormat="1" hidden="1" x14ac:dyDescent="0.25">
      <c r="A31" s="107">
        <v>21350</v>
      </c>
      <c r="B31" s="95" t="s">
        <v>49</v>
      </c>
      <c r="C31" s="391">
        <f t="shared" si="1"/>
        <v>0</v>
      </c>
      <c r="D31" s="98" t="s">
        <v>46</v>
      </c>
      <c r="E31" s="102" t="s">
        <v>46</v>
      </c>
      <c r="F31" s="359" t="s">
        <v>46</v>
      </c>
      <c r="G31" s="98" t="s">
        <v>46</v>
      </c>
      <c r="H31" s="99" t="s">
        <v>46</v>
      </c>
      <c r="I31" s="100" t="s">
        <v>46</v>
      </c>
      <c r="J31" s="104">
        <f>SUM(J32:J34)</f>
        <v>0</v>
      </c>
      <c r="K31" s="105">
        <f>SUM(K32:K34)</f>
        <v>0</v>
      </c>
      <c r="L31" s="106">
        <f t="shared" si="2"/>
        <v>0</v>
      </c>
      <c r="M31" s="101" t="s">
        <v>46</v>
      </c>
      <c r="N31" s="102" t="s">
        <v>46</v>
      </c>
      <c r="O31" s="100" t="s">
        <v>46</v>
      </c>
      <c r="P31" s="103"/>
      <c r="R31" s="56"/>
      <c r="S31" s="56"/>
    </row>
    <row r="32" spans="1:19" hidden="1" x14ac:dyDescent="0.25">
      <c r="A32" s="66">
        <v>21351</v>
      </c>
      <c r="B32" s="108" t="s">
        <v>50</v>
      </c>
      <c r="C32" s="392">
        <f t="shared" si="1"/>
        <v>0</v>
      </c>
      <c r="D32" s="110" t="s">
        <v>46</v>
      </c>
      <c r="E32" s="117" t="s">
        <v>46</v>
      </c>
      <c r="F32" s="360" t="s">
        <v>46</v>
      </c>
      <c r="G32" s="110" t="s">
        <v>46</v>
      </c>
      <c r="H32" s="111" t="s">
        <v>46</v>
      </c>
      <c r="I32" s="112" t="s">
        <v>46</v>
      </c>
      <c r="J32" s="113"/>
      <c r="K32" s="114"/>
      <c r="L32" s="115">
        <f t="shared" si="2"/>
        <v>0</v>
      </c>
      <c r="M32" s="116" t="s">
        <v>46</v>
      </c>
      <c r="N32" s="117" t="s">
        <v>46</v>
      </c>
      <c r="O32" s="112" t="s">
        <v>46</v>
      </c>
      <c r="P32" s="74"/>
      <c r="R32" s="56"/>
      <c r="S32" s="56"/>
    </row>
    <row r="33" spans="1:19" hidden="1" x14ac:dyDescent="0.25">
      <c r="A33" s="75">
        <v>21352</v>
      </c>
      <c r="B33" s="118" t="s">
        <v>51</v>
      </c>
      <c r="C33" s="225">
        <f t="shared" si="1"/>
        <v>0</v>
      </c>
      <c r="D33" s="120" t="s">
        <v>46</v>
      </c>
      <c r="E33" s="127" t="s">
        <v>46</v>
      </c>
      <c r="F33" s="361" t="s">
        <v>46</v>
      </c>
      <c r="G33" s="120" t="s">
        <v>46</v>
      </c>
      <c r="H33" s="121" t="s">
        <v>46</v>
      </c>
      <c r="I33" s="122" t="s">
        <v>46</v>
      </c>
      <c r="J33" s="123"/>
      <c r="K33" s="124"/>
      <c r="L33" s="125">
        <f t="shared" si="2"/>
        <v>0</v>
      </c>
      <c r="M33" s="126" t="s">
        <v>46</v>
      </c>
      <c r="N33" s="127" t="s">
        <v>46</v>
      </c>
      <c r="O33" s="122" t="s">
        <v>46</v>
      </c>
      <c r="P33" s="83"/>
      <c r="R33" s="56"/>
      <c r="S33" s="56"/>
    </row>
    <row r="34" spans="1:19" ht="24" hidden="1" x14ac:dyDescent="0.25">
      <c r="A34" s="75">
        <v>21359</v>
      </c>
      <c r="B34" s="118" t="s">
        <v>52</v>
      </c>
      <c r="C34" s="225">
        <f t="shared" si="1"/>
        <v>0</v>
      </c>
      <c r="D34" s="120" t="s">
        <v>46</v>
      </c>
      <c r="E34" s="127" t="s">
        <v>46</v>
      </c>
      <c r="F34" s="361" t="s">
        <v>46</v>
      </c>
      <c r="G34" s="120" t="s">
        <v>46</v>
      </c>
      <c r="H34" s="121" t="s">
        <v>46</v>
      </c>
      <c r="I34" s="122" t="s">
        <v>46</v>
      </c>
      <c r="J34" s="123"/>
      <c r="K34" s="124"/>
      <c r="L34" s="125">
        <f t="shared" si="2"/>
        <v>0</v>
      </c>
      <c r="M34" s="126" t="s">
        <v>46</v>
      </c>
      <c r="N34" s="127" t="s">
        <v>46</v>
      </c>
      <c r="O34" s="122" t="s">
        <v>46</v>
      </c>
      <c r="P34" s="83"/>
      <c r="R34" s="56"/>
      <c r="S34" s="56"/>
    </row>
    <row r="35" spans="1:19" s="46" customFormat="1" ht="24" hidden="1" x14ac:dyDescent="0.25">
      <c r="A35" s="107">
        <v>21370</v>
      </c>
      <c r="B35" s="95" t="s">
        <v>53</v>
      </c>
      <c r="C35" s="391">
        <f t="shared" si="1"/>
        <v>0</v>
      </c>
      <c r="D35" s="98" t="s">
        <v>46</v>
      </c>
      <c r="E35" s="102" t="s">
        <v>46</v>
      </c>
      <c r="F35" s="359" t="s">
        <v>46</v>
      </c>
      <c r="G35" s="98" t="s">
        <v>46</v>
      </c>
      <c r="H35" s="99" t="s">
        <v>46</v>
      </c>
      <c r="I35" s="100" t="s">
        <v>46</v>
      </c>
      <c r="J35" s="104">
        <f>SUM(J36)</f>
        <v>0</v>
      </c>
      <c r="K35" s="105">
        <f>SUM(K36)</f>
        <v>0</v>
      </c>
      <c r="L35" s="106">
        <f t="shared" si="2"/>
        <v>0</v>
      </c>
      <c r="M35" s="101" t="s">
        <v>46</v>
      </c>
      <c r="N35" s="102" t="s">
        <v>46</v>
      </c>
      <c r="O35" s="100" t="s">
        <v>46</v>
      </c>
      <c r="P35" s="103"/>
      <c r="R35" s="56"/>
      <c r="S35" s="56"/>
    </row>
    <row r="36" spans="1:19" ht="36" hidden="1" x14ac:dyDescent="0.25">
      <c r="A36" s="128">
        <v>21379</v>
      </c>
      <c r="B36" s="129" t="s">
        <v>54</v>
      </c>
      <c r="C36" s="295">
        <f t="shared" si="1"/>
        <v>0</v>
      </c>
      <c r="D36" s="131" t="s">
        <v>46</v>
      </c>
      <c r="E36" s="138" t="s">
        <v>46</v>
      </c>
      <c r="F36" s="362" t="s">
        <v>46</v>
      </c>
      <c r="G36" s="131" t="s">
        <v>46</v>
      </c>
      <c r="H36" s="132" t="s">
        <v>46</v>
      </c>
      <c r="I36" s="133" t="s">
        <v>46</v>
      </c>
      <c r="J36" s="134"/>
      <c r="K36" s="135"/>
      <c r="L36" s="136">
        <f t="shared" si="2"/>
        <v>0</v>
      </c>
      <c r="M36" s="137" t="s">
        <v>46</v>
      </c>
      <c r="N36" s="138" t="s">
        <v>46</v>
      </c>
      <c r="O36" s="133" t="s">
        <v>46</v>
      </c>
      <c r="P36" s="139"/>
      <c r="R36" s="56"/>
      <c r="S36" s="56"/>
    </row>
    <row r="37" spans="1:19" s="46" customFormat="1" hidden="1" x14ac:dyDescent="0.25">
      <c r="A37" s="107">
        <v>21380</v>
      </c>
      <c r="B37" s="95" t="s">
        <v>55</v>
      </c>
      <c r="C37" s="391">
        <f t="shared" si="1"/>
        <v>0</v>
      </c>
      <c r="D37" s="98" t="s">
        <v>46</v>
      </c>
      <c r="E37" s="102" t="s">
        <v>46</v>
      </c>
      <c r="F37" s="359" t="s">
        <v>46</v>
      </c>
      <c r="G37" s="98" t="s">
        <v>46</v>
      </c>
      <c r="H37" s="99" t="s">
        <v>46</v>
      </c>
      <c r="I37" s="100" t="s">
        <v>46</v>
      </c>
      <c r="J37" s="104">
        <f>SUM(J38:J39)</f>
        <v>0</v>
      </c>
      <c r="K37" s="105">
        <f>SUM(K38:K39)</f>
        <v>0</v>
      </c>
      <c r="L37" s="106">
        <f t="shared" si="2"/>
        <v>0</v>
      </c>
      <c r="M37" s="101" t="s">
        <v>46</v>
      </c>
      <c r="N37" s="102" t="s">
        <v>46</v>
      </c>
      <c r="O37" s="100" t="s">
        <v>46</v>
      </c>
      <c r="P37" s="103"/>
      <c r="R37" s="56"/>
      <c r="S37" s="56"/>
    </row>
    <row r="38" spans="1:19" hidden="1" x14ac:dyDescent="0.25">
      <c r="A38" s="67">
        <v>21381</v>
      </c>
      <c r="B38" s="108" t="s">
        <v>56</v>
      </c>
      <c r="C38" s="392">
        <f t="shared" si="1"/>
        <v>0</v>
      </c>
      <c r="D38" s="110" t="s">
        <v>46</v>
      </c>
      <c r="E38" s="117" t="s">
        <v>46</v>
      </c>
      <c r="F38" s="360" t="s">
        <v>46</v>
      </c>
      <c r="G38" s="110" t="s">
        <v>46</v>
      </c>
      <c r="H38" s="111" t="s">
        <v>46</v>
      </c>
      <c r="I38" s="112" t="s">
        <v>46</v>
      </c>
      <c r="J38" s="113"/>
      <c r="K38" s="114"/>
      <c r="L38" s="115">
        <f t="shared" si="2"/>
        <v>0</v>
      </c>
      <c r="M38" s="116" t="s">
        <v>46</v>
      </c>
      <c r="N38" s="117" t="s">
        <v>46</v>
      </c>
      <c r="O38" s="112" t="s">
        <v>46</v>
      </c>
      <c r="P38" s="74"/>
      <c r="R38" s="56"/>
      <c r="S38" s="56"/>
    </row>
    <row r="39" spans="1:19" ht="24" hidden="1" x14ac:dyDescent="0.25">
      <c r="A39" s="76">
        <v>21383</v>
      </c>
      <c r="B39" s="118" t="s">
        <v>57</v>
      </c>
      <c r="C39" s="225">
        <f t="shared" si="1"/>
        <v>0</v>
      </c>
      <c r="D39" s="120" t="s">
        <v>46</v>
      </c>
      <c r="E39" s="127" t="s">
        <v>46</v>
      </c>
      <c r="F39" s="361" t="s">
        <v>46</v>
      </c>
      <c r="G39" s="120" t="s">
        <v>46</v>
      </c>
      <c r="H39" s="121" t="s">
        <v>46</v>
      </c>
      <c r="I39" s="122" t="s">
        <v>46</v>
      </c>
      <c r="J39" s="123"/>
      <c r="K39" s="124"/>
      <c r="L39" s="125">
        <f t="shared" si="2"/>
        <v>0</v>
      </c>
      <c r="M39" s="126" t="s">
        <v>46</v>
      </c>
      <c r="N39" s="127" t="s">
        <v>46</v>
      </c>
      <c r="O39" s="122" t="s">
        <v>46</v>
      </c>
      <c r="P39" s="83"/>
      <c r="R39" s="56"/>
      <c r="S39" s="56"/>
    </row>
    <row r="40" spans="1:19" s="46" customFormat="1" ht="24" x14ac:dyDescent="0.25">
      <c r="A40" s="107">
        <v>21390</v>
      </c>
      <c r="B40" s="95" t="s">
        <v>58</v>
      </c>
      <c r="C40" s="391">
        <f t="shared" si="1"/>
        <v>43683</v>
      </c>
      <c r="D40" s="98" t="s">
        <v>46</v>
      </c>
      <c r="E40" s="102" t="s">
        <v>46</v>
      </c>
      <c r="F40" s="359" t="s">
        <v>46</v>
      </c>
      <c r="G40" s="98" t="s">
        <v>46</v>
      </c>
      <c r="H40" s="99" t="s">
        <v>46</v>
      </c>
      <c r="I40" s="100" t="s">
        <v>46</v>
      </c>
      <c r="J40" s="104">
        <f>SUM(J41:J44)</f>
        <v>43683</v>
      </c>
      <c r="K40" s="105">
        <f>SUM(K41:K44)</f>
        <v>0</v>
      </c>
      <c r="L40" s="106">
        <f t="shared" si="2"/>
        <v>43683</v>
      </c>
      <c r="M40" s="101" t="s">
        <v>46</v>
      </c>
      <c r="N40" s="102" t="s">
        <v>46</v>
      </c>
      <c r="O40" s="100" t="s">
        <v>46</v>
      </c>
      <c r="P40" s="103"/>
      <c r="R40" s="56"/>
      <c r="S40" s="56"/>
    </row>
    <row r="41" spans="1:19" ht="24" hidden="1" x14ac:dyDescent="0.25">
      <c r="A41" s="67">
        <v>21391</v>
      </c>
      <c r="B41" s="108" t="s">
        <v>59</v>
      </c>
      <c r="C41" s="392">
        <f t="shared" si="1"/>
        <v>0</v>
      </c>
      <c r="D41" s="110" t="s">
        <v>46</v>
      </c>
      <c r="E41" s="117" t="s">
        <v>46</v>
      </c>
      <c r="F41" s="360" t="s">
        <v>46</v>
      </c>
      <c r="G41" s="110" t="s">
        <v>46</v>
      </c>
      <c r="H41" s="111" t="s">
        <v>46</v>
      </c>
      <c r="I41" s="112" t="s">
        <v>46</v>
      </c>
      <c r="J41" s="113"/>
      <c r="K41" s="114"/>
      <c r="L41" s="115">
        <f t="shared" si="2"/>
        <v>0</v>
      </c>
      <c r="M41" s="116" t="s">
        <v>46</v>
      </c>
      <c r="N41" s="117" t="s">
        <v>46</v>
      </c>
      <c r="O41" s="112" t="s">
        <v>46</v>
      </c>
      <c r="P41" s="74"/>
      <c r="R41" s="56"/>
      <c r="S41" s="56"/>
    </row>
    <row r="42" spans="1:19" hidden="1" x14ac:dyDescent="0.25">
      <c r="A42" s="76">
        <v>21393</v>
      </c>
      <c r="B42" s="118" t="s">
        <v>60</v>
      </c>
      <c r="C42" s="225">
        <f t="shared" si="1"/>
        <v>0</v>
      </c>
      <c r="D42" s="120" t="s">
        <v>46</v>
      </c>
      <c r="E42" s="127" t="s">
        <v>46</v>
      </c>
      <c r="F42" s="361" t="s">
        <v>46</v>
      </c>
      <c r="G42" s="120" t="s">
        <v>46</v>
      </c>
      <c r="H42" s="121" t="s">
        <v>46</v>
      </c>
      <c r="I42" s="122" t="s">
        <v>46</v>
      </c>
      <c r="J42" s="123"/>
      <c r="K42" s="124"/>
      <c r="L42" s="125">
        <f t="shared" si="2"/>
        <v>0</v>
      </c>
      <c r="M42" s="126" t="s">
        <v>46</v>
      </c>
      <c r="N42" s="127" t="s">
        <v>46</v>
      </c>
      <c r="O42" s="122" t="s">
        <v>46</v>
      </c>
      <c r="P42" s="83"/>
      <c r="R42" s="56"/>
      <c r="S42" s="56"/>
    </row>
    <row r="43" spans="1:19" hidden="1" x14ac:dyDescent="0.25">
      <c r="A43" s="76">
        <v>21395</v>
      </c>
      <c r="B43" s="118" t="s">
        <v>61</v>
      </c>
      <c r="C43" s="225">
        <f t="shared" si="1"/>
        <v>0</v>
      </c>
      <c r="D43" s="120" t="s">
        <v>46</v>
      </c>
      <c r="E43" s="127" t="s">
        <v>46</v>
      </c>
      <c r="F43" s="361" t="s">
        <v>46</v>
      </c>
      <c r="G43" s="120" t="s">
        <v>46</v>
      </c>
      <c r="H43" s="121" t="s">
        <v>46</v>
      </c>
      <c r="I43" s="122" t="s">
        <v>46</v>
      </c>
      <c r="J43" s="123"/>
      <c r="K43" s="124"/>
      <c r="L43" s="125">
        <f t="shared" si="2"/>
        <v>0</v>
      </c>
      <c r="M43" s="126" t="s">
        <v>46</v>
      </c>
      <c r="N43" s="127" t="s">
        <v>46</v>
      </c>
      <c r="O43" s="122" t="s">
        <v>46</v>
      </c>
      <c r="P43" s="83"/>
      <c r="R43" s="56"/>
      <c r="S43" s="56"/>
    </row>
    <row r="44" spans="1:19" x14ac:dyDescent="0.25">
      <c r="A44" s="76">
        <v>21399</v>
      </c>
      <c r="B44" s="118" t="s">
        <v>62</v>
      </c>
      <c r="C44" s="225">
        <f t="shared" si="1"/>
        <v>43683</v>
      </c>
      <c r="D44" s="120" t="s">
        <v>46</v>
      </c>
      <c r="E44" s="127" t="s">
        <v>46</v>
      </c>
      <c r="F44" s="361" t="s">
        <v>46</v>
      </c>
      <c r="G44" s="120" t="s">
        <v>46</v>
      </c>
      <c r="H44" s="121" t="s">
        <v>46</v>
      </c>
      <c r="I44" s="122" t="s">
        <v>46</v>
      </c>
      <c r="J44" s="123">
        <v>43683</v>
      </c>
      <c r="K44" s="124"/>
      <c r="L44" s="125">
        <f t="shared" si="2"/>
        <v>43683</v>
      </c>
      <c r="M44" s="126" t="s">
        <v>46</v>
      </c>
      <c r="N44" s="127" t="s">
        <v>46</v>
      </c>
      <c r="O44" s="122" t="s">
        <v>46</v>
      </c>
      <c r="P44" s="83"/>
      <c r="R44" s="56"/>
      <c r="S44" s="56"/>
    </row>
    <row r="45" spans="1:19" s="46" customFormat="1" ht="24" hidden="1" x14ac:dyDescent="0.25">
      <c r="A45" s="107">
        <v>21420</v>
      </c>
      <c r="B45" s="95" t="s">
        <v>63</v>
      </c>
      <c r="C45" s="393">
        <f>F45</f>
        <v>0</v>
      </c>
      <c r="D45" s="141"/>
      <c r="E45" s="337"/>
      <c r="F45" s="358">
        <f>D45+E45</f>
        <v>0</v>
      </c>
      <c r="G45" s="98" t="s">
        <v>46</v>
      </c>
      <c r="H45" s="99" t="s">
        <v>46</v>
      </c>
      <c r="I45" s="100" t="s">
        <v>46</v>
      </c>
      <c r="J45" s="98" t="s">
        <v>46</v>
      </c>
      <c r="K45" s="99" t="s">
        <v>46</v>
      </c>
      <c r="L45" s="100" t="s">
        <v>46</v>
      </c>
      <c r="M45" s="101" t="s">
        <v>46</v>
      </c>
      <c r="N45" s="102" t="s">
        <v>46</v>
      </c>
      <c r="O45" s="100" t="s">
        <v>46</v>
      </c>
      <c r="P45" s="103"/>
      <c r="R45" s="56"/>
      <c r="S45" s="56"/>
    </row>
    <row r="46" spans="1:19" s="46" customFormat="1" ht="24" hidden="1" x14ac:dyDescent="0.25">
      <c r="A46" s="142">
        <v>21490</v>
      </c>
      <c r="B46" s="143" t="s">
        <v>64</v>
      </c>
      <c r="C46" s="393">
        <f>F46+I46+L46</f>
        <v>0</v>
      </c>
      <c r="D46" s="144">
        <f>D47</f>
        <v>0</v>
      </c>
      <c r="E46" s="338">
        <f>E47</f>
        <v>0</v>
      </c>
      <c r="F46" s="363">
        <f>D46+E46</f>
        <v>0</v>
      </c>
      <c r="G46" s="144">
        <f>G47</f>
        <v>0</v>
      </c>
      <c r="H46" s="145">
        <f t="shared" ref="H46:K46" si="3">H47</f>
        <v>0</v>
      </c>
      <c r="I46" s="146">
        <f>G46+H46</f>
        <v>0</v>
      </c>
      <c r="J46" s="144">
        <f>J47</f>
        <v>0</v>
      </c>
      <c r="K46" s="145">
        <f t="shared" si="3"/>
        <v>0</v>
      </c>
      <c r="L46" s="146">
        <f>J46+K46</f>
        <v>0</v>
      </c>
      <c r="M46" s="101" t="s">
        <v>46</v>
      </c>
      <c r="N46" s="102" t="s">
        <v>46</v>
      </c>
      <c r="O46" s="100" t="s">
        <v>46</v>
      </c>
      <c r="P46" s="103"/>
      <c r="R46" s="56"/>
      <c r="S46" s="56"/>
    </row>
    <row r="47" spans="1:19" s="46" customFormat="1" ht="24" hidden="1" x14ac:dyDescent="0.25">
      <c r="A47" s="76">
        <v>21499</v>
      </c>
      <c r="B47" s="118" t="s">
        <v>65</v>
      </c>
      <c r="C47" s="394">
        <f>F47+I47+L47</f>
        <v>0</v>
      </c>
      <c r="D47" s="69"/>
      <c r="E47" s="73"/>
      <c r="F47" s="355">
        <f>D47+E47</f>
        <v>0</v>
      </c>
      <c r="G47" s="148"/>
      <c r="H47" s="70"/>
      <c r="I47" s="71">
        <f>G47+H47</f>
        <v>0</v>
      </c>
      <c r="J47" s="69"/>
      <c r="K47" s="70"/>
      <c r="L47" s="71">
        <f>J47+K47</f>
        <v>0</v>
      </c>
      <c r="M47" s="137" t="s">
        <v>46</v>
      </c>
      <c r="N47" s="138" t="s">
        <v>46</v>
      </c>
      <c r="O47" s="133" t="s">
        <v>46</v>
      </c>
      <c r="P47" s="139"/>
      <c r="R47" s="56"/>
      <c r="S47" s="56"/>
    </row>
    <row r="48" spans="1:19" hidden="1" x14ac:dyDescent="0.25">
      <c r="A48" s="149">
        <v>23000</v>
      </c>
      <c r="B48" s="150" t="s">
        <v>66</v>
      </c>
      <c r="C48" s="393">
        <f>O48</f>
        <v>0</v>
      </c>
      <c r="D48" s="151" t="s">
        <v>46</v>
      </c>
      <c r="E48" s="339" t="s">
        <v>46</v>
      </c>
      <c r="F48" s="364" t="s">
        <v>46</v>
      </c>
      <c r="G48" s="151" t="s">
        <v>46</v>
      </c>
      <c r="H48" s="152" t="s">
        <v>46</v>
      </c>
      <c r="I48" s="153" t="s">
        <v>46</v>
      </c>
      <c r="J48" s="151" t="s">
        <v>46</v>
      </c>
      <c r="K48" s="152" t="s">
        <v>46</v>
      </c>
      <c r="L48" s="153" t="s">
        <v>46</v>
      </c>
      <c r="M48" s="154">
        <f>SUM(M49:M50)</f>
        <v>0</v>
      </c>
      <c r="N48" s="155">
        <f>SUM(N49:N50)</f>
        <v>0</v>
      </c>
      <c r="O48" s="156">
        <f>M48+N48</f>
        <v>0</v>
      </c>
      <c r="P48" s="103"/>
      <c r="R48" s="56"/>
      <c r="S48" s="56"/>
    </row>
    <row r="49" spans="1:19" ht="24" hidden="1" x14ac:dyDescent="0.25">
      <c r="A49" s="157">
        <v>23410</v>
      </c>
      <c r="B49" s="158" t="s">
        <v>67</v>
      </c>
      <c r="C49" s="395">
        <f>O49</f>
        <v>0</v>
      </c>
      <c r="D49" s="160" t="s">
        <v>46</v>
      </c>
      <c r="E49" s="340" t="s">
        <v>46</v>
      </c>
      <c r="F49" s="365" t="s">
        <v>46</v>
      </c>
      <c r="G49" s="160" t="s">
        <v>46</v>
      </c>
      <c r="H49" s="161" t="s">
        <v>46</v>
      </c>
      <c r="I49" s="162" t="s">
        <v>46</v>
      </c>
      <c r="J49" s="160" t="s">
        <v>46</v>
      </c>
      <c r="K49" s="161" t="s">
        <v>46</v>
      </c>
      <c r="L49" s="162" t="s">
        <v>46</v>
      </c>
      <c r="M49" s="163"/>
      <c r="N49" s="164"/>
      <c r="O49" s="165">
        <f>M49+N49</f>
        <v>0</v>
      </c>
      <c r="P49" s="166"/>
      <c r="R49" s="56"/>
      <c r="S49" s="56"/>
    </row>
    <row r="50" spans="1:19" ht="24" hidden="1" x14ac:dyDescent="0.25">
      <c r="A50" s="157">
        <v>23510</v>
      </c>
      <c r="B50" s="158" t="s">
        <v>68</v>
      </c>
      <c r="C50" s="395">
        <f>O50</f>
        <v>0</v>
      </c>
      <c r="D50" s="160" t="s">
        <v>46</v>
      </c>
      <c r="E50" s="340" t="s">
        <v>46</v>
      </c>
      <c r="F50" s="365" t="s">
        <v>46</v>
      </c>
      <c r="G50" s="160" t="s">
        <v>46</v>
      </c>
      <c r="H50" s="161" t="s">
        <v>46</v>
      </c>
      <c r="I50" s="162" t="s">
        <v>46</v>
      </c>
      <c r="J50" s="160" t="s">
        <v>46</v>
      </c>
      <c r="K50" s="161" t="s">
        <v>46</v>
      </c>
      <c r="L50" s="162" t="s">
        <v>46</v>
      </c>
      <c r="M50" s="163"/>
      <c r="N50" s="164"/>
      <c r="O50" s="165">
        <f>M50+N50</f>
        <v>0</v>
      </c>
      <c r="P50" s="166"/>
      <c r="R50" s="56"/>
      <c r="S50" s="56"/>
    </row>
    <row r="51" spans="1:19" x14ac:dyDescent="0.25">
      <c r="A51" s="167"/>
      <c r="B51" s="158"/>
      <c r="C51" s="396"/>
      <c r="D51" s="169"/>
      <c r="E51" s="341"/>
      <c r="F51" s="366"/>
      <c r="G51" s="169"/>
      <c r="H51" s="170"/>
      <c r="I51" s="162"/>
      <c r="J51" s="171"/>
      <c r="K51" s="172"/>
      <c r="L51" s="165"/>
      <c r="M51" s="163"/>
      <c r="N51" s="164"/>
      <c r="O51" s="165"/>
      <c r="P51" s="166"/>
      <c r="R51" s="56"/>
      <c r="S51" s="56"/>
    </row>
    <row r="52" spans="1:19" s="46" customFormat="1" x14ac:dyDescent="0.25">
      <c r="A52" s="173"/>
      <c r="B52" s="174" t="s">
        <v>69</v>
      </c>
      <c r="C52" s="397"/>
      <c r="D52" s="176"/>
      <c r="E52" s="180"/>
      <c r="F52" s="367"/>
      <c r="G52" s="176"/>
      <c r="H52" s="177"/>
      <c r="I52" s="178"/>
      <c r="J52" s="176"/>
      <c r="K52" s="177"/>
      <c r="L52" s="178"/>
      <c r="M52" s="179"/>
      <c r="N52" s="180"/>
      <c r="O52" s="178"/>
      <c r="P52" s="181"/>
      <c r="R52" s="56"/>
      <c r="S52" s="56"/>
    </row>
    <row r="53" spans="1:19" s="46" customFormat="1" ht="12.75" thickBot="1" x14ac:dyDescent="0.3">
      <c r="A53" s="182"/>
      <c r="B53" s="47" t="s">
        <v>70</v>
      </c>
      <c r="C53" s="398">
        <f t="shared" ref="C53:C116" si="4">F53+I53+L53+O53</f>
        <v>623724</v>
      </c>
      <c r="D53" s="184">
        <f>SUM(D54,D284)</f>
        <v>580041</v>
      </c>
      <c r="E53" s="188">
        <f>SUM(E54,E284)</f>
        <v>0</v>
      </c>
      <c r="F53" s="368">
        <f t="shared" ref="F53:F117" si="5">D53+E53</f>
        <v>580041</v>
      </c>
      <c r="G53" s="184">
        <f>SUM(G54,G284)</f>
        <v>0</v>
      </c>
      <c r="H53" s="185">
        <f>SUM(H54,H284)</f>
        <v>0</v>
      </c>
      <c r="I53" s="186">
        <f t="shared" ref="I53:I117" si="6">G53+H53</f>
        <v>0</v>
      </c>
      <c r="J53" s="184">
        <f>SUM(J54,J284)</f>
        <v>43683</v>
      </c>
      <c r="K53" s="185">
        <f>SUM(K54,K284)</f>
        <v>0</v>
      </c>
      <c r="L53" s="186">
        <f t="shared" ref="L53:L117" si="7">J53+K53</f>
        <v>43683</v>
      </c>
      <c r="M53" s="187">
        <f>SUM(M54,M284)</f>
        <v>0</v>
      </c>
      <c r="N53" s="188">
        <f>SUM(N54,N284)</f>
        <v>0</v>
      </c>
      <c r="O53" s="186">
        <f t="shared" ref="O53:O117" si="8">M53+N53</f>
        <v>0</v>
      </c>
      <c r="P53" s="55"/>
      <c r="R53" s="56"/>
      <c r="S53" s="56"/>
    </row>
    <row r="54" spans="1:19" s="46" customFormat="1" ht="36.75" thickTop="1" x14ac:dyDescent="0.25">
      <c r="A54" s="189"/>
      <c r="B54" s="190" t="s">
        <v>71</v>
      </c>
      <c r="C54" s="399">
        <f t="shared" si="4"/>
        <v>623724</v>
      </c>
      <c r="D54" s="192">
        <f>SUM(D55,D197)</f>
        <v>580041</v>
      </c>
      <c r="E54" s="196">
        <f>SUM(E55,E197)</f>
        <v>0</v>
      </c>
      <c r="F54" s="369">
        <f t="shared" si="5"/>
        <v>580041</v>
      </c>
      <c r="G54" s="192">
        <f>SUM(G55,G197)</f>
        <v>0</v>
      </c>
      <c r="H54" s="193">
        <f>SUM(H55,H197)</f>
        <v>0</v>
      </c>
      <c r="I54" s="194">
        <f t="shared" si="6"/>
        <v>0</v>
      </c>
      <c r="J54" s="192">
        <f>SUM(J55,J197)</f>
        <v>43683</v>
      </c>
      <c r="K54" s="193">
        <f>SUM(K55,K197)</f>
        <v>0</v>
      </c>
      <c r="L54" s="194">
        <f t="shared" si="7"/>
        <v>43683</v>
      </c>
      <c r="M54" s="195">
        <f>SUM(M55,M197)</f>
        <v>0</v>
      </c>
      <c r="N54" s="196">
        <f>SUM(N55,N197)</f>
        <v>0</v>
      </c>
      <c r="O54" s="194">
        <f t="shared" si="8"/>
        <v>0</v>
      </c>
      <c r="P54" s="197"/>
      <c r="R54" s="56"/>
      <c r="S54" s="56"/>
    </row>
    <row r="55" spans="1:19" s="46" customFormat="1" ht="24" x14ac:dyDescent="0.25">
      <c r="A55" s="40"/>
      <c r="B55" s="36" t="s">
        <v>72</v>
      </c>
      <c r="C55" s="400">
        <f t="shared" si="4"/>
        <v>623724</v>
      </c>
      <c r="D55" s="199">
        <f>SUM(D56,D78,D176,D190)</f>
        <v>580041</v>
      </c>
      <c r="E55" s="202">
        <f>SUM(E56,E78,E176,E190)</f>
        <v>0</v>
      </c>
      <c r="F55" s="370">
        <f t="shared" si="5"/>
        <v>580041</v>
      </c>
      <c r="G55" s="199">
        <f>SUM(G56,G78,G176,G190)</f>
        <v>0</v>
      </c>
      <c r="H55" s="200">
        <f>SUM(H56,H78,H176,H190)</f>
        <v>0</v>
      </c>
      <c r="I55" s="201">
        <f t="shared" si="6"/>
        <v>0</v>
      </c>
      <c r="J55" s="199">
        <f>SUM(J56,J78,J176,J190)</f>
        <v>43683</v>
      </c>
      <c r="K55" s="200">
        <f>SUM(K56,K78,K176,K190)</f>
        <v>0</v>
      </c>
      <c r="L55" s="201">
        <f t="shared" si="7"/>
        <v>43683</v>
      </c>
      <c r="M55" s="56">
        <f>SUM(M56,M78,M176,M190)</f>
        <v>0</v>
      </c>
      <c r="N55" s="202">
        <f>SUM(N56,N78,N176,N190)</f>
        <v>0</v>
      </c>
      <c r="O55" s="201">
        <f t="shared" si="8"/>
        <v>0</v>
      </c>
      <c r="P55" s="203"/>
      <c r="R55" s="56"/>
      <c r="S55" s="56"/>
    </row>
    <row r="56" spans="1:19" s="46" customFormat="1" hidden="1" x14ac:dyDescent="0.25">
      <c r="A56" s="204">
        <v>1000</v>
      </c>
      <c r="B56" s="204" t="s">
        <v>73</v>
      </c>
      <c r="C56" s="401">
        <f t="shared" si="4"/>
        <v>0</v>
      </c>
      <c r="D56" s="206">
        <f>SUM(D57,D70)</f>
        <v>0</v>
      </c>
      <c r="E56" s="210">
        <f>SUM(E57,E70)</f>
        <v>0</v>
      </c>
      <c r="F56" s="371">
        <f t="shared" si="5"/>
        <v>0</v>
      </c>
      <c r="G56" s="206">
        <f>SUM(G57,G70)</f>
        <v>0</v>
      </c>
      <c r="H56" s="207">
        <f>SUM(H57,H70)</f>
        <v>0</v>
      </c>
      <c r="I56" s="208">
        <f t="shared" si="6"/>
        <v>0</v>
      </c>
      <c r="J56" s="206">
        <f>SUM(J57,J70)</f>
        <v>0</v>
      </c>
      <c r="K56" s="207">
        <f>SUM(K57,K70)</f>
        <v>0</v>
      </c>
      <c r="L56" s="208">
        <f t="shared" si="7"/>
        <v>0</v>
      </c>
      <c r="M56" s="209">
        <f>SUM(M57,M70)</f>
        <v>0</v>
      </c>
      <c r="N56" s="210">
        <f>SUM(N57,N70)</f>
        <v>0</v>
      </c>
      <c r="O56" s="208">
        <f t="shared" si="8"/>
        <v>0</v>
      </c>
      <c r="P56" s="211"/>
      <c r="R56" s="56"/>
      <c r="S56" s="56"/>
    </row>
    <row r="57" spans="1:19" hidden="1" x14ac:dyDescent="0.25">
      <c r="A57" s="95">
        <v>1100</v>
      </c>
      <c r="B57" s="212" t="s">
        <v>74</v>
      </c>
      <c r="C57" s="391">
        <f t="shared" si="4"/>
        <v>0</v>
      </c>
      <c r="D57" s="104">
        <f>SUM(D58,D61,D69)</f>
        <v>0</v>
      </c>
      <c r="E57" s="239">
        <f>SUM(E58,E61,E69)</f>
        <v>0</v>
      </c>
      <c r="F57" s="372">
        <f t="shared" si="5"/>
        <v>0</v>
      </c>
      <c r="G57" s="104">
        <f>SUM(G58,G61,G69)</f>
        <v>0</v>
      </c>
      <c r="H57" s="105">
        <f>SUM(H58,H61,H69)</f>
        <v>0</v>
      </c>
      <c r="I57" s="106">
        <f t="shared" si="6"/>
        <v>0</v>
      </c>
      <c r="J57" s="104">
        <f>SUM(J58,J61,J69)</f>
        <v>0</v>
      </c>
      <c r="K57" s="105">
        <f>SUM(K58,K61,K69)</f>
        <v>0</v>
      </c>
      <c r="L57" s="106">
        <f t="shared" si="7"/>
        <v>0</v>
      </c>
      <c r="M57" s="213">
        <f>SUM(M58,M61,M69)</f>
        <v>0</v>
      </c>
      <c r="N57" s="214">
        <f>SUM(N58,N61,N69)</f>
        <v>0</v>
      </c>
      <c r="O57" s="215">
        <f t="shared" si="8"/>
        <v>0</v>
      </c>
      <c r="P57" s="216"/>
      <c r="R57" s="56"/>
      <c r="S57" s="56"/>
    </row>
    <row r="58" spans="1:19" hidden="1" x14ac:dyDescent="0.25">
      <c r="A58" s="217">
        <v>1110</v>
      </c>
      <c r="B58" s="158" t="s">
        <v>75</v>
      </c>
      <c r="C58" s="396">
        <f t="shared" si="4"/>
        <v>0</v>
      </c>
      <c r="D58" s="218">
        <f>SUM(D59:D60)</f>
        <v>0</v>
      </c>
      <c r="E58" s="222">
        <f>SUM(E59:E60)</f>
        <v>0</v>
      </c>
      <c r="F58" s="373">
        <f t="shared" si="5"/>
        <v>0</v>
      </c>
      <c r="G58" s="218">
        <f>SUM(G59:G60)</f>
        <v>0</v>
      </c>
      <c r="H58" s="219">
        <f>SUM(H59:H60)</f>
        <v>0</v>
      </c>
      <c r="I58" s="220">
        <f t="shared" si="6"/>
        <v>0</v>
      </c>
      <c r="J58" s="218">
        <f>SUM(J59:J60)</f>
        <v>0</v>
      </c>
      <c r="K58" s="219">
        <f>SUM(K59:K60)</f>
        <v>0</v>
      </c>
      <c r="L58" s="220">
        <f t="shared" si="7"/>
        <v>0</v>
      </c>
      <c r="M58" s="221">
        <f>SUM(M59:M60)</f>
        <v>0</v>
      </c>
      <c r="N58" s="222">
        <f>SUM(N59:N60)</f>
        <v>0</v>
      </c>
      <c r="O58" s="220">
        <f t="shared" si="8"/>
        <v>0</v>
      </c>
      <c r="P58" s="166"/>
      <c r="R58" s="56"/>
      <c r="S58" s="56"/>
    </row>
    <row r="59" spans="1:19" hidden="1" x14ac:dyDescent="0.25">
      <c r="A59" s="67">
        <v>1111</v>
      </c>
      <c r="B59" s="108" t="s">
        <v>76</v>
      </c>
      <c r="C59" s="392">
        <f t="shared" si="4"/>
        <v>0</v>
      </c>
      <c r="D59" s="113">
        <v>0</v>
      </c>
      <c r="E59" s="224"/>
      <c r="F59" s="374">
        <f t="shared" si="5"/>
        <v>0</v>
      </c>
      <c r="G59" s="113"/>
      <c r="H59" s="114"/>
      <c r="I59" s="115">
        <f t="shared" si="6"/>
        <v>0</v>
      </c>
      <c r="J59" s="113">
        <v>0</v>
      </c>
      <c r="K59" s="114"/>
      <c r="L59" s="115">
        <f t="shared" si="7"/>
        <v>0</v>
      </c>
      <c r="M59" s="223"/>
      <c r="N59" s="224"/>
      <c r="O59" s="115">
        <f t="shared" si="8"/>
        <v>0</v>
      </c>
      <c r="P59" s="74"/>
      <c r="R59" s="56"/>
      <c r="S59" s="56"/>
    </row>
    <row r="60" spans="1:19" hidden="1" x14ac:dyDescent="0.25">
      <c r="A60" s="76">
        <v>1119</v>
      </c>
      <c r="B60" s="118" t="s">
        <v>77</v>
      </c>
      <c r="C60" s="225">
        <f t="shared" si="4"/>
        <v>0</v>
      </c>
      <c r="D60" s="123">
        <v>0</v>
      </c>
      <c r="E60" s="227"/>
      <c r="F60" s="375">
        <f t="shared" si="5"/>
        <v>0</v>
      </c>
      <c r="G60" s="123"/>
      <c r="H60" s="124"/>
      <c r="I60" s="125">
        <f t="shared" si="6"/>
        <v>0</v>
      </c>
      <c r="J60" s="123">
        <v>0</v>
      </c>
      <c r="K60" s="124"/>
      <c r="L60" s="125">
        <f t="shared" si="7"/>
        <v>0</v>
      </c>
      <c r="M60" s="226"/>
      <c r="N60" s="227"/>
      <c r="O60" s="125">
        <f t="shared" si="8"/>
        <v>0</v>
      </c>
      <c r="P60" s="83"/>
      <c r="R60" s="56"/>
      <c r="S60" s="56"/>
    </row>
    <row r="61" spans="1:19" hidden="1" x14ac:dyDescent="0.25">
      <c r="A61" s="228">
        <v>1140</v>
      </c>
      <c r="B61" s="118" t="s">
        <v>78</v>
      </c>
      <c r="C61" s="225">
        <f t="shared" si="4"/>
        <v>0</v>
      </c>
      <c r="D61" s="229">
        <f>SUM(D62:D68)</f>
        <v>0</v>
      </c>
      <c r="E61" s="233">
        <f>SUM(E62:E68)</f>
        <v>0</v>
      </c>
      <c r="F61" s="375">
        <f>D61+E61</f>
        <v>0</v>
      </c>
      <c r="G61" s="229">
        <f>SUM(G62:G68)</f>
        <v>0</v>
      </c>
      <c r="H61" s="231">
        <f>SUM(H62:H68)</f>
        <v>0</v>
      </c>
      <c r="I61" s="125">
        <f t="shared" si="6"/>
        <v>0</v>
      </c>
      <c r="J61" s="229">
        <f>SUM(J62:J68)</f>
        <v>0</v>
      </c>
      <c r="K61" s="231">
        <f>SUM(K62:K68)</f>
        <v>0</v>
      </c>
      <c r="L61" s="125">
        <f t="shared" si="7"/>
        <v>0</v>
      </c>
      <c r="M61" s="232">
        <f>SUM(M62:M68)</f>
        <v>0</v>
      </c>
      <c r="N61" s="233">
        <f>SUM(N62:N68)</f>
        <v>0</v>
      </c>
      <c r="O61" s="125">
        <f t="shared" si="8"/>
        <v>0</v>
      </c>
      <c r="P61" s="83"/>
      <c r="R61" s="56"/>
      <c r="S61" s="56"/>
    </row>
    <row r="62" spans="1:19" hidden="1" x14ac:dyDescent="0.25">
      <c r="A62" s="76">
        <v>1141</v>
      </c>
      <c r="B62" s="118" t="s">
        <v>79</v>
      </c>
      <c r="C62" s="225">
        <f t="shared" si="4"/>
        <v>0</v>
      </c>
      <c r="D62" s="123">
        <v>0</v>
      </c>
      <c r="E62" s="227"/>
      <c r="F62" s="375">
        <f t="shared" si="5"/>
        <v>0</v>
      </c>
      <c r="G62" s="123"/>
      <c r="H62" s="124"/>
      <c r="I62" s="125">
        <f t="shared" si="6"/>
        <v>0</v>
      </c>
      <c r="J62" s="123">
        <v>0</v>
      </c>
      <c r="K62" s="124"/>
      <c r="L62" s="125">
        <f t="shared" si="7"/>
        <v>0</v>
      </c>
      <c r="M62" s="226"/>
      <c r="N62" s="227"/>
      <c r="O62" s="125">
        <f t="shared" si="8"/>
        <v>0</v>
      </c>
      <c r="P62" s="83"/>
      <c r="R62" s="56"/>
      <c r="S62" s="56"/>
    </row>
    <row r="63" spans="1:19" ht="24" hidden="1" x14ac:dyDescent="0.25">
      <c r="A63" s="76">
        <v>1142</v>
      </c>
      <c r="B63" s="118" t="s">
        <v>80</v>
      </c>
      <c r="C63" s="225">
        <f t="shared" si="4"/>
        <v>0</v>
      </c>
      <c r="D63" s="123">
        <v>0</v>
      </c>
      <c r="E63" s="227"/>
      <c r="F63" s="375">
        <f t="shared" si="5"/>
        <v>0</v>
      </c>
      <c r="G63" s="123"/>
      <c r="H63" s="124"/>
      <c r="I63" s="125">
        <f t="shared" si="6"/>
        <v>0</v>
      </c>
      <c r="J63" s="123">
        <v>0</v>
      </c>
      <c r="K63" s="124"/>
      <c r="L63" s="125">
        <f t="shared" si="7"/>
        <v>0</v>
      </c>
      <c r="M63" s="226"/>
      <c r="N63" s="227"/>
      <c r="O63" s="125">
        <f t="shared" si="8"/>
        <v>0</v>
      </c>
      <c r="P63" s="83"/>
      <c r="R63" s="56"/>
      <c r="S63" s="56"/>
    </row>
    <row r="64" spans="1:19" ht="24" hidden="1" x14ac:dyDescent="0.25">
      <c r="A64" s="76">
        <v>1145</v>
      </c>
      <c r="B64" s="118" t="s">
        <v>81</v>
      </c>
      <c r="C64" s="225">
        <f t="shared" si="4"/>
        <v>0</v>
      </c>
      <c r="D64" s="123">
        <v>0</v>
      </c>
      <c r="E64" s="227"/>
      <c r="F64" s="375">
        <f t="shared" si="5"/>
        <v>0</v>
      </c>
      <c r="G64" s="123"/>
      <c r="H64" s="124"/>
      <c r="I64" s="125">
        <f t="shared" si="6"/>
        <v>0</v>
      </c>
      <c r="J64" s="123">
        <v>0</v>
      </c>
      <c r="K64" s="124"/>
      <c r="L64" s="125">
        <f t="shared" si="7"/>
        <v>0</v>
      </c>
      <c r="M64" s="226"/>
      <c r="N64" s="227"/>
      <c r="O64" s="125">
        <f t="shared" si="8"/>
        <v>0</v>
      </c>
      <c r="P64" s="83"/>
      <c r="R64" s="56"/>
      <c r="S64" s="56"/>
    </row>
    <row r="65" spans="1:19" ht="24" hidden="1" x14ac:dyDescent="0.25">
      <c r="A65" s="76">
        <v>1146</v>
      </c>
      <c r="B65" s="118" t="s">
        <v>82</v>
      </c>
      <c r="C65" s="225">
        <f t="shared" si="4"/>
        <v>0</v>
      </c>
      <c r="D65" s="123">
        <v>0</v>
      </c>
      <c r="E65" s="227"/>
      <c r="F65" s="375">
        <f t="shared" si="5"/>
        <v>0</v>
      </c>
      <c r="G65" s="123"/>
      <c r="H65" s="124"/>
      <c r="I65" s="125">
        <f t="shared" si="6"/>
        <v>0</v>
      </c>
      <c r="J65" s="123">
        <v>0</v>
      </c>
      <c r="K65" s="124"/>
      <c r="L65" s="125">
        <f t="shared" si="7"/>
        <v>0</v>
      </c>
      <c r="M65" s="226"/>
      <c r="N65" s="227"/>
      <c r="O65" s="125">
        <f t="shared" si="8"/>
        <v>0</v>
      </c>
      <c r="P65" s="83"/>
      <c r="R65" s="56"/>
      <c r="S65" s="56"/>
    </row>
    <row r="66" spans="1:19" hidden="1" x14ac:dyDescent="0.25">
      <c r="A66" s="76">
        <v>1147</v>
      </c>
      <c r="B66" s="118" t="s">
        <v>83</v>
      </c>
      <c r="C66" s="225">
        <f t="shared" si="4"/>
        <v>0</v>
      </c>
      <c r="D66" s="123">
        <v>0</v>
      </c>
      <c r="E66" s="227"/>
      <c r="F66" s="375">
        <f t="shared" si="5"/>
        <v>0</v>
      </c>
      <c r="G66" s="123"/>
      <c r="H66" s="124"/>
      <c r="I66" s="125">
        <f t="shared" si="6"/>
        <v>0</v>
      </c>
      <c r="J66" s="123">
        <v>0</v>
      </c>
      <c r="K66" s="124"/>
      <c r="L66" s="125">
        <f t="shared" si="7"/>
        <v>0</v>
      </c>
      <c r="M66" s="226"/>
      <c r="N66" s="227"/>
      <c r="O66" s="125">
        <f t="shared" si="8"/>
        <v>0</v>
      </c>
      <c r="P66" s="83"/>
      <c r="R66" s="56"/>
      <c r="S66" s="56"/>
    </row>
    <row r="67" spans="1:19" hidden="1" x14ac:dyDescent="0.25">
      <c r="A67" s="76">
        <v>1148</v>
      </c>
      <c r="B67" s="118" t="s">
        <v>84</v>
      </c>
      <c r="C67" s="225">
        <f t="shared" si="4"/>
        <v>0</v>
      </c>
      <c r="D67" s="123">
        <v>0</v>
      </c>
      <c r="E67" s="227"/>
      <c r="F67" s="375">
        <f t="shared" si="5"/>
        <v>0</v>
      </c>
      <c r="G67" s="123"/>
      <c r="H67" s="124"/>
      <c r="I67" s="125">
        <f t="shared" si="6"/>
        <v>0</v>
      </c>
      <c r="J67" s="123">
        <v>0</v>
      </c>
      <c r="K67" s="124"/>
      <c r="L67" s="125">
        <f t="shared" si="7"/>
        <v>0</v>
      </c>
      <c r="M67" s="226"/>
      <c r="N67" s="227"/>
      <c r="O67" s="125">
        <f t="shared" si="8"/>
        <v>0</v>
      </c>
      <c r="P67" s="83"/>
      <c r="R67" s="56"/>
      <c r="S67" s="56"/>
    </row>
    <row r="68" spans="1:19" ht="24" hidden="1" x14ac:dyDescent="0.25">
      <c r="A68" s="76">
        <v>1149</v>
      </c>
      <c r="B68" s="118" t="s">
        <v>85</v>
      </c>
      <c r="C68" s="225">
        <f t="shared" si="4"/>
        <v>0</v>
      </c>
      <c r="D68" s="123">
        <v>0</v>
      </c>
      <c r="E68" s="227"/>
      <c r="F68" s="375">
        <f t="shared" si="5"/>
        <v>0</v>
      </c>
      <c r="G68" s="123"/>
      <c r="H68" s="124"/>
      <c r="I68" s="125">
        <f t="shared" si="6"/>
        <v>0</v>
      </c>
      <c r="J68" s="123">
        <v>0</v>
      </c>
      <c r="K68" s="124"/>
      <c r="L68" s="125">
        <f t="shared" si="7"/>
        <v>0</v>
      </c>
      <c r="M68" s="226"/>
      <c r="N68" s="227"/>
      <c r="O68" s="125">
        <f t="shared" si="8"/>
        <v>0</v>
      </c>
      <c r="P68" s="83"/>
      <c r="R68" s="56"/>
      <c r="S68" s="56"/>
    </row>
    <row r="69" spans="1:19" ht="36" hidden="1" x14ac:dyDescent="0.25">
      <c r="A69" s="217">
        <v>1150</v>
      </c>
      <c r="B69" s="158" t="s">
        <v>86</v>
      </c>
      <c r="C69" s="225">
        <f t="shared" si="4"/>
        <v>0</v>
      </c>
      <c r="D69" s="234">
        <v>0</v>
      </c>
      <c r="E69" s="237"/>
      <c r="F69" s="373">
        <f t="shared" si="5"/>
        <v>0</v>
      </c>
      <c r="G69" s="234"/>
      <c r="H69" s="235"/>
      <c r="I69" s="220">
        <f t="shared" si="6"/>
        <v>0</v>
      </c>
      <c r="J69" s="234">
        <v>0</v>
      </c>
      <c r="K69" s="235"/>
      <c r="L69" s="220">
        <f t="shared" si="7"/>
        <v>0</v>
      </c>
      <c r="M69" s="236"/>
      <c r="N69" s="237"/>
      <c r="O69" s="220">
        <f t="shared" si="8"/>
        <v>0</v>
      </c>
      <c r="P69" s="166"/>
      <c r="R69" s="56"/>
      <c r="S69" s="56"/>
    </row>
    <row r="70" spans="1:19" ht="36" hidden="1" x14ac:dyDescent="0.25">
      <c r="A70" s="95">
        <v>1200</v>
      </c>
      <c r="B70" s="212" t="s">
        <v>87</v>
      </c>
      <c r="C70" s="391">
        <f t="shared" si="4"/>
        <v>0</v>
      </c>
      <c r="D70" s="104">
        <f>SUM(D71:D72)</f>
        <v>0</v>
      </c>
      <c r="E70" s="239">
        <f>SUM(E71:E72)</f>
        <v>0</v>
      </c>
      <c r="F70" s="372">
        <f>D70+E70</f>
        <v>0</v>
      </c>
      <c r="G70" s="104">
        <f>SUM(G71:G72)</f>
        <v>0</v>
      </c>
      <c r="H70" s="105">
        <f>SUM(H71:H72)</f>
        <v>0</v>
      </c>
      <c r="I70" s="106">
        <f t="shared" si="6"/>
        <v>0</v>
      </c>
      <c r="J70" s="104">
        <f>SUM(J71:J72)</f>
        <v>0</v>
      </c>
      <c r="K70" s="105">
        <f>SUM(K71:K72)</f>
        <v>0</v>
      </c>
      <c r="L70" s="106">
        <f t="shared" si="7"/>
        <v>0</v>
      </c>
      <c r="M70" s="238">
        <f>SUM(M71:M72)</f>
        <v>0</v>
      </c>
      <c r="N70" s="239">
        <f>SUM(N71:N72)</f>
        <v>0</v>
      </c>
      <c r="O70" s="106">
        <f t="shared" si="8"/>
        <v>0</v>
      </c>
      <c r="P70" s="103"/>
      <c r="R70" s="56"/>
      <c r="S70" s="56"/>
    </row>
    <row r="71" spans="1:19" ht="24" hidden="1" x14ac:dyDescent="0.25">
      <c r="A71" s="240">
        <v>1210</v>
      </c>
      <c r="B71" s="108" t="s">
        <v>88</v>
      </c>
      <c r="C71" s="392">
        <f t="shared" si="4"/>
        <v>0</v>
      </c>
      <c r="D71" s="113">
        <v>0</v>
      </c>
      <c r="E71" s="224"/>
      <c r="F71" s="374">
        <f t="shared" si="5"/>
        <v>0</v>
      </c>
      <c r="G71" s="113"/>
      <c r="H71" s="114"/>
      <c r="I71" s="115">
        <f t="shared" si="6"/>
        <v>0</v>
      </c>
      <c r="J71" s="113">
        <v>0</v>
      </c>
      <c r="K71" s="114"/>
      <c r="L71" s="115">
        <f t="shared" si="7"/>
        <v>0</v>
      </c>
      <c r="M71" s="223"/>
      <c r="N71" s="224"/>
      <c r="O71" s="115">
        <f t="shared" si="8"/>
        <v>0</v>
      </c>
      <c r="P71" s="74"/>
      <c r="R71" s="56"/>
      <c r="S71" s="56"/>
    </row>
    <row r="72" spans="1:19" ht="24" hidden="1" x14ac:dyDescent="0.25">
      <c r="A72" s="228">
        <v>1220</v>
      </c>
      <c r="B72" s="118" t="s">
        <v>89</v>
      </c>
      <c r="C72" s="225">
        <f t="shared" si="4"/>
        <v>0</v>
      </c>
      <c r="D72" s="229">
        <f>SUM(D73:D77)</f>
        <v>0</v>
      </c>
      <c r="E72" s="233">
        <f>SUM(E73:E77)</f>
        <v>0</v>
      </c>
      <c r="F72" s="375">
        <f t="shared" si="5"/>
        <v>0</v>
      </c>
      <c r="G72" s="229">
        <f>SUM(G73:G77)</f>
        <v>0</v>
      </c>
      <c r="H72" s="231">
        <f>SUM(H73:H77)</f>
        <v>0</v>
      </c>
      <c r="I72" s="125">
        <f t="shared" si="6"/>
        <v>0</v>
      </c>
      <c r="J72" s="229">
        <f>SUM(J73:J77)</f>
        <v>0</v>
      </c>
      <c r="K72" s="231">
        <f>SUM(K73:K77)</f>
        <v>0</v>
      </c>
      <c r="L72" s="125">
        <f t="shared" si="7"/>
        <v>0</v>
      </c>
      <c r="M72" s="232">
        <f>SUM(M73:M77)</f>
        <v>0</v>
      </c>
      <c r="N72" s="233">
        <f>SUM(N73:N77)</f>
        <v>0</v>
      </c>
      <c r="O72" s="125">
        <f t="shared" si="8"/>
        <v>0</v>
      </c>
      <c r="P72" s="83"/>
      <c r="R72" s="56"/>
      <c r="S72" s="56"/>
    </row>
    <row r="73" spans="1:19" ht="48" hidden="1" x14ac:dyDescent="0.25">
      <c r="A73" s="76">
        <v>1221</v>
      </c>
      <c r="B73" s="118" t="s">
        <v>90</v>
      </c>
      <c r="C73" s="225">
        <f t="shared" si="4"/>
        <v>0</v>
      </c>
      <c r="D73" s="123">
        <v>0</v>
      </c>
      <c r="E73" s="227"/>
      <c r="F73" s="375">
        <f t="shared" si="5"/>
        <v>0</v>
      </c>
      <c r="G73" s="123"/>
      <c r="H73" s="124"/>
      <c r="I73" s="125">
        <f t="shared" si="6"/>
        <v>0</v>
      </c>
      <c r="J73" s="123">
        <v>0</v>
      </c>
      <c r="K73" s="124"/>
      <c r="L73" s="125">
        <f t="shared" si="7"/>
        <v>0</v>
      </c>
      <c r="M73" s="226"/>
      <c r="N73" s="227"/>
      <c r="O73" s="125">
        <f t="shared" si="8"/>
        <v>0</v>
      </c>
      <c r="P73" s="83"/>
      <c r="R73" s="56"/>
      <c r="S73" s="56"/>
    </row>
    <row r="74" spans="1:19" hidden="1" x14ac:dyDescent="0.25">
      <c r="A74" s="76">
        <v>1223</v>
      </c>
      <c r="B74" s="118" t="s">
        <v>91</v>
      </c>
      <c r="C74" s="225">
        <f t="shared" si="4"/>
        <v>0</v>
      </c>
      <c r="D74" s="123">
        <v>0</v>
      </c>
      <c r="E74" s="227"/>
      <c r="F74" s="375">
        <f t="shared" si="5"/>
        <v>0</v>
      </c>
      <c r="G74" s="123"/>
      <c r="H74" s="124"/>
      <c r="I74" s="125">
        <f t="shared" si="6"/>
        <v>0</v>
      </c>
      <c r="J74" s="123">
        <v>0</v>
      </c>
      <c r="K74" s="124"/>
      <c r="L74" s="125">
        <f t="shared" si="7"/>
        <v>0</v>
      </c>
      <c r="M74" s="226"/>
      <c r="N74" s="227"/>
      <c r="O74" s="125">
        <f t="shared" si="8"/>
        <v>0</v>
      </c>
      <c r="P74" s="83"/>
      <c r="R74" s="56"/>
      <c r="S74" s="56"/>
    </row>
    <row r="75" spans="1:19" hidden="1" x14ac:dyDescent="0.25">
      <c r="A75" s="76">
        <v>1225</v>
      </c>
      <c r="B75" s="118" t="s">
        <v>92</v>
      </c>
      <c r="C75" s="225">
        <f t="shared" si="4"/>
        <v>0</v>
      </c>
      <c r="D75" s="123">
        <v>0</v>
      </c>
      <c r="E75" s="227"/>
      <c r="F75" s="375">
        <f t="shared" si="5"/>
        <v>0</v>
      </c>
      <c r="G75" s="123"/>
      <c r="H75" s="124"/>
      <c r="I75" s="125">
        <f t="shared" si="6"/>
        <v>0</v>
      </c>
      <c r="J75" s="123">
        <v>0</v>
      </c>
      <c r="K75" s="124"/>
      <c r="L75" s="125">
        <f t="shared" si="7"/>
        <v>0</v>
      </c>
      <c r="M75" s="226"/>
      <c r="N75" s="227"/>
      <c r="O75" s="125">
        <f t="shared" si="8"/>
        <v>0</v>
      </c>
      <c r="P75" s="83"/>
      <c r="R75" s="56"/>
      <c r="S75" s="56"/>
    </row>
    <row r="76" spans="1:19" ht="24" hidden="1" x14ac:dyDescent="0.25">
      <c r="A76" s="76">
        <v>1227</v>
      </c>
      <c r="B76" s="118" t="s">
        <v>93</v>
      </c>
      <c r="C76" s="225">
        <f t="shared" si="4"/>
        <v>0</v>
      </c>
      <c r="D76" s="123">
        <v>0</v>
      </c>
      <c r="E76" s="227"/>
      <c r="F76" s="375">
        <f t="shared" si="5"/>
        <v>0</v>
      </c>
      <c r="G76" s="123"/>
      <c r="H76" s="124"/>
      <c r="I76" s="125">
        <f t="shared" si="6"/>
        <v>0</v>
      </c>
      <c r="J76" s="123">
        <v>0</v>
      </c>
      <c r="K76" s="124"/>
      <c r="L76" s="125">
        <f t="shared" si="7"/>
        <v>0</v>
      </c>
      <c r="M76" s="226"/>
      <c r="N76" s="227"/>
      <c r="O76" s="125">
        <f t="shared" si="8"/>
        <v>0</v>
      </c>
      <c r="P76" s="83"/>
      <c r="R76" s="56"/>
      <c r="S76" s="56"/>
    </row>
    <row r="77" spans="1:19" ht="48" hidden="1" x14ac:dyDescent="0.25">
      <c r="A77" s="76">
        <v>1228</v>
      </c>
      <c r="B77" s="118" t="s">
        <v>94</v>
      </c>
      <c r="C77" s="225">
        <f t="shared" si="4"/>
        <v>0</v>
      </c>
      <c r="D77" s="123">
        <v>0</v>
      </c>
      <c r="E77" s="227"/>
      <c r="F77" s="375">
        <f t="shared" si="5"/>
        <v>0</v>
      </c>
      <c r="G77" s="123"/>
      <c r="H77" s="124"/>
      <c r="I77" s="125">
        <f t="shared" si="6"/>
        <v>0</v>
      </c>
      <c r="J77" s="123">
        <v>0</v>
      </c>
      <c r="K77" s="124"/>
      <c r="L77" s="125">
        <f t="shared" si="7"/>
        <v>0</v>
      </c>
      <c r="M77" s="226"/>
      <c r="N77" s="227"/>
      <c r="O77" s="125">
        <f t="shared" si="8"/>
        <v>0</v>
      </c>
      <c r="P77" s="83"/>
      <c r="R77" s="56"/>
      <c r="S77" s="56"/>
    </row>
    <row r="78" spans="1:19" x14ac:dyDescent="0.25">
      <c r="A78" s="204">
        <v>2000</v>
      </c>
      <c r="B78" s="204" t="s">
        <v>95</v>
      </c>
      <c r="C78" s="401">
        <f t="shared" si="4"/>
        <v>623724</v>
      </c>
      <c r="D78" s="206">
        <f>SUM(D79,D86,D133,D167,D168,D175)</f>
        <v>580041</v>
      </c>
      <c r="E78" s="210">
        <f>SUM(E79,E86,E133,E167,E168,E175)</f>
        <v>0</v>
      </c>
      <c r="F78" s="371">
        <f t="shared" si="5"/>
        <v>580041</v>
      </c>
      <c r="G78" s="206">
        <f>SUM(G79,G86,G133,G167,G168,G175)</f>
        <v>0</v>
      </c>
      <c r="H78" s="207">
        <f>SUM(H79,H86,H133,H167,H168,H175)</f>
        <v>0</v>
      </c>
      <c r="I78" s="208">
        <f t="shared" si="6"/>
        <v>0</v>
      </c>
      <c r="J78" s="206">
        <f>SUM(J79,J86,J133,J167,J168,J175)</f>
        <v>43683</v>
      </c>
      <c r="K78" s="207">
        <f>SUM(K79,K86,K133,K167,K168,K175)</f>
        <v>0</v>
      </c>
      <c r="L78" s="208">
        <f t="shared" si="7"/>
        <v>43683</v>
      </c>
      <c r="M78" s="209">
        <f>SUM(M79,M86,M133,M167,M168,M175)</f>
        <v>0</v>
      </c>
      <c r="N78" s="210">
        <f>SUM(N79,N86,N133,N167,N168,N175)</f>
        <v>0</v>
      </c>
      <c r="O78" s="208">
        <f t="shared" si="8"/>
        <v>0</v>
      </c>
      <c r="P78" s="211"/>
      <c r="R78" s="56"/>
      <c r="S78" s="56"/>
    </row>
    <row r="79" spans="1:19" ht="24" hidden="1" x14ac:dyDescent="0.25">
      <c r="A79" s="95">
        <v>2100</v>
      </c>
      <c r="B79" s="212" t="s">
        <v>96</v>
      </c>
      <c r="C79" s="391">
        <f t="shared" si="4"/>
        <v>0</v>
      </c>
      <c r="D79" s="104">
        <f>SUM(D80,D83)</f>
        <v>0</v>
      </c>
      <c r="E79" s="239">
        <f>SUM(E80,E83)</f>
        <v>0</v>
      </c>
      <c r="F79" s="372">
        <f t="shared" si="5"/>
        <v>0</v>
      </c>
      <c r="G79" s="104">
        <f>SUM(G80,G83)</f>
        <v>0</v>
      </c>
      <c r="H79" s="105">
        <f>SUM(H80,H83)</f>
        <v>0</v>
      </c>
      <c r="I79" s="106">
        <f t="shared" si="6"/>
        <v>0</v>
      </c>
      <c r="J79" s="104">
        <f>SUM(J80,J83)</f>
        <v>0</v>
      </c>
      <c r="K79" s="105">
        <f>SUM(K80,K83)</f>
        <v>0</v>
      </c>
      <c r="L79" s="106">
        <f t="shared" si="7"/>
        <v>0</v>
      </c>
      <c r="M79" s="238">
        <f>SUM(M80,M83)</f>
        <v>0</v>
      </c>
      <c r="N79" s="239">
        <f>SUM(N80,N83)</f>
        <v>0</v>
      </c>
      <c r="O79" s="106">
        <f t="shared" si="8"/>
        <v>0</v>
      </c>
      <c r="P79" s="103"/>
      <c r="R79" s="56"/>
      <c r="S79" s="56"/>
    </row>
    <row r="80" spans="1:19" ht="24" hidden="1" x14ac:dyDescent="0.25">
      <c r="A80" s="240">
        <v>2110</v>
      </c>
      <c r="B80" s="108" t="s">
        <v>97</v>
      </c>
      <c r="C80" s="392">
        <f t="shared" si="4"/>
        <v>0</v>
      </c>
      <c r="D80" s="241">
        <f>SUM(D81:D82)</f>
        <v>0</v>
      </c>
      <c r="E80" s="245">
        <f>SUM(E81:E82)</f>
        <v>0</v>
      </c>
      <c r="F80" s="374">
        <f t="shared" si="5"/>
        <v>0</v>
      </c>
      <c r="G80" s="241">
        <f>SUM(G81:G82)</f>
        <v>0</v>
      </c>
      <c r="H80" s="243">
        <f>SUM(H81:H82)</f>
        <v>0</v>
      </c>
      <c r="I80" s="115">
        <f t="shared" si="6"/>
        <v>0</v>
      </c>
      <c r="J80" s="241">
        <f>SUM(J81:J82)</f>
        <v>0</v>
      </c>
      <c r="K80" s="243">
        <f>SUM(K81:K82)</f>
        <v>0</v>
      </c>
      <c r="L80" s="115">
        <f t="shared" si="7"/>
        <v>0</v>
      </c>
      <c r="M80" s="244">
        <f>SUM(M81:M82)</f>
        <v>0</v>
      </c>
      <c r="N80" s="245">
        <f>SUM(N81:N82)</f>
        <v>0</v>
      </c>
      <c r="O80" s="115">
        <f t="shared" si="8"/>
        <v>0</v>
      </c>
      <c r="P80" s="74"/>
      <c r="R80" s="56"/>
      <c r="S80" s="56"/>
    </row>
    <row r="81" spans="1:19" hidden="1" x14ac:dyDescent="0.25">
      <c r="A81" s="76">
        <v>2111</v>
      </c>
      <c r="B81" s="118" t="s">
        <v>98</v>
      </c>
      <c r="C81" s="225">
        <f t="shared" si="4"/>
        <v>0</v>
      </c>
      <c r="D81" s="123">
        <v>0</v>
      </c>
      <c r="E81" s="227"/>
      <c r="F81" s="375">
        <f t="shared" si="5"/>
        <v>0</v>
      </c>
      <c r="G81" s="123"/>
      <c r="H81" s="124"/>
      <c r="I81" s="125">
        <f t="shared" si="6"/>
        <v>0</v>
      </c>
      <c r="J81" s="123">
        <v>0</v>
      </c>
      <c r="K81" s="124"/>
      <c r="L81" s="125">
        <f t="shared" si="7"/>
        <v>0</v>
      </c>
      <c r="M81" s="226"/>
      <c r="N81" s="227"/>
      <c r="O81" s="125">
        <f t="shared" si="8"/>
        <v>0</v>
      </c>
      <c r="P81" s="83"/>
      <c r="R81" s="56"/>
      <c r="S81" s="56"/>
    </row>
    <row r="82" spans="1:19" ht="24" hidden="1" x14ac:dyDescent="0.25">
      <c r="A82" s="76">
        <v>2112</v>
      </c>
      <c r="B82" s="118" t="s">
        <v>99</v>
      </c>
      <c r="C82" s="225">
        <f t="shared" si="4"/>
        <v>0</v>
      </c>
      <c r="D82" s="123">
        <v>0</v>
      </c>
      <c r="E82" s="227"/>
      <c r="F82" s="375">
        <f t="shared" si="5"/>
        <v>0</v>
      </c>
      <c r="G82" s="123"/>
      <c r="H82" s="124"/>
      <c r="I82" s="125">
        <f t="shared" si="6"/>
        <v>0</v>
      </c>
      <c r="J82" s="123">
        <v>0</v>
      </c>
      <c r="K82" s="124"/>
      <c r="L82" s="125">
        <f t="shared" si="7"/>
        <v>0</v>
      </c>
      <c r="M82" s="226"/>
      <c r="N82" s="227"/>
      <c r="O82" s="125">
        <f t="shared" si="8"/>
        <v>0</v>
      </c>
      <c r="P82" s="83"/>
      <c r="R82" s="56"/>
      <c r="S82" s="56"/>
    </row>
    <row r="83" spans="1:19" ht="24" hidden="1" x14ac:dyDescent="0.25">
      <c r="A83" s="228">
        <v>2120</v>
      </c>
      <c r="B83" s="118" t="s">
        <v>100</v>
      </c>
      <c r="C83" s="225">
        <f t="shared" si="4"/>
        <v>0</v>
      </c>
      <c r="D83" s="229">
        <f>SUM(D84:D85)</f>
        <v>0</v>
      </c>
      <c r="E83" s="233">
        <f>SUM(E84:E85)</f>
        <v>0</v>
      </c>
      <c r="F83" s="375">
        <f t="shared" si="5"/>
        <v>0</v>
      </c>
      <c r="G83" s="229">
        <f>SUM(G84:G85)</f>
        <v>0</v>
      </c>
      <c r="H83" s="231">
        <f>SUM(H84:H85)</f>
        <v>0</v>
      </c>
      <c r="I83" s="125">
        <f t="shared" si="6"/>
        <v>0</v>
      </c>
      <c r="J83" s="229">
        <f>SUM(J84:J85)</f>
        <v>0</v>
      </c>
      <c r="K83" s="231">
        <f>SUM(K84:K85)</f>
        <v>0</v>
      </c>
      <c r="L83" s="125">
        <f t="shared" si="7"/>
        <v>0</v>
      </c>
      <c r="M83" s="232">
        <f>SUM(M84:M85)</f>
        <v>0</v>
      </c>
      <c r="N83" s="233">
        <f>SUM(N84:N85)</f>
        <v>0</v>
      </c>
      <c r="O83" s="125">
        <f t="shared" si="8"/>
        <v>0</v>
      </c>
      <c r="P83" s="83"/>
      <c r="R83" s="56"/>
      <c r="S83" s="56"/>
    </row>
    <row r="84" spans="1:19" hidden="1" x14ac:dyDescent="0.25">
      <c r="A84" s="76">
        <v>2121</v>
      </c>
      <c r="B84" s="118" t="s">
        <v>98</v>
      </c>
      <c r="C84" s="225">
        <f t="shared" si="4"/>
        <v>0</v>
      </c>
      <c r="D84" s="123">
        <v>0</v>
      </c>
      <c r="E84" s="227"/>
      <c r="F84" s="375">
        <f t="shared" si="5"/>
        <v>0</v>
      </c>
      <c r="G84" s="123"/>
      <c r="H84" s="124"/>
      <c r="I84" s="125">
        <f t="shared" si="6"/>
        <v>0</v>
      </c>
      <c r="J84" s="123">
        <v>0</v>
      </c>
      <c r="K84" s="124"/>
      <c r="L84" s="125">
        <f t="shared" si="7"/>
        <v>0</v>
      </c>
      <c r="M84" s="226"/>
      <c r="N84" s="227"/>
      <c r="O84" s="125">
        <f t="shared" si="8"/>
        <v>0</v>
      </c>
      <c r="P84" s="83"/>
      <c r="R84" s="56"/>
      <c r="S84" s="56"/>
    </row>
    <row r="85" spans="1:19" ht="24" hidden="1" x14ac:dyDescent="0.25">
      <c r="A85" s="76">
        <v>2122</v>
      </c>
      <c r="B85" s="118" t="s">
        <v>99</v>
      </c>
      <c r="C85" s="225">
        <f t="shared" si="4"/>
        <v>0</v>
      </c>
      <c r="D85" s="123">
        <v>0</v>
      </c>
      <c r="E85" s="227"/>
      <c r="F85" s="375">
        <f t="shared" si="5"/>
        <v>0</v>
      </c>
      <c r="G85" s="123"/>
      <c r="H85" s="124"/>
      <c r="I85" s="125">
        <f t="shared" si="6"/>
        <v>0</v>
      </c>
      <c r="J85" s="123">
        <v>0</v>
      </c>
      <c r="K85" s="124"/>
      <c r="L85" s="125">
        <f t="shared" si="7"/>
        <v>0</v>
      </c>
      <c r="M85" s="226"/>
      <c r="N85" s="227"/>
      <c r="O85" s="125">
        <f t="shared" si="8"/>
        <v>0</v>
      </c>
      <c r="P85" s="83"/>
      <c r="R85" s="56"/>
      <c r="S85" s="56"/>
    </row>
    <row r="86" spans="1:19" x14ac:dyDescent="0.25">
      <c r="A86" s="95">
        <v>2200</v>
      </c>
      <c r="B86" s="212" t="s">
        <v>101</v>
      </c>
      <c r="C86" s="246">
        <f t="shared" si="4"/>
        <v>617392</v>
      </c>
      <c r="D86" s="104">
        <f>SUM(D87,D92,D98,D106,D115,D119,D125,D131)</f>
        <v>573540</v>
      </c>
      <c r="E86" s="239">
        <f>SUM(E87,E92,E98,E106,E115,E119,E125,E131)</f>
        <v>169</v>
      </c>
      <c r="F86" s="372">
        <f t="shared" si="5"/>
        <v>573709</v>
      </c>
      <c r="G86" s="104">
        <f>SUM(G87,G92,G98,G106,G115,G119,G125,G131)</f>
        <v>0</v>
      </c>
      <c r="H86" s="105">
        <f>SUM(H87,H92,H98,H106,H115,H119,H125,H131)</f>
        <v>0</v>
      </c>
      <c r="I86" s="106">
        <f t="shared" si="6"/>
        <v>0</v>
      </c>
      <c r="J86" s="104">
        <f>SUM(J87,J92,J98,J106,J115,J119,J125,J131)</f>
        <v>43683</v>
      </c>
      <c r="K86" s="105">
        <f>SUM(K87,K92,K98,K106,K115,K119,K125,K131)</f>
        <v>0</v>
      </c>
      <c r="L86" s="106">
        <f t="shared" si="7"/>
        <v>43683</v>
      </c>
      <c r="M86" s="247">
        <f>SUM(M87,M92,M98,M106,M115,M119,M125,M131)</f>
        <v>0</v>
      </c>
      <c r="N86" s="248">
        <f>SUM(N87,N92,N98,N106,N115,N119,N125,N131)</f>
        <v>0</v>
      </c>
      <c r="O86" s="249">
        <f t="shared" si="8"/>
        <v>0</v>
      </c>
      <c r="P86" s="250"/>
      <c r="R86" s="56"/>
      <c r="S86" s="56"/>
    </row>
    <row r="87" spans="1:19" hidden="1" x14ac:dyDescent="0.25">
      <c r="A87" s="217">
        <v>2210</v>
      </c>
      <c r="B87" s="158" t="s">
        <v>102</v>
      </c>
      <c r="C87" s="396">
        <f t="shared" si="4"/>
        <v>0</v>
      </c>
      <c r="D87" s="218">
        <f>SUM(D88:D91)</f>
        <v>0</v>
      </c>
      <c r="E87" s="222">
        <f>SUM(E88:E91)</f>
        <v>0</v>
      </c>
      <c r="F87" s="373">
        <f t="shared" si="5"/>
        <v>0</v>
      </c>
      <c r="G87" s="218">
        <f>SUM(G88:G91)</f>
        <v>0</v>
      </c>
      <c r="H87" s="219">
        <f>SUM(H88:H91)</f>
        <v>0</v>
      </c>
      <c r="I87" s="220">
        <f t="shared" si="6"/>
        <v>0</v>
      </c>
      <c r="J87" s="218">
        <f>SUM(J88:J91)</f>
        <v>0</v>
      </c>
      <c r="K87" s="219">
        <f>SUM(K88:K91)</f>
        <v>0</v>
      </c>
      <c r="L87" s="220">
        <f t="shared" si="7"/>
        <v>0</v>
      </c>
      <c r="M87" s="221">
        <f>SUM(M88:M91)</f>
        <v>0</v>
      </c>
      <c r="N87" s="222">
        <f>SUM(N88:N91)</f>
        <v>0</v>
      </c>
      <c r="O87" s="220">
        <f t="shared" si="8"/>
        <v>0</v>
      </c>
      <c r="P87" s="166"/>
      <c r="R87" s="56"/>
      <c r="S87" s="56"/>
    </row>
    <row r="88" spans="1:19" ht="24" hidden="1" x14ac:dyDescent="0.25">
      <c r="A88" s="67">
        <v>2211</v>
      </c>
      <c r="B88" s="108" t="s">
        <v>103</v>
      </c>
      <c r="C88" s="225">
        <f t="shared" si="4"/>
        <v>0</v>
      </c>
      <c r="D88" s="113">
        <v>0</v>
      </c>
      <c r="E88" s="224"/>
      <c r="F88" s="374">
        <f t="shared" si="5"/>
        <v>0</v>
      </c>
      <c r="G88" s="113"/>
      <c r="H88" s="114"/>
      <c r="I88" s="115">
        <f t="shared" si="6"/>
        <v>0</v>
      </c>
      <c r="J88" s="113">
        <v>0</v>
      </c>
      <c r="K88" s="114"/>
      <c r="L88" s="115">
        <f t="shared" si="7"/>
        <v>0</v>
      </c>
      <c r="M88" s="223"/>
      <c r="N88" s="224"/>
      <c r="O88" s="115">
        <f t="shared" si="8"/>
        <v>0</v>
      </c>
      <c r="P88" s="74"/>
      <c r="R88" s="56"/>
      <c r="S88" s="56"/>
    </row>
    <row r="89" spans="1:19" ht="36" hidden="1" x14ac:dyDescent="0.25">
      <c r="A89" s="76">
        <v>2212</v>
      </c>
      <c r="B89" s="118" t="s">
        <v>104</v>
      </c>
      <c r="C89" s="225">
        <f t="shared" si="4"/>
        <v>0</v>
      </c>
      <c r="D89" s="123">
        <v>0</v>
      </c>
      <c r="E89" s="227"/>
      <c r="F89" s="375">
        <f t="shared" si="5"/>
        <v>0</v>
      </c>
      <c r="G89" s="123"/>
      <c r="H89" s="124"/>
      <c r="I89" s="125">
        <f t="shared" si="6"/>
        <v>0</v>
      </c>
      <c r="J89" s="123">
        <v>0</v>
      </c>
      <c r="K89" s="124"/>
      <c r="L89" s="125">
        <f t="shared" si="7"/>
        <v>0</v>
      </c>
      <c r="M89" s="226"/>
      <c r="N89" s="227"/>
      <c r="O89" s="125">
        <f t="shared" si="8"/>
        <v>0</v>
      </c>
      <c r="P89" s="83"/>
      <c r="R89" s="56"/>
      <c r="S89" s="56"/>
    </row>
    <row r="90" spans="1:19" ht="24" hidden="1" x14ac:dyDescent="0.25">
      <c r="A90" s="76">
        <v>2214</v>
      </c>
      <c r="B90" s="118" t="s">
        <v>105</v>
      </c>
      <c r="C90" s="225">
        <f t="shared" si="4"/>
        <v>0</v>
      </c>
      <c r="D90" s="123">
        <v>0</v>
      </c>
      <c r="E90" s="227"/>
      <c r="F90" s="375">
        <f t="shared" si="5"/>
        <v>0</v>
      </c>
      <c r="G90" s="123"/>
      <c r="H90" s="124"/>
      <c r="I90" s="125">
        <f t="shared" si="6"/>
        <v>0</v>
      </c>
      <c r="J90" s="123">
        <v>0</v>
      </c>
      <c r="K90" s="124"/>
      <c r="L90" s="125">
        <f t="shared" si="7"/>
        <v>0</v>
      </c>
      <c r="M90" s="226"/>
      <c r="N90" s="227"/>
      <c r="O90" s="125">
        <f t="shared" si="8"/>
        <v>0</v>
      </c>
      <c r="P90" s="83"/>
      <c r="R90" s="56"/>
      <c r="S90" s="56"/>
    </row>
    <row r="91" spans="1:19" hidden="1" x14ac:dyDescent="0.25">
      <c r="A91" s="76">
        <v>2219</v>
      </c>
      <c r="B91" s="118" t="s">
        <v>106</v>
      </c>
      <c r="C91" s="225">
        <f t="shared" si="4"/>
        <v>0</v>
      </c>
      <c r="D91" s="123">
        <v>0</v>
      </c>
      <c r="E91" s="227"/>
      <c r="F91" s="375">
        <f t="shared" si="5"/>
        <v>0</v>
      </c>
      <c r="G91" s="123"/>
      <c r="H91" s="124"/>
      <c r="I91" s="125">
        <f t="shared" si="6"/>
        <v>0</v>
      </c>
      <c r="J91" s="123">
        <v>0</v>
      </c>
      <c r="K91" s="124"/>
      <c r="L91" s="125">
        <f t="shared" si="7"/>
        <v>0</v>
      </c>
      <c r="M91" s="226"/>
      <c r="N91" s="227"/>
      <c r="O91" s="125">
        <f t="shared" si="8"/>
        <v>0</v>
      </c>
      <c r="P91" s="83"/>
      <c r="R91" s="56"/>
      <c r="S91" s="56"/>
    </row>
    <row r="92" spans="1:19" ht="24" x14ac:dyDescent="0.25">
      <c r="A92" s="228">
        <v>2220</v>
      </c>
      <c r="B92" s="118" t="s">
        <v>107</v>
      </c>
      <c r="C92" s="225">
        <f t="shared" si="4"/>
        <v>26892</v>
      </c>
      <c r="D92" s="229">
        <f>SUM(D93:D97)</f>
        <v>26892</v>
      </c>
      <c r="E92" s="233">
        <f>SUM(E93:E97)</f>
        <v>0</v>
      </c>
      <c r="F92" s="375">
        <f t="shared" si="5"/>
        <v>26892</v>
      </c>
      <c r="G92" s="229">
        <f>SUM(G93:G97)</f>
        <v>0</v>
      </c>
      <c r="H92" s="231">
        <f>SUM(H93:H97)</f>
        <v>0</v>
      </c>
      <c r="I92" s="125">
        <f t="shared" si="6"/>
        <v>0</v>
      </c>
      <c r="J92" s="229">
        <f>SUM(J93:J97)</f>
        <v>0</v>
      </c>
      <c r="K92" s="231">
        <f>SUM(K93:K97)</f>
        <v>0</v>
      </c>
      <c r="L92" s="125">
        <f t="shared" si="7"/>
        <v>0</v>
      </c>
      <c r="M92" s="232">
        <f>SUM(M93:M97)</f>
        <v>0</v>
      </c>
      <c r="N92" s="233">
        <f>SUM(N93:N97)</f>
        <v>0</v>
      </c>
      <c r="O92" s="125">
        <f t="shared" si="8"/>
        <v>0</v>
      </c>
      <c r="P92" s="83"/>
      <c r="R92" s="56"/>
      <c r="S92" s="56"/>
    </row>
    <row r="93" spans="1:19" x14ac:dyDescent="0.25">
      <c r="A93" s="76">
        <v>2221</v>
      </c>
      <c r="B93" s="118" t="s">
        <v>108</v>
      </c>
      <c r="C93" s="225">
        <f t="shared" si="4"/>
        <v>16300</v>
      </c>
      <c r="D93" s="123">
        <f>45000-28700</f>
        <v>16300</v>
      </c>
      <c r="E93" s="227"/>
      <c r="F93" s="375">
        <f t="shared" si="5"/>
        <v>16300</v>
      </c>
      <c r="G93" s="123"/>
      <c r="H93" s="124"/>
      <c r="I93" s="125">
        <f t="shared" si="6"/>
        <v>0</v>
      </c>
      <c r="J93" s="123">
        <v>0</v>
      </c>
      <c r="K93" s="124"/>
      <c r="L93" s="125">
        <f t="shared" si="7"/>
        <v>0</v>
      </c>
      <c r="M93" s="226"/>
      <c r="N93" s="227"/>
      <c r="O93" s="125">
        <f t="shared" si="8"/>
        <v>0</v>
      </c>
      <c r="P93" s="83"/>
      <c r="R93" s="56"/>
      <c r="S93" s="56"/>
    </row>
    <row r="94" spans="1:19" x14ac:dyDescent="0.25">
      <c r="A94" s="76">
        <v>2222</v>
      </c>
      <c r="B94" s="118" t="s">
        <v>109</v>
      </c>
      <c r="C94" s="225">
        <f t="shared" si="4"/>
        <v>592</v>
      </c>
      <c r="D94" s="123">
        <v>592</v>
      </c>
      <c r="E94" s="227"/>
      <c r="F94" s="375">
        <f t="shared" si="5"/>
        <v>592</v>
      </c>
      <c r="G94" s="123"/>
      <c r="H94" s="124"/>
      <c r="I94" s="125">
        <f t="shared" si="6"/>
        <v>0</v>
      </c>
      <c r="J94" s="123">
        <v>0</v>
      </c>
      <c r="K94" s="124"/>
      <c r="L94" s="125">
        <f t="shared" si="7"/>
        <v>0</v>
      </c>
      <c r="M94" s="226"/>
      <c r="N94" s="227"/>
      <c r="O94" s="125">
        <f t="shared" si="8"/>
        <v>0</v>
      </c>
      <c r="P94" s="83"/>
      <c r="R94" s="56"/>
      <c r="S94" s="56"/>
    </row>
    <row r="95" spans="1:19" x14ac:dyDescent="0.25">
      <c r="A95" s="76">
        <v>2223</v>
      </c>
      <c r="B95" s="118" t="s">
        <v>110</v>
      </c>
      <c r="C95" s="225">
        <f t="shared" si="4"/>
        <v>10000</v>
      </c>
      <c r="D95" s="123">
        <v>10000</v>
      </c>
      <c r="E95" s="227"/>
      <c r="F95" s="375">
        <f t="shared" si="5"/>
        <v>10000</v>
      </c>
      <c r="G95" s="123"/>
      <c r="H95" s="124"/>
      <c r="I95" s="125">
        <f t="shared" si="6"/>
        <v>0</v>
      </c>
      <c r="J95" s="123">
        <v>0</v>
      </c>
      <c r="K95" s="124"/>
      <c r="L95" s="125">
        <f t="shared" si="7"/>
        <v>0</v>
      </c>
      <c r="M95" s="226"/>
      <c r="N95" s="227"/>
      <c r="O95" s="125">
        <f t="shared" si="8"/>
        <v>0</v>
      </c>
      <c r="P95" s="83"/>
      <c r="R95" s="56"/>
      <c r="S95" s="56"/>
    </row>
    <row r="96" spans="1:19" ht="48" hidden="1" x14ac:dyDescent="0.25">
      <c r="A96" s="76">
        <v>2224</v>
      </c>
      <c r="B96" s="118" t="s">
        <v>111</v>
      </c>
      <c r="C96" s="225">
        <f t="shared" si="4"/>
        <v>0</v>
      </c>
      <c r="D96" s="123">
        <v>0</v>
      </c>
      <c r="E96" s="227"/>
      <c r="F96" s="375">
        <f t="shared" si="5"/>
        <v>0</v>
      </c>
      <c r="G96" s="123"/>
      <c r="H96" s="124"/>
      <c r="I96" s="125">
        <f t="shared" si="6"/>
        <v>0</v>
      </c>
      <c r="J96" s="123">
        <v>0</v>
      </c>
      <c r="K96" s="124"/>
      <c r="L96" s="125">
        <f t="shared" si="7"/>
        <v>0</v>
      </c>
      <c r="M96" s="226"/>
      <c r="N96" s="227"/>
      <c r="O96" s="125">
        <f t="shared" si="8"/>
        <v>0</v>
      </c>
      <c r="P96" s="83"/>
      <c r="R96" s="56"/>
      <c r="S96" s="56"/>
    </row>
    <row r="97" spans="1:19" ht="24" hidden="1" x14ac:dyDescent="0.25">
      <c r="A97" s="76">
        <v>2229</v>
      </c>
      <c r="B97" s="118" t="s">
        <v>112</v>
      </c>
      <c r="C97" s="225">
        <f t="shared" si="4"/>
        <v>0</v>
      </c>
      <c r="D97" s="123">
        <v>0</v>
      </c>
      <c r="E97" s="227"/>
      <c r="F97" s="375">
        <f t="shared" si="5"/>
        <v>0</v>
      </c>
      <c r="G97" s="123"/>
      <c r="H97" s="124"/>
      <c r="I97" s="125">
        <f t="shared" si="6"/>
        <v>0</v>
      </c>
      <c r="J97" s="123">
        <v>0</v>
      </c>
      <c r="K97" s="124"/>
      <c r="L97" s="125">
        <f t="shared" si="7"/>
        <v>0</v>
      </c>
      <c r="M97" s="226"/>
      <c r="N97" s="227"/>
      <c r="O97" s="125">
        <f t="shared" si="8"/>
        <v>0</v>
      </c>
      <c r="P97" s="83"/>
      <c r="R97" s="56"/>
      <c r="S97" s="56"/>
    </row>
    <row r="98" spans="1:19" ht="36" x14ac:dyDescent="0.25">
      <c r="A98" s="228">
        <v>2230</v>
      </c>
      <c r="B98" s="118" t="s">
        <v>113</v>
      </c>
      <c r="C98" s="225">
        <f t="shared" si="4"/>
        <v>5000</v>
      </c>
      <c r="D98" s="229">
        <f>SUM(D99:D105)</f>
        <v>5000</v>
      </c>
      <c r="E98" s="233">
        <f>SUM(E99:E105)</f>
        <v>0</v>
      </c>
      <c r="F98" s="375">
        <f t="shared" si="5"/>
        <v>5000</v>
      </c>
      <c r="G98" s="229">
        <f>SUM(G99:G105)</f>
        <v>0</v>
      </c>
      <c r="H98" s="231">
        <f>SUM(H99:H105)</f>
        <v>0</v>
      </c>
      <c r="I98" s="125">
        <f t="shared" si="6"/>
        <v>0</v>
      </c>
      <c r="J98" s="229">
        <f>SUM(J99:J105)</f>
        <v>0</v>
      </c>
      <c r="K98" s="231">
        <f>SUM(K99:K105)</f>
        <v>0</v>
      </c>
      <c r="L98" s="125">
        <f t="shared" si="7"/>
        <v>0</v>
      </c>
      <c r="M98" s="232">
        <f>SUM(M99:M105)</f>
        <v>0</v>
      </c>
      <c r="N98" s="233">
        <f>SUM(N99:N105)</f>
        <v>0</v>
      </c>
      <c r="O98" s="125">
        <f t="shared" si="8"/>
        <v>0</v>
      </c>
      <c r="P98" s="83"/>
      <c r="R98" s="56"/>
      <c r="S98" s="56"/>
    </row>
    <row r="99" spans="1:19" ht="24" hidden="1" x14ac:dyDescent="0.25">
      <c r="A99" s="76">
        <v>2231</v>
      </c>
      <c r="B99" s="118" t="s">
        <v>114</v>
      </c>
      <c r="C99" s="225">
        <f t="shared" si="4"/>
        <v>0</v>
      </c>
      <c r="D99" s="123">
        <v>0</v>
      </c>
      <c r="E99" s="227"/>
      <c r="F99" s="375">
        <f t="shared" si="5"/>
        <v>0</v>
      </c>
      <c r="G99" s="123"/>
      <c r="H99" s="124"/>
      <c r="I99" s="125">
        <f t="shared" si="6"/>
        <v>0</v>
      </c>
      <c r="J99" s="123">
        <v>0</v>
      </c>
      <c r="K99" s="124"/>
      <c r="L99" s="125">
        <f t="shared" si="7"/>
        <v>0</v>
      </c>
      <c r="M99" s="226"/>
      <c r="N99" s="227"/>
      <c r="O99" s="125">
        <f t="shared" si="8"/>
        <v>0</v>
      </c>
      <c r="P99" s="83"/>
      <c r="R99" s="56"/>
      <c r="S99" s="56"/>
    </row>
    <row r="100" spans="1:19" ht="24" hidden="1" x14ac:dyDescent="0.25">
      <c r="A100" s="76">
        <v>2232</v>
      </c>
      <c r="B100" s="118" t="s">
        <v>115</v>
      </c>
      <c r="C100" s="225">
        <f t="shared" si="4"/>
        <v>0</v>
      </c>
      <c r="D100" s="123">
        <v>0</v>
      </c>
      <c r="E100" s="227"/>
      <c r="F100" s="375">
        <f t="shared" si="5"/>
        <v>0</v>
      </c>
      <c r="G100" s="123"/>
      <c r="H100" s="124"/>
      <c r="I100" s="125">
        <f t="shared" si="6"/>
        <v>0</v>
      </c>
      <c r="J100" s="123">
        <v>0</v>
      </c>
      <c r="K100" s="124"/>
      <c r="L100" s="125">
        <f t="shared" si="7"/>
        <v>0</v>
      </c>
      <c r="M100" s="226"/>
      <c r="N100" s="227"/>
      <c r="O100" s="125">
        <f t="shared" si="8"/>
        <v>0</v>
      </c>
      <c r="P100" s="83"/>
      <c r="R100" s="56"/>
      <c r="S100" s="56"/>
    </row>
    <row r="101" spans="1:19" hidden="1" x14ac:dyDescent="0.25">
      <c r="A101" s="67">
        <v>2233</v>
      </c>
      <c r="B101" s="108" t="s">
        <v>116</v>
      </c>
      <c r="C101" s="225">
        <f t="shared" si="4"/>
        <v>0</v>
      </c>
      <c r="D101" s="113">
        <v>0</v>
      </c>
      <c r="E101" s="224"/>
      <c r="F101" s="374">
        <f t="shared" si="5"/>
        <v>0</v>
      </c>
      <c r="G101" s="113"/>
      <c r="H101" s="114"/>
      <c r="I101" s="115">
        <f t="shared" si="6"/>
        <v>0</v>
      </c>
      <c r="J101" s="113">
        <v>0</v>
      </c>
      <c r="K101" s="114"/>
      <c r="L101" s="115">
        <f t="shared" si="7"/>
        <v>0</v>
      </c>
      <c r="M101" s="223"/>
      <c r="N101" s="224"/>
      <c r="O101" s="115">
        <f t="shared" si="8"/>
        <v>0</v>
      </c>
      <c r="P101" s="74"/>
      <c r="R101" s="56"/>
      <c r="S101" s="56"/>
    </row>
    <row r="102" spans="1:19" ht="24" hidden="1" x14ac:dyDescent="0.25">
      <c r="A102" s="76">
        <v>2234</v>
      </c>
      <c r="B102" s="118" t="s">
        <v>117</v>
      </c>
      <c r="C102" s="225">
        <f t="shared" si="4"/>
        <v>0</v>
      </c>
      <c r="D102" s="123">
        <v>0</v>
      </c>
      <c r="E102" s="227"/>
      <c r="F102" s="375">
        <f t="shared" si="5"/>
        <v>0</v>
      </c>
      <c r="G102" s="123"/>
      <c r="H102" s="124"/>
      <c r="I102" s="125">
        <f t="shared" si="6"/>
        <v>0</v>
      </c>
      <c r="J102" s="123">
        <v>0</v>
      </c>
      <c r="K102" s="124"/>
      <c r="L102" s="125">
        <f t="shared" si="7"/>
        <v>0</v>
      </c>
      <c r="M102" s="226"/>
      <c r="N102" s="227"/>
      <c r="O102" s="125">
        <f t="shared" si="8"/>
        <v>0</v>
      </c>
      <c r="P102" s="83"/>
      <c r="R102" s="56"/>
      <c r="S102" s="56"/>
    </row>
    <row r="103" spans="1:19" ht="24" hidden="1" x14ac:dyDescent="0.25">
      <c r="A103" s="76">
        <v>2235</v>
      </c>
      <c r="B103" s="118" t="s">
        <v>118</v>
      </c>
      <c r="C103" s="225">
        <f t="shared" si="4"/>
        <v>0</v>
      </c>
      <c r="D103" s="123">
        <v>0</v>
      </c>
      <c r="E103" s="227"/>
      <c r="F103" s="375">
        <f t="shared" si="5"/>
        <v>0</v>
      </c>
      <c r="G103" s="123"/>
      <c r="H103" s="124"/>
      <c r="I103" s="125">
        <f t="shared" si="6"/>
        <v>0</v>
      </c>
      <c r="J103" s="123">
        <v>0</v>
      </c>
      <c r="K103" s="124"/>
      <c r="L103" s="125">
        <f t="shared" si="7"/>
        <v>0</v>
      </c>
      <c r="M103" s="226"/>
      <c r="N103" s="227"/>
      <c r="O103" s="125">
        <f t="shared" si="8"/>
        <v>0</v>
      </c>
      <c r="P103" s="83"/>
      <c r="R103" s="56"/>
      <c r="S103" s="56"/>
    </row>
    <row r="104" spans="1:19" hidden="1" x14ac:dyDescent="0.25">
      <c r="A104" s="76">
        <v>2236</v>
      </c>
      <c r="B104" s="118" t="s">
        <v>119</v>
      </c>
      <c r="C104" s="225">
        <f t="shared" si="4"/>
        <v>0</v>
      </c>
      <c r="D104" s="123">
        <v>0</v>
      </c>
      <c r="E104" s="227"/>
      <c r="F104" s="375">
        <f t="shared" si="5"/>
        <v>0</v>
      </c>
      <c r="G104" s="123"/>
      <c r="H104" s="124"/>
      <c r="I104" s="125">
        <f t="shared" si="6"/>
        <v>0</v>
      </c>
      <c r="J104" s="123">
        <v>0</v>
      </c>
      <c r="K104" s="124"/>
      <c r="L104" s="125">
        <f t="shared" si="7"/>
        <v>0</v>
      </c>
      <c r="M104" s="226"/>
      <c r="N104" s="227"/>
      <c r="O104" s="125">
        <f t="shared" si="8"/>
        <v>0</v>
      </c>
      <c r="P104" s="83"/>
      <c r="R104" s="56"/>
      <c r="S104" s="56"/>
    </row>
    <row r="105" spans="1:19" x14ac:dyDescent="0.25">
      <c r="A105" s="76">
        <v>2239</v>
      </c>
      <c r="B105" s="118" t="s">
        <v>120</v>
      </c>
      <c r="C105" s="225">
        <f t="shared" si="4"/>
        <v>5000</v>
      </c>
      <c r="D105" s="123">
        <v>5000</v>
      </c>
      <c r="E105" s="227"/>
      <c r="F105" s="375">
        <f t="shared" si="5"/>
        <v>5000</v>
      </c>
      <c r="G105" s="123"/>
      <c r="H105" s="124"/>
      <c r="I105" s="125">
        <f t="shared" si="6"/>
        <v>0</v>
      </c>
      <c r="J105" s="123">
        <v>0</v>
      </c>
      <c r="K105" s="124"/>
      <c r="L105" s="125">
        <f t="shared" si="7"/>
        <v>0</v>
      </c>
      <c r="M105" s="226"/>
      <c r="N105" s="227"/>
      <c r="O105" s="125">
        <f t="shared" si="8"/>
        <v>0</v>
      </c>
      <c r="P105" s="83"/>
      <c r="R105" s="56"/>
      <c r="S105" s="56"/>
    </row>
    <row r="106" spans="1:19" ht="24" x14ac:dyDescent="0.25">
      <c r="A106" s="228">
        <v>2240</v>
      </c>
      <c r="B106" s="118" t="s">
        <v>121</v>
      </c>
      <c r="C106" s="225">
        <f t="shared" si="4"/>
        <v>357715</v>
      </c>
      <c r="D106" s="229">
        <f>SUM(D107:D114)</f>
        <v>357546</v>
      </c>
      <c r="E106" s="233">
        <f>SUM(E107:E114)</f>
        <v>169</v>
      </c>
      <c r="F106" s="375">
        <f t="shared" si="5"/>
        <v>357715</v>
      </c>
      <c r="G106" s="229">
        <f>SUM(G107:G114)</f>
        <v>0</v>
      </c>
      <c r="H106" s="231">
        <f>SUM(H107:H114)</f>
        <v>0</v>
      </c>
      <c r="I106" s="125">
        <f t="shared" si="6"/>
        <v>0</v>
      </c>
      <c r="J106" s="229">
        <f>SUM(J107:J114)</f>
        <v>0</v>
      </c>
      <c r="K106" s="231">
        <f>SUM(K107:K114)</f>
        <v>0</v>
      </c>
      <c r="L106" s="125">
        <f t="shared" si="7"/>
        <v>0</v>
      </c>
      <c r="M106" s="232">
        <f>SUM(M107:M114)</f>
        <v>0</v>
      </c>
      <c r="N106" s="233">
        <f>SUM(N107:N114)</f>
        <v>0</v>
      </c>
      <c r="O106" s="125">
        <f t="shared" si="8"/>
        <v>0</v>
      </c>
      <c r="P106" s="83"/>
      <c r="R106" s="56"/>
      <c r="S106" s="56"/>
    </row>
    <row r="107" spans="1:19" x14ac:dyDescent="0.25">
      <c r="A107" s="76">
        <v>2241</v>
      </c>
      <c r="B107" s="118" t="s">
        <v>122</v>
      </c>
      <c r="C107" s="225">
        <f t="shared" si="4"/>
        <v>5771</v>
      </c>
      <c r="D107" s="123">
        <f>5121+650</f>
        <v>5771</v>
      </c>
      <c r="E107" s="227"/>
      <c r="F107" s="375">
        <f t="shared" si="5"/>
        <v>5771</v>
      </c>
      <c r="G107" s="123"/>
      <c r="H107" s="124"/>
      <c r="I107" s="125">
        <f t="shared" si="6"/>
        <v>0</v>
      </c>
      <c r="J107" s="123">
        <v>0</v>
      </c>
      <c r="K107" s="124"/>
      <c r="L107" s="125">
        <f t="shared" si="7"/>
        <v>0</v>
      </c>
      <c r="M107" s="226"/>
      <c r="N107" s="227"/>
      <c r="O107" s="125">
        <f t="shared" si="8"/>
        <v>0</v>
      </c>
      <c r="P107" s="83"/>
      <c r="R107" s="56"/>
      <c r="S107" s="56"/>
    </row>
    <row r="108" spans="1:19" hidden="1" x14ac:dyDescent="0.25">
      <c r="A108" s="76">
        <v>2242</v>
      </c>
      <c r="B108" s="118" t="s">
        <v>123</v>
      </c>
      <c r="C108" s="225">
        <f t="shared" si="4"/>
        <v>0</v>
      </c>
      <c r="D108" s="123">
        <v>0</v>
      </c>
      <c r="E108" s="227"/>
      <c r="F108" s="375">
        <f t="shared" si="5"/>
        <v>0</v>
      </c>
      <c r="G108" s="123"/>
      <c r="H108" s="124"/>
      <c r="I108" s="125">
        <f t="shared" si="6"/>
        <v>0</v>
      </c>
      <c r="J108" s="123">
        <v>0</v>
      </c>
      <c r="K108" s="124"/>
      <c r="L108" s="125">
        <f t="shared" si="7"/>
        <v>0</v>
      </c>
      <c r="M108" s="226"/>
      <c r="N108" s="227"/>
      <c r="O108" s="125">
        <f t="shared" si="8"/>
        <v>0</v>
      </c>
      <c r="P108" s="83"/>
      <c r="R108" s="56"/>
      <c r="S108" s="56"/>
    </row>
    <row r="109" spans="1:19" ht="24" hidden="1" x14ac:dyDescent="0.25">
      <c r="A109" s="76">
        <v>2243</v>
      </c>
      <c r="B109" s="118" t="s">
        <v>124</v>
      </c>
      <c r="C109" s="225">
        <f t="shared" si="4"/>
        <v>0</v>
      </c>
      <c r="D109" s="123">
        <v>0</v>
      </c>
      <c r="E109" s="227"/>
      <c r="F109" s="375">
        <f t="shared" si="5"/>
        <v>0</v>
      </c>
      <c r="G109" s="123"/>
      <c r="H109" s="124"/>
      <c r="I109" s="125">
        <f t="shared" si="6"/>
        <v>0</v>
      </c>
      <c r="J109" s="123">
        <v>0</v>
      </c>
      <c r="K109" s="124"/>
      <c r="L109" s="125">
        <f t="shared" si="7"/>
        <v>0</v>
      </c>
      <c r="M109" s="226"/>
      <c r="N109" s="227"/>
      <c r="O109" s="125">
        <f t="shared" si="8"/>
        <v>0</v>
      </c>
      <c r="P109" s="83"/>
      <c r="R109" s="56"/>
      <c r="S109" s="56"/>
    </row>
    <row r="110" spans="1:19" x14ac:dyDescent="0.25">
      <c r="A110" s="76">
        <v>2244</v>
      </c>
      <c r="B110" s="118" t="s">
        <v>125</v>
      </c>
      <c r="C110" s="225">
        <f t="shared" si="4"/>
        <v>346075</v>
      </c>
      <c r="D110" s="123">
        <f>355790-50000+40285</f>
        <v>346075</v>
      </c>
      <c r="E110" s="227"/>
      <c r="F110" s="375">
        <f t="shared" si="5"/>
        <v>346075</v>
      </c>
      <c r="G110" s="123"/>
      <c r="H110" s="124"/>
      <c r="I110" s="125">
        <f t="shared" si="6"/>
        <v>0</v>
      </c>
      <c r="J110" s="123">
        <v>0</v>
      </c>
      <c r="K110" s="124"/>
      <c r="L110" s="125">
        <f t="shared" si="7"/>
        <v>0</v>
      </c>
      <c r="M110" s="226"/>
      <c r="N110" s="227"/>
      <c r="O110" s="125">
        <f t="shared" si="8"/>
        <v>0</v>
      </c>
      <c r="P110" s="83"/>
      <c r="R110" s="56"/>
      <c r="S110" s="56"/>
    </row>
    <row r="111" spans="1:19" ht="24" hidden="1" x14ac:dyDescent="0.25">
      <c r="A111" s="76">
        <v>2246</v>
      </c>
      <c r="B111" s="118" t="s">
        <v>126</v>
      </c>
      <c r="C111" s="225">
        <f t="shared" si="4"/>
        <v>0</v>
      </c>
      <c r="D111" s="123">
        <v>0</v>
      </c>
      <c r="E111" s="227"/>
      <c r="F111" s="375">
        <f t="shared" si="5"/>
        <v>0</v>
      </c>
      <c r="G111" s="123"/>
      <c r="H111" s="124"/>
      <c r="I111" s="125">
        <f t="shared" si="6"/>
        <v>0</v>
      </c>
      <c r="J111" s="123">
        <v>0</v>
      </c>
      <c r="K111" s="124"/>
      <c r="L111" s="125">
        <f t="shared" si="7"/>
        <v>0</v>
      </c>
      <c r="M111" s="226"/>
      <c r="N111" s="227"/>
      <c r="O111" s="125">
        <f t="shared" si="8"/>
        <v>0</v>
      </c>
      <c r="P111" s="83"/>
      <c r="R111" s="56"/>
      <c r="S111" s="56"/>
    </row>
    <row r="112" spans="1:19" ht="36" x14ac:dyDescent="0.25">
      <c r="A112" s="76">
        <v>2247</v>
      </c>
      <c r="B112" s="118" t="s">
        <v>127</v>
      </c>
      <c r="C112" s="225">
        <f t="shared" si="4"/>
        <v>5869</v>
      </c>
      <c r="D112" s="123">
        <f>16886-11186</f>
        <v>5700</v>
      </c>
      <c r="E112" s="227">
        <v>169</v>
      </c>
      <c r="F112" s="375">
        <f t="shared" si="5"/>
        <v>5869</v>
      </c>
      <c r="G112" s="123"/>
      <c r="H112" s="124"/>
      <c r="I112" s="125">
        <f t="shared" si="6"/>
        <v>0</v>
      </c>
      <c r="J112" s="123">
        <v>0</v>
      </c>
      <c r="K112" s="124"/>
      <c r="L112" s="125">
        <f t="shared" si="7"/>
        <v>0</v>
      </c>
      <c r="M112" s="226"/>
      <c r="N112" s="227"/>
      <c r="O112" s="125">
        <f t="shared" si="8"/>
        <v>0</v>
      </c>
      <c r="P112" s="83" t="s">
        <v>339</v>
      </c>
      <c r="R112" s="56"/>
      <c r="S112" s="56"/>
    </row>
    <row r="113" spans="1:19" ht="24" hidden="1" x14ac:dyDescent="0.25">
      <c r="A113" s="76">
        <v>2248</v>
      </c>
      <c r="B113" s="118" t="s">
        <v>128</v>
      </c>
      <c r="C113" s="225">
        <f t="shared" si="4"/>
        <v>0</v>
      </c>
      <c r="D113" s="123">
        <v>0</v>
      </c>
      <c r="E113" s="227"/>
      <c r="F113" s="375">
        <f t="shared" si="5"/>
        <v>0</v>
      </c>
      <c r="G113" s="123"/>
      <c r="H113" s="124"/>
      <c r="I113" s="125">
        <f t="shared" si="6"/>
        <v>0</v>
      </c>
      <c r="J113" s="123">
        <v>0</v>
      </c>
      <c r="K113" s="124"/>
      <c r="L113" s="125">
        <f t="shared" si="7"/>
        <v>0</v>
      </c>
      <c r="M113" s="226"/>
      <c r="N113" s="227"/>
      <c r="O113" s="125">
        <f t="shared" si="8"/>
        <v>0</v>
      </c>
      <c r="P113" s="83"/>
      <c r="R113" s="56"/>
      <c r="S113" s="56"/>
    </row>
    <row r="114" spans="1:19" ht="24" hidden="1" x14ac:dyDescent="0.25">
      <c r="A114" s="76">
        <v>2249</v>
      </c>
      <c r="B114" s="118" t="s">
        <v>129</v>
      </c>
      <c r="C114" s="225">
        <f t="shared" si="4"/>
        <v>0</v>
      </c>
      <c r="D114" s="123">
        <v>0</v>
      </c>
      <c r="E114" s="227"/>
      <c r="F114" s="375">
        <f t="shared" si="5"/>
        <v>0</v>
      </c>
      <c r="G114" s="123"/>
      <c r="H114" s="124"/>
      <c r="I114" s="125">
        <f t="shared" si="6"/>
        <v>0</v>
      </c>
      <c r="J114" s="123">
        <v>0</v>
      </c>
      <c r="K114" s="124"/>
      <c r="L114" s="125">
        <f t="shared" si="7"/>
        <v>0</v>
      </c>
      <c r="M114" s="226"/>
      <c r="N114" s="227"/>
      <c r="O114" s="125">
        <f t="shared" si="8"/>
        <v>0</v>
      </c>
      <c r="P114" s="83"/>
      <c r="R114" s="56"/>
      <c r="S114" s="56"/>
    </row>
    <row r="115" spans="1:19" hidden="1" x14ac:dyDescent="0.25">
      <c r="A115" s="228">
        <v>2250</v>
      </c>
      <c r="B115" s="118" t="s">
        <v>130</v>
      </c>
      <c r="C115" s="225">
        <f t="shared" si="4"/>
        <v>0</v>
      </c>
      <c r="D115" s="229">
        <f>SUM(D116:D118)</f>
        <v>0</v>
      </c>
      <c r="E115" s="233">
        <f>SUM(E116:E118)</f>
        <v>0</v>
      </c>
      <c r="F115" s="375">
        <f t="shared" si="5"/>
        <v>0</v>
      </c>
      <c r="G115" s="229">
        <f>SUM(G116:G118)</f>
        <v>0</v>
      </c>
      <c r="H115" s="231">
        <f>SUM(H116:H118)</f>
        <v>0</v>
      </c>
      <c r="I115" s="125">
        <f t="shared" si="6"/>
        <v>0</v>
      </c>
      <c r="J115" s="229">
        <f>SUM(J116:J118)</f>
        <v>0</v>
      </c>
      <c r="K115" s="231">
        <f>SUM(K116:K118)</f>
        <v>0</v>
      </c>
      <c r="L115" s="125">
        <f t="shared" si="7"/>
        <v>0</v>
      </c>
      <c r="M115" s="232">
        <f>SUM(M116:M118)</f>
        <v>0</v>
      </c>
      <c r="N115" s="233">
        <f>SUM(N116:N118)</f>
        <v>0</v>
      </c>
      <c r="O115" s="125">
        <f t="shared" si="8"/>
        <v>0</v>
      </c>
      <c r="P115" s="83"/>
      <c r="R115" s="56"/>
      <c r="S115" s="56"/>
    </row>
    <row r="116" spans="1:19" hidden="1" x14ac:dyDescent="0.25">
      <c r="A116" s="76">
        <v>2251</v>
      </c>
      <c r="B116" s="118" t="s">
        <v>131</v>
      </c>
      <c r="C116" s="225">
        <f t="shared" si="4"/>
        <v>0</v>
      </c>
      <c r="D116" s="123">
        <v>0</v>
      </c>
      <c r="E116" s="227"/>
      <c r="F116" s="375">
        <f t="shared" si="5"/>
        <v>0</v>
      </c>
      <c r="G116" s="123"/>
      <c r="H116" s="124"/>
      <c r="I116" s="125">
        <f t="shared" si="6"/>
        <v>0</v>
      </c>
      <c r="J116" s="123">
        <v>0</v>
      </c>
      <c r="K116" s="124"/>
      <c r="L116" s="125">
        <f t="shared" si="7"/>
        <v>0</v>
      </c>
      <c r="M116" s="226"/>
      <c r="N116" s="227"/>
      <c r="O116" s="125">
        <f t="shared" si="8"/>
        <v>0</v>
      </c>
      <c r="P116" s="83"/>
      <c r="R116" s="56"/>
      <c r="S116" s="56"/>
    </row>
    <row r="117" spans="1:19" ht="24" hidden="1" x14ac:dyDescent="0.25">
      <c r="A117" s="76">
        <v>2252</v>
      </c>
      <c r="B117" s="118" t="s">
        <v>132</v>
      </c>
      <c r="C117" s="225">
        <f t="shared" ref="C117:C181" si="9">F117+I117+L117+O117</f>
        <v>0</v>
      </c>
      <c r="D117" s="123">
        <v>0</v>
      </c>
      <c r="E117" s="227"/>
      <c r="F117" s="375">
        <f t="shared" si="5"/>
        <v>0</v>
      </c>
      <c r="G117" s="123"/>
      <c r="H117" s="124"/>
      <c r="I117" s="125">
        <f t="shared" si="6"/>
        <v>0</v>
      </c>
      <c r="J117" s="123">
        <v>0</v>
      </c>
      <c r="K117" s="124"/>
      <c r="L117" s="125">
        <f t="shared" si="7"/>
        <v>0</v>
      </c>
      <c r="M117" s="226"/>
      <c r="N117" s="227"/>
      <c r="O117" s="125">
        <f t="shared" si="8"/>
        <v>0</v>
      </c>
      <c r="P117" s="83"/>
      <c r="R117" s="56"/>
      <c r="S117" s="56"/>
    </row>
    <row r="118" spans="1:19" ht="24" hidden="1" x14ac:dyDescent="0.25">
      <c r="A118" s="76">
        <v>2259</v>
      </c>
      <c r="B118" s="118" t="s">
        <v>133</v>
      </c>
      <c r="C118" s="225">
        <f t="shared" si="9"/>
        <v>0</v>
      </c>
      <c r="D118" s="123">
        <v>0</v>
      </c>
      <c r="E118" s="227"/>
      <c r="F118" s="375">
        <f t="shared" ref="F118:F182" si="10">D118+E118</f>
        <v>0</v>
      </c>
      <c r="G118" s="123"/>
      <c r="H118" s="124"/>
      <c r="I118" s="125">
        <f t="shared" ref="I118:I182" si="11">G118+H118</f>
        <v>0</v>
      </c>
      <c r="J118" s="123">
        <v>0</v>
      </c>
      <c r="K118" s="124"/>
      <c r="L118" s="125">
        <f t="shared" ref="L118:L182" si="12">J118+K118</f>
        <v>0</v>
      </c>
      <c r="M118" s="226"/>
      <c r="N118" s="227"/>
      <c r="O118" s="125">
        <f t="shared" ref="O118:O182" si="13">M118+N118</f>
        <v>0</v>
      </c>
      <c r="P118" s="83"/>
      <c r="R118" s="56"/>
      <c r="S118" s="56"/>
    </row>
    <row r="119" spans="1:19" x14ac:dyDescent="0.25">
      <c r="A119" s="228">
        <v>2260</v>
      </c>
      <c r="B119" s="118" t="s">
        <v>134</v>
      </c>
      <c r="C119" s="225">
        <f t="shared" si="9"/>
        <v>133248</v>
      </c>
      <c r="D119" s="229">
        <f>SUM(D120:D124)</f>
        <v>89565</v>
      </c>
      <c r="E119" s="233">
        <f>SUM(E120:E124)</f>
        <v>0</v>
      </c>
      <c r="F119" s="375">
        <f t="shared" si="10"/>
        <v>89565</v>
      </c>
      <c r="G119" s="229">
        <f>SUM(G120:G124)</f>
        <v>0</v>
      </c>
      <c r="H119" s="231">
        <f>SUM(H120:H124)</f>
        <v>0</v>
      </c>
      <c r="I119" s="125">
        <f t="shared" si="11"/>
        <v>0</v>
      </c>
      <c r="J119" s="229">
        <f>SUM(J120:J124)</f>
        <v>43683</v>
      </c>
      <c r="K119" s="231">
        <f>SUM(K120:K124)</f>
        <v>0</v>
      </c>
      <c r="L119" s="125">
        <f t="shared" si="12"/>
        <v>43683</v>
      </c>
      <c r="M119" s="232">
        <f>SUM(M120:M124)</f>
        <v>0</v>
      </c>
      <c r="N119" s="233">
        <f>SUM(N120:N124)</f>
        <v>0</v>
      </c>
      <c r="O119" s="125">
        <f t="shared" si="13"/>
        <v>0</v>
      </c>
      <c r="P119" s="83"/>
      <c r="R119" s="56"/>
      <c r="S119" s="56"/>
    </row>
    <row r="120" spans="1:19" x14ac:dyDescent="0.25">
      <c r="A120" s="76">
        <v>2261</v>
      </c>
      <c r="B120" s="118" t="s">
        <v>135</v>
      </c>
      <c r="C120" s="225">
        <f t="shared" si="9"/>
        <v>100529</v>
      </c>
      <c r="D120" s="123">
        <f>56845+1</f>
        <v>56846</v>
      </c>
      <c r="E120" s="227"/>
      <c r="F120" s="375">
        <f t="shared" si="10"/>
        <v>56846</v>
      </c>
      <c r="G120" s="123"/>
      <c r="H120" s="124"/>
      <c r="I120" s="125">
        <f t="shared" si="11"/>
        <v>0</v>
      </c>
      <c r="J120" s="123">
        <v>43683</v>
      </c>
      <c r="K120" s="124"/>
      <c r="L120" s="125">
        <f t="shared" si="12"/>
        <v>43683</v>
      </c>
      <c r="M120" s="226"/>
      <c r="N120" s="227"/>
      <c r="O120" s="125">
        <f t="shared" si="13"/>
        <v>0</v>
      </c>
      <c r="P120" s="83"/>
      <c r="R120" s="56"/>
      <c r="S120" s="56"/>
    </row>
    <row r="121" spans="1:19" hidden="1" x14ac:dyDescent="0.25">
      <c r="A121" s="76">
        <v>2262</v>
      </c>
      <c r="B121" s="118" t="s">
        <v>136</v>
      </c>
      <c r="C121" s="225">
        <f t="shared" si="9"/>
        <v>0</v>
      </c>
      <c r="D121" s="123">
        <v>0</v>
      </c>
      <c r="E121" s="227"/>
      <c r="F121" s="375">
        <f t="shared" si="10"/>
        <v>0</v>
      </c>
      <c r="G121" s="123"/>
      <c r="H121" s="124"/>
      <c r="I121" s="125">
        <f t="shared" si="11"/>
        <v>0</v>
      </c>
      <c r="J121" s="123">
        <v>0</v>
      </c>
      <c r="K121" s="124"/>
      <c r="L121" s="125">
        <f t="shared" si="12"/>
        <v>0</v>
      </c>
      <c r="M121" s="226"/>
      <c r="N121" s="227"/>
      <c r="O121" s="125">
        <f t="shared" si="13"/>
        <v>0</v>
      </c>
      <c r="P121" s="83"/>
      <c r="R121" s="56"/>
      <c r="S121" s="56"/>
    </row>
    <row r="122" spans="1:19" x14ac:dyDescent="0.25">
      <c r="A122" s="76">
        <v>2263</v>
      </c>
      <c r="B122" s="118" t="s">
        <v>137</v>
      </c>
      <c r="C122" s="225">
        <f t="shared" si="9"/>
        <v>32719</v>
      </c>
      <c r="D122" s="123">
        <f>36004-3285</f>
        <v>32719</v>
      </c>
      <c r="E122" s="227"/>
      <c r="F122" s="375">
        <f t="shared" si="10"/>
        <v>32719</v>
      </c>
      <c r="G122" s="123"/>
      <c r="H122" s="124"/>
      <c r="I122" s="125">
        <f t="shared" si="11"/>
        <v>0</v>
      </c>
      <c r="J122" s="123">
        <v>0</v>
      </c>
      <c r="K122" s="124"/>
      <c r="L122" s="125">
        <f t="shared" si="12"/>
        <v>0</v>
      </c>
      <c r="M122" s="226"/>
      <c r="N122" s="227"/>
      <c r="O122" s="125">
        <f t="shared" si="13"/>
        <v>0</v>
      </c>
      <c r="P122" s="83"/>
      <c r="R122" s="56"/>
      <c r="S122" s="56"/>
    </row>
    <row r="123" spans="1:19" ht="24" hidden="1" x14ac:dyDescent="0.25">
      <c r="A123" s="76">
        <v>2264</v>
      </c>
      <c r="B123" s="118" t="s">
        <v>138</v>
      </c>
      <c r="C123" s="225">
        <f t="shared" si="9"/>
        <v>0</v>
      </c>
      <c r="D123" s="123">
        <v>0</v>
      </c>
      <c r="E123" s="227"/>
      <c r="F123" s="375">
        <f t="shared" si="10"/>
        <v>0</v>
      </c>
      <c r="G123" s="123"/>
      <c r="H123" s="124"/>
      <c r="I123" s="125">
        <f t="shared" si="11"/>
        <v>0</v>
      </c>
      <c r="J123" s="123">
        <v>0</v>
      </c>
      <c r="K123" s="124"/>
      <c r="L123" s="125">
        <f t="shared" si="12"/>
        <v>0</v>
      </c>
      <c r="M123" s="226"/>
      <c r="N123" s="227"/>
      <c r="O123" s="125">
        <f t="shared" si="13"/>
        <v>0</v>
      </c>
      <c r="P123" s="83"/>
      <c r="R123" s="56"/>
      <c r="S123" s="56"/>
    </row>
    <row r="124" spans="1:19" hidden="1" x14ac:dyDescent="0.25">
      <c r="A124" s="76">
        <v>2269</v>
      </c>
      <c r="B124" s="118" t="s">
        <v>139</v>
      </c>
      <c r="C124" s="225">
        <f t="shared" si="9"/>
        <v>0</v>
      </c>
      <c r="D124" s="123">
        <v>0</v>
      </c>
      <c r="E124" s="227"/>
      <c r="F124" s="375">
        <f t="shared" si="10"/>
        <v>0</v>
      </c>
      <c r="G124" s="123"/>
      <c r="H124" s="124"/>
      <c r="I124" s="125">
        <f t="shared" si="11"/>
        <v>0</v>
      </c>
      <c r="J124" s="123">
        <v>0</v>
      </c>
      <c r="K124" s="124"/>
      <c r="L124" s="125">
        <f t="shared" si="12"/>
        <v>0</v>
      </c>
      <c r="M124" s="226"/>
      <c r="N124" s="227"/>
      <c r="O124" s="125">
        <f t="shared" si="13"/>
        <v>0</v>
      </c>
      <c r="P124" s="83"/>
      <c r="R124" s="56"/>
      <c r="S124" s="56"/>
    </row>
    <row r="125" spans="1:19" x14ac:dyDescent="0.25">
      <c r="A125" s="228">
        <v>2270</v>
      </c>
      <c r="B125" s="118" t="s">
        <v>140</v>
      </c>
      <c r="C125" s="225">
        <f t="shared" si="9"/>
        <v>94537</v>
      </c>
      <c r="D125" s="229">
        <f>SUM(D126:D130)</f>
        <v>94537</v>
      </c>
      <c r="E125" s="233">
        <f>SUM(E126:E130)</f>
        <v>0</v>
      </c>
      <c r="F125" s="375">
        <f t="shared" si="10"/>
        <v>94537</v>
      </c>
      <c r="G125" s="229">
        <f>SUM(G126:G130)</f>
        <v>0</v>
      </c>
      <c r="H125" s="231">
        <f>SUM(H126:H130)</f>
        <v>0</v>
      </c>
      <c r="I125" s="125">
        <f t="shared" si="11"/>
        <v>0</v>
      </c>
      <c r="J125" s="229">
        <f>SUM(J126:J130)</f>
        <v>0</v>
      </c>
      <c r="K125" s="231">
        <f>SUM(K126:K130)</f>
        <v>0</v>
      </c>
      <c r="L125" s="125">
        <f t="shared" si="12"/>
        <v>0</v>
      </c>
      <c r="M125" s="232">
        <f>SUM(M126:M130)</f>
        <v>0</v>
      </c>
      <c r="N125" s="233">
        <f>SUM(N126:N130)</f>
        <v>0</v>
      </c>
      <c r="O125" s="125">
        <f t="shared" si="13"/>
        <v>0</v>
      </c>
      <c r="P125" s="83"/>
      <c r="R125" s="56"/>
      <c r="S125" s="56"/>
    </row>
    <row r="126" spans="1:19" hidden="1" x14ac:dyDescent="0.25">
      <c r="A126" s="76">
        <v>2272</v>
      </c>
      <c r="B126" s="5" t="s">
        <v>141</v>
      </c>
      <c r="C126" s="225">
        <f t="shared" si="9"/>
        <v>0</v>
      </c>
      <c r="D126" s="123">
        <v>0</v>
      </c>
      <c r="E126" s="227"/>
      <c r="F126" s="375">
        <f t="shared" si="10"/>
        <v>0</v>
      </c>
      <c r="G126" s="123"/>
      <c r="H126" s="124"/>
      <c r="I126" s="125">
        <f t="shared" si="11"/>
        <v>0</v>
      </c>
      <c r="J126" s="123">
        <v>0</v>
      </c>
      <c r="K126" s="124"/>
      <c r="L126" s="125">
        <f t="shared" si="12"/>
        <v>0</v>
      </c>
      <c r="M126" s="226"/>
      <c r="N126" s="227"/>
      <c r="O126" s="125">
        <f t="shared" si="13"/>
        <v>0</v>
      </c>
      <c r="P126" s="83"/>
      <c r="R126" s="56"/>
      <c r="S126" s="56"/>
    </row>
    <row r="127" spans="1:19" ht="24" hidden="1" x14ac:dyDescent="0.25">
      <c r="A127" s="76">
        <v>2275</v>
      </c>
      <c r="B127" s="118" t="s">
        <v>142</v>
      </c>
      <c r="C127" s="225">
        <f t="shared" si="9"/>
        <v>0</v>
      </c>
      <c r="D127" s="123">
        <v>0</v>
      </c>
      <c r="E127" s="227"/>
      <c r="F127" s="375">
        <f t="shared" si="10"/>
        <v>0</v>
      </c>
      <c r="G127" s="123"/>
      <c r="H127" s="124"/>
      <c r="I127" s="125">
        <f t="shared" si="11"/>
        <v>0</v>
      </c>
      <c r="J127" s="123">
        <v>0</v>
      </c>
      <c r="K127" s="124"/>
      <c r="L127" s="125">
        <f t="shared" si="12"/>
        <v>0</v>
      </c>
      <c r="M127" s="226"/>
      <c r="N127" s="227"/>
      <c r="O127" s="125">
        <f t="shared" si="13"/>
        <v>0</v>
      </c>
      <c r="P127" s="83"/>
      <c r="R127" s="56"/>
      <c r="S127" s="56"/>
    </row>
    <row r="128" spans="1:19" ht="24" x14ac:dyDescent="0.25">
      <c r="A128" s="76">
        <v>2276</v>
      </c>
      <c r="B128" s="118" t="s">
        <v>143</v>
      </c>
      <c r="C128" s="225">
        <f t="shared" si="9"/>
        <v>400</v>
      </c>
      <c r="D128" s="123">
        <f>200+200</f>
        <v>400</v>
      </c>
      <c r="E128" s="227"/>
      <c r="F128" s="375">
        <f t="shared" si="10"/>
        <v>400</v>
      </c>
      <c r="G128" s="123"/>
      <c r="H128" s="124"/>
      <c r="I128" s="125">
        <f t="shared" si="11"/>
        <v>0</v>
      </c>
      <c r="J128" s="123">
        <v>0</v>
      </c>
      <c r="K128" s="124"/>
      <c r="L128" s="125">
        <f t="shared" si="12"/>
        <v>0</v>
      </c>
      <c r="M128" s="226"/>
      <c r="N128" s="227"/>
      <c r="O128" s="125">
        <f t="shared" si="13"/>
        <v>0</v>
      </c>
      <c r="P128" s="83"/>
      <c r="R128" s="56"/>
      <c r="S128" s="56"/>
    </row>
    <row r="129" spans="1:19" ht="24" hidden="1" x14ac:dyDescent="0.25">
      <c r="A129" s="76">
        <v>2278</v>
      </c>
      <c r="B129" s="118" t="s">
        <v>144</v>
      </c>
      <c r="C129" s="225">
        <f t="shared" si="9"/>
        <v>0</v>
      </c>
      <c r="D129" s="123">
        <v>0</v>
      </c>
      <c r="E129" s="227"/>
      <c r="F129" s="375">
        <f t="shared" si="10"/>
        <v>0</v>
      </c>
      <c r="G129" s="123"/>
      <c r="H129" s="124"/>
      <c r="I129" s="125">
        <f t="shared" si="11"/>
        <v>0</v>
      </c>
      <c r="J129" s="123">
        <v>0</v>
      </c>
      <c r="K129" s="124"/>
      <c r="L129" s="125">
        <f t="shared" si="12"/>
        <v>0</v>
      </c>
      <c r="M129" s="226"/>
      <c r="N129" s="227"/>
      <c r="O129" s="125">
        <f t="shared" si="13"/>
        <v>0</v>
      </c>
      <c r="P129" s="83"/>
      <c r="R129" s="56"/>
      <c r="S129" s="56"/>
    </row>
    <row r="130" spans="1:19" ht="24" x14ac:dyDescent="0.25">
      <c r="A130" s="76">
        <v>2279</v>
      </c>
      <c r="B130" s="118" t="s">
        <v>145</v>
      </c>
      <c r="C130" s="225">
        <f t="shared" si="9"/>
        <v>94137</v>
      </c>
      <c r="D130" s="123">
        <f>76053-200-1452+23675-3939</f>
        <v>94137</v>
      </c>
      <c r="E130" s="227"/>
      <c r="F130" s="375">
        <f t="shared" si="10"/>
        <v>94137</v>
      </c>
      <c r="G130" s="123"/>
      <c r="H130" s="124"/>
      <c r="I130" s="125">
        <f t="shared" si="11"/>
        <v>0</v>
      </c>
      <c r="J130" s="123">
        <v>0</v>
      </c>
      <c r="K130" s="124"/>
      <c r="L130" s="125">
        <f t="shared" si="12"/>
        <v>0</v>
      </c>
      <c r="M130" s="226"/>
      <c r="N130" s="227"/>
      <c r="O130" s="125">
        <f t="shared" si="13"/>
        <v>0</v>
      </c>
      <c r="P130" s="83"/>
      <c r="R130" s="56"/>
      <c r="S130" s="56"/>
    </row>
    <row r="131" spans="1:19" ht="24" hidden="1" x14ac:dyDescent="0.25">
      <c r="A131" s="240">
        <v>2280</v>
      </c>
      <c r="B131" s="108" t="s">
        <v>146</v>
      </c>
      <c r="C131" s="225">
        <f t="shared" si="9"/>
        <v>0</v>
      </c>
      <c r="D131" s="241">
        <f t="shared" ref="D131" si="14">SUM(D132)</f>
        <v>0</v>
      </c>
      <c r="E131" s="245">
        <f t="shared" ref="E131:N131" si="15">SUM(E132)</f>
        <v>0</v>
      </c>
      <c r="F131" s="374">
        <f t="shared" si="10"/>
        <v>0</v>
      </c>
      <c r="G131" s="241">
        <f t="shared" ref="G131" si="16">SUM(G132)</f>
        <v>0</v>
      </c>
      <c r="H131" s="243">
        <f t="shared" si="15"/>
        <v>0</v>
      </c>
      <c r="I131" s="115">
        <f t="shared" si="11"/>
        <v>0</v>
      </c>
      <c r="J131" s="241">
        <f t="shared" ref="J131" si="17">SUM(J132)</f>
        <v>0</v>
      </c>
      <c r="K131" s="243">
        <f t="shared" si="15"/>
        <v>0</v>
      </c>
      <c r="L131" s="115">
        <f t="shared" si="12"/>
        <v>0</v>
      </c>
      <c r="M131" s="232">
        <f t="shared" si="15"/>
        <v>0</v>
      </c>
      <c r="N131" s="233">
        <f t="shared" si="15"/>
        <v>0</v>
      </c>
      <c r="O131" s="125">
        <f t="shared" si="13"/>
        <v>0</v>
      </c>
      <c r="P131" s="83"/>
      <c r="R131" s="56"/>
      <c r="S131" s="56"/>
    </row>
    <row r="132" spans="1:19" ht="24" hidden="1" x14ac:dyDescent="0.25">
      <c r="A132" s="76">
        <v>2283</v>
      </c>
      <c r="B132" s="118" t="s">
        <v>147</v>
      </c>
      <c r="C132" s="225">
        <f t="shared" si="9"/>
        <v>0</v>
      </c>
      <c r="D132" s="123">
        <v>0</v>
      </c>
      <c r="E132" s="227"/>
      <c r="F132" s="375">
        <f t="shared" si="10"/>
        <v>0</v>
      </c>
      <c r="G132" s="123"/>
      <c r="H132" s="124"/>
      <c r="I132" s="125">
        <f t="shared" si="11"/>
        <v>0</v>
      </c>
      <c r="J132" s="123">
        <v>0</v>
      </c>
      <c r="K132" s="124"/>
      <c r="L132" s="125">
        <f t="shared" si="12"/>
        <v>0</v>
      </c>
      <c r="M132" s="226"/>
      <c r="N132" s="227"/>
      <c r="O132" s="125">
        <f t="shared" si="13"/>
        <v>0</v>
      </c>
      <c r="P132" s="83"/>
      <c r="R132" s="56"/>
      <c r="S132" s="56"/>
    </row>
    <row r="133" spans="1:19" ht="36" x14ac:dyDescent="0.25">
      <c r="A133" s="95">
        <v>2300</v>
      </c>
      <c r="B133" s="212" t="s">
        <v>148</v>
      </c>
      <c r="C133" s="391">
        <f t="shared" si="9"/>
        <v>4332</v>
      </c>
      <c r="D133" s="104">
        <f>SUM(D134,D139,D143,D144,D147,D154,D162,D163,D166)</f>
        <v>4501</v>
      </c>
      <c r="E133" s="239">
        <f>SUM(E134,E139,E143,E144,E147,E154,E162,E163,E166)</f>
        <v>-169</v>
      </c>
      <c r="F133" s="372">
        <f t="shared" si="10"/>
        <v>4332</v>
      </c>
      <c r="G133" s="104">
        <f>SUM(G134,G139,G143,G144,G147,G154,G162,G163,G166)</f>
        <v>0</v>
      </c>
      <c r="H133" s="105">
        <f>SUM(H134,H139,H143,H144,H147,H154,H162,H163,H166)</f>
        <v>0</v>
      </c>
      <c r="I133" s="106">
        <f t="shared" si="11"/>
        <v>0</v>
      </c>
      <c r="J133" s="104">
        <f>SUM(J134,J139,J143,J144,J147,J154,J162,J163,J166)</f>
        <v>0</v>
      </c>
      <c r="K133" s="105">
        <f>SUM(K134,K139,K143,K144,K147,K154,K162,K163,K166)</f>
        <v>0</v>
      </c>
      <c r="L133" s="106">
        <f t="shared" si="12"/>
        <v>0</v>
      </c>
      <c r="M133" s="238">
        <f>SUM(M134,M139,M143,M144,M147,M154,M162,M163,M166)</f>
        <v>0</v>
      </c>
      <c r="N133" s="239">
        <f>SUM(N134,N139,N143,N144,N147,N154,N162,N163,N166)</f>
        <v>0</v>
      </c>
      <c r="O133" s="106">
        <f t="shared" si="13"/>
        <v>0</v>
      </c>
      <c r="P133" s="103"/>
      <c r="R133" s="56"/>
      <c r="S133" s="56"/>
    </row>
    <row r="134" spans="1:19" ht="24" x14ac:dyDescent="0.25">
      <c r="A134" s="240">
        <v>2310</v>
      </c>
      <c r="B134" s="108" t="s">
        <v>149</v>
      </c>
      <c r="C134" s="392">
        <f t="shared" si="9"/>
        <v>4332</v>
      </c>
      <c r="D134" s="251">
        <f>SUM(D135:D138)</f>
        <v>4501</v>
      </c>
      <c r="E134" s="243">
        <f>SUM(E135:E138)</f>
        <v>-169</v>
      </c>
      <c r="F134" s="374">
        <f t="shared" si="10"/>
        <v>4332</v>
      </c>
      <c r="G134" s="241">
        <f>SUM(G135:G138)</f>
        <v>0</v>
      </c>
      <c r="H134" s="243">
        <f>SUM(H135:H138)</f>
        <v>0</v>
      </c>
      <c r="I134" s="115">
        <f t="shared" si="11"/>
        <v>0</v>
      </c>
      <c r="J134" s="241">
        <f>SUM(J135:J138)</f>
        <v>0</v>
      </c>
      <c r="K134" s="243">
        <f>SUM(K135:K138)</f>
        <v>0</v>
      </c>
      <c r="L134" s="115">
        <f t="shared" si="12"/>
        <v>0</v>
      </c>
      <c r="M134" s="244">
        <f>SUM(M135:M138)</f>
        <v>0</v>
      </c>
      <c r="N134" s="245">
        <f>SUM(N135:N138)</f>
        <v>0</v>
      </c>
      <c r="O134" s="115">
        <f t="shared" si="13"/>
        <v>0</v>
      </c>
      <c r="P134" s="74"/>
      <c r="R134" s="56"/>
      <c r="S134" s="56"/>
    </row>
    <row r="135" spans="1:19" hidden="1" x14ac:dyDescent="0.25">
      <c r="A135" s="76">
        <v>2311</v>
      </c>
      <c r="B135" s="118" t="s">
        <v>150</v>
      </c>
      <c r="C135" s="225">
        <f t="shared" si="9"/>
        <v>0</v>
      </c>
      <c r="D135" s="123">
        <v>0</v>
      </c>
      <c r="E135" s="227"/>
      <c r="F135" s="375">
        <f t="shared" si="10"/>
        <v>0</v>
      </c>
      <c r="G135" s="123"/>
      <c r="H135" s="124"/>
      <c r="I135" s="125">
        <f t="shared" si="11"/>
        <v>0</v>
      </c>
      <c r="J135" s="123">
        <v>0</v>
      </c>
      <c r="K135" s="124"/>
      <c r="L135" s="125">
        <f t="shared" si="12"/>
        <v>0</v>
      </c>
      <c r="M135" s="226"/>
      <c r="N135" s="227"/>
      <c r="O135" s="125">
        <f t="shared" si="13"/>
        <v>0</v>
      </c>
      <c r="P135" s="83"/>
      <c r="R135" s="56"/>
      <c r="S135" s="56"/>
    </row>
    <row r="136" spans="1:19" x14ac:dyDescent="0.25">
      <c r="A136" s="76">
        <v>2312</v>
      </c>
      <c r="B136" s="118" t="s">
        <v>151</v>
      </c>
      <c r="C136" s="225">
        <f t="shared" si="9"/>
        <v>4332</v>
      </c>
      <c r="D136" s="123">
        <f>1500+3001</f>
        <v>4501</v>
      </c>
      <c r="E136" s="227">
        <v>-169</v>
      </c>
      <c r="F136" s="375">
        <f t="shared" si="10"/>
        <v>4332</v>
      </c>
      <c r="G136" s="123"/>
      <c r="H136" s="124"/>
      <c r="I136" s="125">
        <f t="shared" si="11"/>
        <v>0</v>
      </c>
      <c r="J136" s="123">
        <v>0</v>
      </c>
      <c r="K136" s="124"/>
      <c r="L136" s="125">
        <f t="shared" si="12"/>
        <v>0</v>
      </c>
      <c r="M136" s="226"/>
      <c r="N136" s="227"/>
      <c r="O136" s="125">
        <f t="shared" si="13"/>
        <v>0</v>
      </c>
      <c r="P136" s="83"/>
      <c r="R136" s="56"/>
      <c r="S136" s="56"/>
    </row>
    <row r="137" spans="1:19" hidden="1" x14ac:dyDescent="0.25">
      <c r="A137" s="76">
        <v>2313</v>
      </c>
      <c r="B137" s="118" t="s">
        <v>152</v>
      </c>
      <c r="C137" s="225">
        <f t="shared" si="9"/>
        <v>0</v>
      </c>
      <c r="D137" s="123">
        <v>0</v>
      </c>
      <c r="E137" s="227"/>
      <c r="F137" s="375">
        <f t="shared" si="10"/>
        <v>0</v>
      </c>
      <c r="G137" s="123"/>
      <c r="H137" s="124"/>
      <c r="I137" s="125">
        <f t="shared" si="11"/>
        <v>0</v>
      </c>
      <c r="J137" s="123">
        <v>0</v>
      </c>
      <c r="K137" s="124"/>
      <c r="L137" s="125">
        <f t="shared" si="12"/>
        <v>0</v>
      </c>
      <c r="M137" s="226"/>
      <c r="N137" s="227"/>
      <c r="O137" s="125">
        <f t="shared" si="13"/>
        <v>0</v>
      </c>
      <c r="P137" s="83"/>
      <c r="R137" s="56"/>
      <c r="S137" s="56"/>
    </row>
    <row r="138" spans="1:19" ht="24" hidden="1" x14ac:dyDescent="0.25">
      <c r="A138" s="76">
        <v>2314</v>
      </c>
      <c r="B138" s="118" t="s">
        <v>153</v>
      </c>
      <c r="C138" s="225">
        <f t="shared" si="9"/>
        <v>0</v>
      </c>
      <c r="D138" s="123">
        <v>0</v>
      </c>
      <c r="E138" s="227"/>
      <c r="F138" s="375">
        <f t="shared" si="10"/>
        <v>0</v>
      </c>
      <c r="G138" s="123"/>
      <c r="H138" s="124"/>
      <c r="I138" s="125">
        <f t="shared" si="11"/>
        <v>0</v>
      </c>
      <c r="J138" s="123">
        <v>0</v>
      </c>
      <c r="K138" s="124"/>
      <c r="L138" s="125">
        <f t="shared" si="12"/>
        <v>0</v>
      </c>
      <c r="M138" s="226"/>
      <c r="N138" s="227"/>
      <c r="O138" s="125">
        <f t="shared" si="13"/>
        <v>0</v>
      </c>
      <c r="P138" s="83"/>
      <c r="R138" s="56"/>
      <c r="S138" s="56"/>
    </row>
    <row r="139" spans="1:19" hidden="1" x14ac:dyDescent="0.25">
      <c r="A139" s="228">
        <v>2320</v>
      </c>
      <c r="B139" s="118" t="s">
        <v>154</v>
      </c>
      <c r="C139" s="225">
        <f t="shared" si="9"/>
        <v>0</v>
      </c>
      <c r="D139" s="229">
        <f>SUM(D140:D142)</f>
        <v>0</v>
      </c>
      <c r="E139" s="233">
        <f>SUM(E140:E142)</f>
        <v>0</v>
      </c>
      <c r="F139" s="375">
        <f t="shared" si="10"/>
        <v>0</v>
      </c>
      <c r="G139" s="229">
        <f>SUM(G140:G142)</f>
        <v>0</v>
      </c>
      <c r="H139" s="231">
        <f>SUM(H140:H142)</f>
        <v>0</v>
      </c>
      <c r="I139" s="125">
        <f t="shared" si="11"/>
        <v>0</v>
      </c>
      <c r="J139" s="229">
        <f>SUM(J140:J142)</f>
        <v>0</v>
      </c>
      <c r="K139" s="231">
        <f>SUM(K140:K142)</f>
        <v>0</v>
      </c>
      <c r="L139" s="125">
        <f t="shared" si="12"/>
        <v>0</v>
      </c>
      <c r="M139" s="232">
        <f>SUM(M140:M142)</f>
        <v>0</v>
      </c>
      <c r="N139" s="233">
        <f>SUM(N140:N142)</f>
        <v>0</v>
      </c>
      <c r="O139" s="125">
        <f t="shared" si="13"/>
        <v>0</v>
      </c>
      <c r="P139" s="83"/>
      <c r="R139" s="56"/>
      <c r="S139" s="56"/>
    </row>
    <row r="140" spans="1:19" hidden="1" x14ac:dyDescent="0.25">
      <c r="A140" s="76">
        <v>2321</v>
      </c>
      <c r="B140" s="118" t="s">
        <v>155</v>
      </c>
      <c r="C140" s="225">
        <f t="shared" si="9"/>
        <v>0</v>
      </c>
      <c r="D140" s="123">
        <v>0</v>
      </c>
      <c r="E140" s="227"/>
      <c r="F140" s="375">
        <f t="shared" si="10"/>
        <v>0</v>
      </c>
      <c r="G140" s="123"/>
      <c r="H140" s="124"/>
      <c r="I140" s="125">
        <f t="shared" si="11"/>
        <v>0</v>
      </c>
      <c r="J140" s="123">
        <v>0</v>
      </c>
      <c r="K140" s="124"/>
      <c r="L140" s="125">
        <f t="shared" si="12"/>
        <v>0</v>
      </c>
      <c r="M140" s="226"/>
      <c r="N140" s="227"/>
      <c r="O140" s="125">
        <f t="shared" si="13"/>
        <v>0</v>
      </c>
      <c r="P140" s="83"/>
      <c r="R140" s="56"/>
      <c r="S140" s="56"/>
    </row>
    <row r="141" spans="1:19" hidden="1" x14ac:dyDescent="0.25">
      <c r="A141" s="76">
        <v>2322</v>
      </c>
      <c r="B141" s="118" t="s">
        <v>156</v>
      </c>
      <c r="C141" s="225">
        <f t="shared" si="9"/>
        <v>0</v>
      </c>
      <c r="D141" s="123">
        <v>0</v>
      </c>
      <c r="E141" s="227"/>
      <c r="F141" s="375">
        <f t="shared" si="10"/>
        <v>0</v>
      </c>
      <c r="G141" s="123"/>
      <c r="H141" s="124"/>
      <c r="I141" s="125">
        <f t="shared" si="11"/>
        <v>0</v>
      </c>
      <c r="J141" s="123">
        <v>0</v>
      </c>
      <c r="K141" s="124"/>
      <c r="L141" s="125">
        <f t="shared" si="12"/>
        <v>0</v>
      </c>
      <c r="M141" s="226"/>
      <c r="N141" s="227"/>
      <c r="O141" s="125">
        <f t="shared" si="13"/>
        <v>0</v>
      </c>
      <c r="P141" s="83"/>
      <c r="R141" s="56"/>
      <c r="S141" s="56"/>
    </row>
    <row r="142" spans="1:19" hidden="1" x14ac:dyDescent="0.25">
      <c r="A142" s="76">
        <v>2329</v>
      </c>
      <c r="B142" s="118" t="s">
        <v>157</v>
      </c>
      <c r="C142" s="225">
        <f t="shared" si="9"/>
        <v>0</v>
      </c>
      <c r="D142" s="123">
        <v>0</v>
      </c>
      <c r="E142" s="227"/>
      <c r="F142" s="375">
        <f t="shared" si="10"/>
        <v>0</v>
      </c>
      <c r="G142" s="123"/>
      <c r="H142" s="124"/>
      <c r="I142" s="125">
        <f t="shared" si="11"/>
        <v>0</v>
      </c>
      <c r="J142" s="123">
        <v>0</v>
      </c>
      <c r="K142" s="124"/>
      <c r="L142" s="125">
        <f t="shared" si="12"/>
        <v>0</v>
      </c>
      <c r="M142" s="226"/>
      <c r="N142" s="227"/>
      <c r="O142" s="125">
        <f t="shared" si="13"/>
        <v>0</v>
      </c>
      <c r="P142" s="83"/>
      <c r="R142" s="56"/>
      <c r="S142" s="56"/>
    </row>
    <row r="143" spans="1:19" hidden="1" x14ac:dyDescent="0.25">
      <c r="A143" s="228">
        <v>2330</v>
      </c>
      <c r="B143" s="118" t="s">
        <v>158</v>
      </c>
      <c r="C143" s="225">
        <f t="shared" si="9"/>
        <v>0</v>
      </c>
      <c r="D143" s="123">
        <v>0</v>
      </c>
      <c r="E143" s="227"/>
      <c r="F143" s="375">
        <f t="shared" si="10"/>
        <v>0</v>
      </c>
      <c r="G143" s="123"/>
      <c r="H143" s="124"/>
      <c r="I143" s="125">
        <f t="shared" si="11"/>
        <v>0</v>
      </c>
      <c r="J143" s="123">
        <v>0</v>
      </c>
      <c r="K143" s="124"/>
      <c r="L143" s="125">
        <f t="shared" si="12"/>
        <v>0</v>
      </c>
      <c r="M143" s="226"/>
      <c r="N143" s="227"/>
      <c r="O143" s="125">
        <f t="shared" si="13"/>
        <v>0</v>
      </c>
      <c r="P143" s="83"/>
      <c r="R143" s="56"/>
      <c r="S143" s="56"/>
    </row>
    <row r="144" spans="1:19" ht="36" hidden="1" x14ac:dyDescent="0.25">
      <c r="A144" s="228">
        <v>2340</v>
      </c>
      <c r="B144" s="118" t="s">
        <v>159</v>
      </c>
      <c r="C144" s="225">
        <f t="shared" si="9"/>
        <v>0</v>
      </c>
      <c r="D144" s="229">
        <f>SUM(D145:D146)</f>
        <v>0</v>
      </c>
      <c r="E144" s="233">
        <f>SUM(E145:E146)</f>
        <v>0</v>
      </c>
      <c r="F144" s="375">
        <f t="shared" si="10"/>
        <v>0</v>
      </c>
      <c r="G144" s="229">
        <f>SUM(G145:G146)</f>
        <v>0</v>
      </c>
      <c r="H144" s="231">
        <f>SUM(H145:H146)</f>
        <v>0</v>
      </c>
      <c r="I144" s="125">
        <f t="shared" si="11"/>
        <v>0</v>
      </c>
      <c r="J144" s="229">
        <f>SUM(J145:J146)</f>
        <v>0</v>
      </c>
      <c r="K144" s="231">
        <f>SUM(K145:K146)</f>
        <v>0</v>
      </c>
      <c r="L144" s="125">
        <f t="shared" si="12"/>
        <v>0</v>
      </c>
      <c r="M144" s="232">
        <f>SUM(M145:M146)</f>
        <v>0</v>
      </c>
      <c r="N144" s="233">
        <f>SUM(N145:N146)</f>
        <v>0</v>
      </c>
      <c r="O144" s="125">
        <f t="shared" si="13"/>
        <v>0</v>
      </c>
      <c r="P144" s="83"/>
      <c r="R144" s="56"/>
      <c r="S144" s="56"/>
    </row>
    <row r="145" spans="1:19" hidden="1" x14ac:dyDescent="0.25">
      <c r="A145" s="76">
        <v>2341</v>
      </c>
      <c r="B145" s="118" t="s">
        <v>160</v>
      </c>
      <c r="C145" s="225">
        <f t="shared" si="9"/>
        <v>0</v>
      </c>
      <c r="D145" s="123">
        <v>0</v>
      </c>
      <c r="E145" s="227"/>
      <c r="F145" s="375">
        <f t="shared" si="10"/>
        <v>0</v>
      </c>
      <c r="G145" s="123"/>
      <c r="H145" s="124"/>
      <c r="I145" s="125">
        <f t="shared" si="11"/>
        <v>0</v>
      </c>
      <c r="J145" s="123">
        <v>0</v>
      </c>
      <c r="K145" s="124"/>
      <c r="L145" s="125">
        <f t="shared" si="12"/>
        <v>0</v>
      </c>
      <c r="M145" s="226"/>
      <c r="N145" s="227"/>
      <c r="O145" s="125">
        <f t="shared" si="13"/>
        <v>0</v>
      </c>
      <c r="P145" s="83"/>
      <c r="R145" s="56"/>
      <c r="S145" s="56"/>
    </row>
    <row r="146" spans="1:19" ht="24" hidden="1" x14ac:dyDescent="0.25">
      <c r="A146" s="76">
        <v>2344</v>
      </c>
      <c r="B146" s="118" t="s">
        <v>161</v>
      </c>
      <c r="C146" s="225">
        <f t="shared" si="9"/>
        <v>0</v>
      </c>
      <c r="D146" s="123">
        <v>0</v>
      </c>
      <c r="E146" s="227"/>
      <c r="F146" s="375">
        <f t="shared" si="10"/>
        <v>0</v>
      </c>
      <c r="G146" s="123"/>
      <c r="H146" s="124"/>
      <c r="I146" s="125">
        <f t="shared" si="11"/>
        <v>0</v>
      </c>
      <c r="J146" s="123">
        <v>0</v>
      </c>
      <c r="K146" s="124"/>
      <c r="L146" s="125">
        <f t="shared" si="12"/>
        <v>0</v>
      </c>
      <c r="M146" s="226"/>
      <c r="N146" s="227"/>
      <c r="O146" s="125">
        <f t="shared" si="13"/>
        <v>0</v>
      </c>
      <c r="P146" s="83"/>
      <c r="R146" s="56"/>
      <c r="S146" s="56"/>
    </row>
    <row r="147" spans="1:19" ht="24" hidden="1" x14ac:dyDescent="0.25">
      <c r="A147" s="217">
        <v>2350</v>
      </c>
      <c r="B147" s="158" t="s">
        <v>162</v>
      </c>
      <c r="C147" s="225">
        <f t="shared" si="9"/>
        <v>0</v>
      </c>
      <c r="D147" s="218">
        <f>SUM(D148:D153)</f>
        <v>0</v>
      </c>
      <c r="E147" s="222">
        <f>SUM(E148:E153)</f>
        <v>0</v>
      </c>
      <c r="F147" s="373">
        <f t="shared" si="10"/>
        <v>0</v>
      </c>
      <c r="G147" s="218">
        <f>SUM(G148:G153)</f>
        <v>0</v>
      </c>
      <c r="H147" s="219">
        <f>SUM(H148:H153)</f>
        <v>0</v>
      </c>
      <c r="I147" s="220">
        <f t="shared" si="11"/>
        <v>0</v>
      </c>
      <c r="J147" s="218">
        <f>SUM(J148:J153)</f>
        <v>0</v>
      </c>
      <c r="K147" s="219">
        <f>SUM(K148:K153)</f>
        <v>0</v>
      </c>
      <c r="L147" s="220">
        <f t="shared" si="12"/>
        <v>0</v>
      </c>
      <c r="M147" s="221">
        <f>SUM(M148:M153)</f>
        <v>0</v>
      </c>
      <c r="N147" s="222">
        <f>SUM(N148:N153)</f>
        <v>0</v>
      </c>
      <c r="O147" s="220">
        <f t="shared" si="13"/>
        <v>0</v>
      </c>
      <c r="P147" s="166"/>
      <c r="R147" s="56"/>
      <c r="S147" s="56"/>
    </row>
    <row r="148" spans="1:19" hidden="1" x14ac:dyDescent="0.25">
      <c r="A148" s="67">
        <v>2351</v>
      </c>
      <c r="B148" s="108" t="s">
        <v>163</v>
      </c>
      <c r="C148" s="225">
        <f t="shared" si="9"/>
        <v>0</v>
      </c>
      <c r="D148" s="113">
        <v>0</v>
      </c>
      <c r="E148" s="224"/>
      <c r="F148" s="374">
        <f t="shared" si="10"/>
        <v>0</v>
      </c>
      <c r="G148" s="113"/>
      <c r="H148" s="114"/>
      <c r="I148" s="115">
        <f t="shared" si="11"/>
        <v>0</v>
      </c>
      <c r="J148" s="113">
        <v>0</v>
      </c>
      <c r="K148" s="114"/>
      <c r="L148" s="115">
        <f t="shared" si="12"/>
        <v>0</v>
      </c>
      <c r="M148" s="223"/>
      <c r="N148" s="224"/>
      <c r="O148" s="115">
        <f t="shared" si="13"/>
        <v>0</v>
      </c>
      <c r="P148" s="74"/>
      <c r="R148" s="56"/>
      <c r="S148" s="56"/>
    </row>
    <row r="149" spans="1:19" hidden="1" x14ac:dyDescent="0.25">
      <c r="A149" s="76">
        <v>2352</v>
      </c>
      <c r="B149" s="118" t="s">
        <v>164</v>
      </c>
      <c r="C149" s="225">
        <f t="shared" si="9"/>
        <v>0</v>
      </c>
      <c r="D149" s="123">
        <v>0</v>
      </c>
      <c r="E149" s="227"/>
      <c r="F149" s="375">
        <f t="shared" si="10"/>
        <v>0</v>
      </c>
      <c r="G149" s="123"/>
      <c r="H149" s="124"/>
      <c r="I149" s="125">
        <f t="shared" si="11"/>
        <v>0</v>
      </c>
      <c r="J149" s="123">
        <v>0</v>
      </c>
      <c r="K149" s="124"/>
      <c r="L149" s="125">
        <f t="shared" si="12"/>
        <v>0</v>
      </c>
      <c r="M149" s="226"/>
      <c r="N149" s="227"/>
      <c r="O149" s="125">
        <f t="shared" si="13"/>
        <v>0</v>
      </c>
      <c r="P149" s="83"/>
      <c r="R149" s="56"/>
      <c r="S149" s="56"/>
    </row>
    <row r="150" spans="1:19" ht="24" hidden="1" x14ac:dyDescent="0.25">
      <c r="A150" s="76">
        <v>2353</v>
      </c>
      <c r="B150" s="118" t="s">
        <v>165</v>
      </c>
      <c r="C150" s="225">
        <f t="shared" si="9"/>
        <v>0</v>
      </c>
      <c r="D150" s="123">
        <v>0</v>
      </c>
      <c r="E150" s="227"/>
      <c r="F150" s="375">
        <f t="shared" si="10"/>
        <v>0</v>
      </c>
      <c r="G150" s="123"/>
      <c r="H150" s="124"/>
      <c r="I150" s="125">
        <f t="shared" si="11"/>
        <v>0</v>
      </c>
      <c r="J150" s="123">
        <v>0</v>
      </c>
      <c r="K150" s="124"/>
      <c r="L150" s="125">
        <f t="shared" si="12"/>
        <v>0</v>
      </c>
      <c r="M150" s="226"/>
      <c r="N150" s="227"/>
      <c r="O150" s="125">
        <f t="shared" si="13"/>
        <v>0</v>
      </c>
      <c r="P150" s="83"/>
      <c r="R150" s="56"/>
      <c r="S150" s="56"/>
    </row>
    <row r="151" spans="1:19" ht="24" hidden="1" x14ac:dyDescent="0.25">
      <c r="A151" s="76">
        <v>2354</v>
      </c>
      <c r="B151" s="118" t="s">
        <v>166</v>
      </c>
      <c r="C151" s="225">
        <f t="shared" si="9"/>
        <v>0</v>
      </c>
      <c r="D151" s="123">
        <v>0</v>
      </c>
      <c r="E151" s="227"/>
      <c r="F151" s="375">
        <f t="shared" si="10"/>
        <v>0</v>
      </c>
      <c r="G151" s="123"/>
      <c r="H151" s="124"/>
      <c r="I151" s="125">
        <f t="shared" si="11"/>
        <v>0</v>
      </c>
      <c r="J151" s="123">
        <v>0</v>
      </c>
      <c r="K151" s="124"/>
      <c r="L151" s="125">
        <f t="shared" si="12"/>
        <v>0</v>
      </c>
      <c r="M151" s="226"/>
      <c r="N151" s="227"/>
      <c r="O151" s="125">
        <f t="shared" si="13"/>
        <v>0</v>
      </c>
      <c r="P151" s="83"/>
      <c r="R151" s="56"/>
      <c r="S151" s="56"/>
    </row>
    <row r="152" spans="1:19" ht="24" hidden="1" x14ac:dyDescent="0.25">
      <c r="A152" s="76">
        <v>2355</v>
      </c>
      <c r="B152" s="118" t="s">
        <v>167</v>
      </c>
      <c r="C152" s="225">
        <f t="shared" si="9"/>
        <v>0</v>
      </c>
      <c r="D152" s="123">
        <v>0</v>
      </c>
      <c r="E152" s="227"/>
      <c r="F152" s="375">
        <f t="shared" si="10"/>
        <v>0</v>
      </c>
      <c r="G152" s="123"/>
      <c r="H152" s="124"/>
      <c r="I152" s="125">
        <f t="shared" si="11"/>
        <v>0</v>
      </c>
      <c r="J152" s="123">
        <v>0</v>
      </c>
      <c r="K152" s="124"/>
      <c r="L152" s="125">
        <f t="shared" si="12"/>
        <v>0</v>
      </c>
      <c r="M152" s="226"/>
      <c r="N152" s="227"/>
      <c r="O152" s="125">
        <f t="shared" si="13"/>
        <v>0</v>
      </c>
      <c r="P152" s="83"/>
      <c r="R152" s="56"/>
      <c r="S152" s="56"/>
    </row>
    <row r="153" spans="1:19" ht="24" hidden="1" x14ac:dyDescent="0.25">
      <c r="A153" s="76">
        <v>2359</v>
      </c>
      <c r="B153" s="118" t="s">
        <v>168</v>
      </c>
      <c r="C153" s="225">
        <f t="shared" si="9"/>
        <v>0</v>
      </c>
      <c r="D153" s="123">
        <v>0</v>
      </c>
      <c r="E153" s="227"/>
      <c r="F153" s="375">
        <f t="shared" si="10"/>
        <v>0</v>
      </c>
      <c r="G153" s="123"/>
      <c r="H153" s="124"/>
      <c r="I153" s="125">
        <f t="shared" si="11"/>
        <v>0</v>
      </c>
      <c r="J153" s="123">
        <v>0</v>
      </c>
      <c r="K153" s="124"/>
      <c r="L153" s="125">
        <f t="shared" si="12"/>
        <v>0</v>
      </c>
      <c r="M153" s="226"/>
      <c r="N153" s="227"/>
      <c r="O153" s="125">
        <f t="shared" si="13"/>
        <v>0</v>
      </c>
      <c r="P153" s="83"/>
      <c r="R153" s="56"/>
      <c r="S153" s="56"/>
    </row>
    <row r="154" spans="1:19" ht="24" hidden="1" x14ac:dyDescent="0.25">
      <c r="A154" s="228">
        <v>2360</v>
      </c>
      <c r="B154" s="118" t="s">
        <v>169</v>
      </c>
      <c r="C154" s="225">
        <f t="shared" si="9"/>
        <v>0</v>
      </c>
      <c r="D154" s="229">
        <f>SUM(D155:D161)</f>
        <v>0</v>
      </c>
      <c r="E154" s="233">
        <f>SUM(E155:E161)</f>
        <v>0</v>
      </c>
      <c r="F154" s="375">
        <f t="shared" si="10"/>
        <v>0</v>
      </c>
      <c r="G154" s="229">
        <f>SUM(G155:G161)</f>
        <v>0</v>
      </c>
      <c r="H154" s="231">
        <f>SUM(H155:H161)</f>
        <v>0</v>
      </c>
      <c r="I154" s="125">
        <f t="shared" si="11"/>
        <v>0</v>
      </c>
      <c r="J154" s="229">
        <f>SUM(J155:J161)</f>
        <v>0</v>
      </c>
      <c r="K154" s="231">
        <f>SUM(K155:K161)</f>
        <v>0</v>
      </c>
      <c r="L154" s="125">
        <f t="shared" si="12"/>
        <v>0</v>
      </c>
      <c r="M154" s="232">
        <f>SUM(M155:M161)</f>
        <v>0</v>
      </c>
      <c r="N154" s="233">
        <f>SUM(N155:N161)</f>
        <v>0</v>
      </c>
      <c r="O154" s="125">
        <f t="shared" si="13"/>
        <v>0</v>
      </c>
      <c r="P154" s="83"/>
      <c r="R154" s="56"/>
      <c r="S154" s="56"/>
    </row>
    <row r="155" spans="1:19" hidden="1" x14ac:dyDescent="0.25">
      <c r="A155" s="75">
        <v>2361</v>
      </c>
      <c r="B155" s="118" t="s">
        <v>170</v>
      </c>
      <c r="C155" s="225">
        <f t="shared" si="9"/>
        <v>0</v>
      </c>
      <c r="D155" s="123">
        <v>0</v>
      </c>
      <c r="E155" s="227"/>
      <c r="F155" s="375">
        <f t="shared" si="10"/>
        <v>0</v>
      </c>
      <c r="G155" s="123"/>
      <c r="H155" s="124"/>
      <c r="I155" s="125">
        <f t="shared" si="11"/>
        <v>0</v>
      </c>
      <c r="J155" s="123">
        <v>0</v>
      </c>
      <c r="K155" s="124"/>
      <c r="L155" s="125">
        <f t="shared" si="12"/>
        <v>0</v>
      </c>
      <c r="M155" s="226"/>
      <c r="N155" s="227"/>
      <c r="O155" s="125">
        <f t="shared" si="13"/>
        <v>0</v>
      </c>
      <c r="P155" s="83"/>
      <c r="R155" s="56"/>
      <c r="S155" s="56"/>
    </row>
    <row r="156" spans="1:19" ht="24" hidden="1" x14ac:dyDescent="0.25">
      <c r="A156" s="75">
        <v>2362</v>
      </c>
      <c r="B156" s="118" t="s">
        <v>171</v>
      </c>
      <c r="C156" s="225">
        <f t="shared" si="9"/>
        <v>0</v>
      </c>
      <c r="D156" s="123">
        <v>0</v>
      </c>
      <c r="E156" s="227"/>
      <c r="F156" s="375">
        <f t="shared" si="10"/>
        <v>0</v>
      </c>
      <c r="G156" s="123"/>
      <c r="H156" s="124"/>
      <c r="I156" s="125">
        <f t="shared" si="11"/>
        <v>0</v>
      </c>
      <c r="J156" s="123">
        <v>0</v>
      </c>
      <c r="K156" s="124"/>
      <c r="L156" s="125">
        <f t="shared" si="12"/>
        <v>0</v>
      </c>
      <c r="M156" s="226"/>
      <c r="N156" s="227"/>
      <c r="O156" s="125">
        <f t="shared" si="13"/>
        <v>0</v>
      </c>
      <c r="P156" s="83"/>
      <c r="R156" s="56"/>
      <c r="S156" s="56"/>
    </row>
    <row r="157" spans="1:19" hidden="1" x14ac:dyDescent="0.25">
      <c r="A157" s="75">
        <v>2363</v>
      </c>
      <c r="B157" s="118" t="s">
        <v>172</v>
      </c>
      <c r="C157" s="225">
        <f t="shared" si="9"/>
        <v>0</v>
      </c>
      <c r="D157" s="123">
        <v>0</v>
      </c>
      <c r="E157" s="227"/>
      <c r="F157" s="375">
        <f t="shared" si="10"/>
        <v>0</v>
      </c>
      <c r="G157" s="123"/>
      <c r="H157" s="124"/>
      <c r="I157" s="125">
        <f t="shared" si="11"/>
        <v>0</v>
      </c>
      <c r="J157" s="123">
        <v>0</v>
      </c>
      <c r="K157" s="124"/>
      <c r="L157" s="125">
        <f t="shared" si="12"/>
        <v>0</v>
      </c>
      <c r="M157" s="226"/>
      <c r="N157" s="227"/>
      <c r="O157" s="125">
        <f t="shared" si="13"/>
        <v>0</v>
      </c>
      <c r="P157" s="83"/>
      <c r="R157" s="56"/>
      <c r="S157" s="56"/>
    </row>
    <row r="158" spans="1:19" hidden="1" x14ac:dyDescent="0.25">
      <c r="A158" s="75">
        <v>2364</v>
      </c>
      <c r="B158" s="118" t="s">
        <v>173</v>
      </c>
      <c r="C158" s="225">
        <f t="shared" si="9"/>
        <v>0</v>
      </c>
      <c r="D158" s="123">
        <v>0</v>
      </c>
      <c r="E158" s="227"/>
      <c r="F158" s="375">
        <f t="shared" si="10"/>
        <v>0</v>
      </c>
      <c r="G158" s="123"/>
      <c r="H158" s="124"/>
      <c r="I158" s="125">
        <f t="shared" si="11"/>
        <v>0</v>
      </c>
      <c r="J158" s="123">
        <v>0</v>
      </c>
      <c r="K158" s="124"/>
      <c r="L158" s="125">
        <f t="shared" si="12"/>
        <v>0</v>
      </c>
      <c r="M158" s="226"/>
      <c r="N158" s="227"/>
      <c r="O158" s="125">
        <f t="shared" si="13"/>
        <v>0</v>
      </c>
      <c r="P158" s="83"/>
      <c r="R158" s="56"/>
      <c r="S158" s="56"/>
    </row>
    <row r="159" spans="1:19" hidden="1" x14ac:dyDescent="0.25">
      <c r="A159" s="75">
        <v>2365</v>
      </c>
      <c r="B159" s="118" t="s">
        <v>174</v>
      </c>
      <c r="C159" s="225">
        <f t="shared" si="9"/>
        <v>0</v>
      </c>
      <c r="D159" s="123">
        <v>0</v>
      </c>
      <c r="E159" s="227"/>
      <c r="F159" s="375">
        <f t="shared" si="10"/>
        <v>0</v>
      </c>
      <c r="G159" s="123"/>
      <c r="H159" s="124"/>
      <c r="I159" s="125">
        <f t="shared" si="11"/>
        <v>0</v>
      </c>
      <c r="J159" s="123">
        <v>0</v>
      </c>
      <c r="K159" s="124"/>
      <c r="L159" s="125">
        <f t="shared" si="12"/>
        <v>0</v>
      </c>
      <c r="M159" s="226"/>
      <c r="N159" s="227"/>
      <c r="O159" s="125">
        <f t="shared" si="13"/>
        <v>0</v>
      </c>
      <c r="P159" s="83"/>
      <c r="R159" s="56"/>
      <c r="S159" s="56"/>
    </row>
    <row r="160" spans="1:19" ht="36" hidden="1" x14ac:dyDescent="0.25">
      <c r="A160" s="75">
        <v>2366</v>
      </c>
      <c r="B160" s="118" t="s">
        <v>175</v>
      </c>
      <c r="C160" s="225">
        <f t="shared" si="9"/>
        <v>0</v>
      </c>
      <c r="D160" s="123">
        <v>0</v>
      </c>
      <c r="E160" s="227"/>
      <c r="F160" s="375">
        <f t="shared" si="10"/>
        <v>0</v>
      </c>
      <c r="G160" s="123"/>
      <c r="H160" s="124"/>
      <c r="I160" s="125">
        <f t="shared" si="11"/>
        <v>0</v>
      </c>
      <c r="J160" s="123">
        <v>0</v>
      </c>
      <c r="K160" s="124"/>
      <c r="L160" s="125">
        <f t="shared" si="12"/>
        <v>0</v>
      </c>
      <c r="M160" s="226"/>
      <c r="N160" s="227"/>
      <c r="O160" s="125">
        <f t="shared" si="13"/>
        <v>0</v>
      </c>
      <c r="P160" s="83"/>
      <c r="R160" s="56"/>
      <c r="S160" s="56"/>
    </row>
    <row r="161" spans="1:19" ht="48" hidden="1" x14ac:dyDescent="0.25">
      <c r="A161" s="75">
        <v>2369</v>
      </c>
      <c r="B161" s="118" t="s">
        <v>176</v>
      </c>
      <c r="C161" s="225">
        <f t="shared" si="9"/>
        <v>0</v>
      </c>
      <c r="D161" s="123">
        <v>0</v>
      </c>
      <c r="E161" s="227"/>
      <c r="F161" s="375">
        <f t="shared" si="10"/>
        <v>0</v>
      </c>
      <c r="G161" s="123"/>
      <c r="H161" s="124"/>
      <c r="I161" s="125">
        <f t="shared" si="11"/>
        <v>0</v>
      </c>
      <c r="J161" s="123">
        <v>0</v>
      </c>
      <c r="K161" s="124"/>
      <c r="L161" s="125">
        <f t="shared" si="12"/>
        <v>0</v>
      </c>
      <c r="M161" s="226"/>
      <c r="N161" s="227"/>
      <c r="O161" s="125">
        <f t="shared" si="13"/>
        <v>0</v>
      </c>
      <c r="P161" s="83"/>
      <c r="R161" s="56"/>
      <c r="S161" s="56"/>
    </row>
    <row r="162" spans="1:19" hidden="1" x14ac:dyDescent="0.25">
      <c r="A162" s="217">
        <v>2370</v>
      </c>
      <c r="B162" s="158" t="s">
        <v>177</v>
      </c>
      <c r="C162" s="225">
        <f t="shared" si="9"/>
        <v>0</v>
      </c>
      <c r="D162" s="234">
        <v>0</v>
      </c>
      <c r="E162" s="237"/>
      <c r="F162" s="373">
        <f t="shared" si="10"/>
        <v>0</v>
      </c>
      <c r="G162" s="234"/>
      <c r="H162" s="235"/>
      <c r="I162" s="220">
        <f t="shared" si="11"/>
        <v>0</v>
      </c>
      <c r="J162" s="234">
        <v>0</v>
      </c>
      <c r="K162" s="235"/>
      <c r="L162" s="220">
        <f t="shared" si="12"/>
        <v>0</v>
      </c>
      <c r="M162" s="236"/>
      <c r="N162" s="237"/>
      <c r="O162" s="220">
        <f t="shared" si="13"/>
        <v>0</v>
      </c>
      <c r="P162" s="166"/>
      <c r="R162" s="56"/>
      <c r="S162" s="56"/>
    </row>
    <row r="163" spans="1:19" hidden="1" x14ac:dyDescent="0.25">
      <c r="A163" s="217">
        <v>2380</v>
      </c>
      <c r="B163" s="158" t="s">
        <v>178</v>
      </c>
      <c r="C163" s="225">
        <f t="shared" si="9"/>
        <v>0</v>
      </c>
      <c r="D163" s="218">
        <f>SUM(D164:D165)</f>
        <v>0</v>
      </c>
      <c r="E163" s="222">
        <f>SUM(E164:E165)</f>
        <v>0</v>
      </c>
      <c r="F163" s="373">
        <f t="shared" si="10"/>
        <v>0</v>
      </c>
      <c r="G163" s="218">
        <f>SUM(G164:G165)</f>
        <v>0</v>
      </c>
      <c r="H163" s="219">
        <f>SUM(H164:H165)</f>
        <v>0</v>
      </c>
      <c r="I163" s="220">
        <f t="shared" si="11"/>
        <v>0</v>
      </c>
      <c r="J163" s="218">
        <f>SUM(J164:J165)</f>
        <v>0</v>
      </c>
      <c r="K163" s="219">
        <f>SUM(K164:K165)</f>
        <v>0</v>
      </c>
      <c r="L163" s="220">
        <f t="shared" si="12"/>
        <v>0</v>
      </c>
      <c r="M163" s="221">
        <f>SUM(M164:M165)</f>
        <v>0</v>
      </c>
      <c r="N163" s="222">
        <f>SUM(N164:N165)</f>
        <v>0</v>
      </c>
      <c r="O163" s="220">
        <f t="shared" si="13"/>
        <v>0</v>
      </c>
      <c r="P163" s="166"/>
      <c r="R163" s="56"/>
      <c r="S163" s="56"/>
    </row>
    <row r="164" spans="1:19" hidden="1" x14ac:dyDescent="0.25">
      <c r="A164" s="66">
        <v>2381</v>
      </c>
      <c r="B164" s="108" t="s">
        <v>179</v>
      </c>
      <c r="C164" s="225">
        <f t="shared" si="9"/>
        <v>0</v>
      </c>
      <c r="D164" s="113">
        <v>0</v>
      </c>
      <c r="E164" s="224"/>
      <c r="F164" s="374">
        <f t="shared" si="10"/>
        <v>0</v>
      </c>
      <c r="G164" s="113"/>
      <c r="H164" s="114"/>
      <c r="I164" s="115">
        <f t="shared" si="11"/>
        <v>0</v>
      </c>
      <c r="J164" s="113">
        <v>0</v>
      </c>
      <c r="K164" s="114"/>
      <c r="L164" s="115">
        <f t="shared" si="12"/>
        <v>0</v>
      </c>
      <c r="M164" s="223"/>
      <c r="N164" s="224"/>
      <c r="O164" s="115">
        <f t="shared" si="13"/>
        <v>0</v>
      </c>
      <c r="P164" s="74"/>
      <c r="R164" s="56"/>
      <c r="S164" s="56"/>
    </row>
    <row r="165" spans="1:19" ht="24" hidden="1" x14ac:dyDescent="0.25">
      <c r="A165" s="75">
        <v>2389</v>
      </c>
      <c r="B165" s="118" t="s">
        <v>180</v>
      </c>
      <c r="C165" s="225">
        <f t="shared" si="9"/>
        <v>0</v>
      </c>
      <c r="D165" s="123">
        <v>0</v>
      </c>
      <c r="E165" s="227"/>
      <c r="F165" s="375">
        <f t="shared" si="10"/>
        <v>0</v>
      </c>
      <c r="G165" s="123"/>
      <c r="H165" s="124"/>
      <c r="I165" s="125">
        <f t="shared" si="11"/>
        <v>0</v>
      </c>
      <c r="J165" s="123">
        <v>0</v>
      </c>
      <c r="K165" s="124"/>
      <c r="L165" s="125">
        <f t="shared" si="12"/>
        <v>0</v>
      </c>
      <c r="M165" s="226"/>
      <c r="N165" s="227"/>
      <c r="O165" s="125">
        <f t="shared" si="13"/>
        <v>0</v>
      </c>
      <c r="P165" s="83"/>
      <c r="R165" s="56"/>
      <c r="S165" s="56"/>
    </row>
    <row r="166" spans="1:19" hidden="1" x14ac:dyDescent="0.25">
      <c r="A166" s="217">
        <v>2390</v>
      </c>
      <c r="B166" s="158" t="s">
        <v>181</v>
      </c>
      <c r="C166" s="225">
        <f t="shared" si="9"/>
        <v>0</v>
      </c>
      <c r="D166" s="234">
        <v>0</v>
      </c>
      <c r="E166" s="237"/>
      <c r="F166" s="373">
        <f t="shared" si="10"/>
        <v>0</v>
      </c>
      <c r="G166" s="234"/>
      <c r="H166" s="235"/>
      <c r="I166" s="220">
        <f t="shared" si="11"/>
        <v>0</v>
      </c>
      <c r="J166" s="234">
        <v>0</v>
      </c>
      <c r="K166" s="235"/>
      <c r="L166" s="220">
        <f t="shared" si="12"/>
        <v>0</v>
      </c>
      <c r="M166" s="236"/>
      <c r="N166" s="237"/>
      <c r="O166" s="220">
        <f t="shared" si="13"/>
        <v>0</v>
      </c>
      <c r="P166" s="166"/>
      <c r="R166" s="56"/>
      <c r="S166" s="56"/>
    </row>
    <row r="167" spans="1:19" hidden="1" x14ac:dyDescent="0.25">
      <c r="A167" s="95">
        <v>2400</v>
      </c>
      <c r="B167" s="212" t="s">
        <v>182</v>
      </c>
      <c r="C167" s="391">
        <f t="shared" si="9"/>
        <v>0</v>
      </c>
      <c r="D167" s="252">
        <v>0</v>
      </c>
      <c r="E167" s="255"/>
      <c r="F167" s="372">
        <f t="shared" si="10"/>
        <v>0</v>
      </c>
      <c r="G167" s="252"/>
      <c r="H167" s="253"/>
      <c r="I167" s="106">
        <f t="shared" si="11"/>
        <v>0</v>
      </c>
      <c r="J167" s="252">
        <v>0</v>
      </c>
      <c r="K167" s="253"/>
      <c r="L167" s="106">
        <f t="shared" si="12"/>
        <v>0</v>
      </c>
      <c r="M167" s="254"/>
      <c r="N167" s="255"/>
      <c r="O167" s="115">
        <f t="shared" si="13"/>
        <v>0</v>
      </c>
      <c r="P167" s="103"/>
      <c r="R167" s="56"/>
      <c r="S167" s="56"/>
    </row>
    <row r="168" spans="1:19" ht="24" x14ac:dyDescent="0.25">
      <c r="A168" s="95">
        <v>2500</v>
      </c>
      <c r="B168" s="212" t="s">
        <v>183</v>
      </c>
      <c r="C168" s="391">
        <f t="shared" si="9"/>
        <v>2000</v>
      </c>
      <c r="D168" s="104">
        <f>SUM(D169,D174)</f>
        <v>2000</v>
      </c>
      <c r="E168" s="239">
        <f>SUM(E169,E174)</f>
        <v>0</v>
      </c>
      <c r="F168" s="372">
        <f t="shared" si="10"/>
        <v>2000</v>
      </c>
      <c r="G168" s="104">
        <f>SUM(G169,G174)</f>
        <v>0</v>
      </c>
      <c r="H168" s="105">
        <f t="shared" ref="H168" si="18">SUM(H169,H174)</f>
        <v>0</v>
      </c>
      <c r="I168" s="106">
        <f t="shared" si="11"/>
        <v>0</v>
      </c>
      <c r="J168" s="104">
        <f>SUM(J169,J174)</f>
        <v>0</v>
      </c>
      <c r="K168" s="105">
        <f t="shared" ref="K168" si="19">SUM(K169,K174)</f>
        <v>0</v>
      </c>
      <c r="L168" s="106">
        <f t="shared" si="12"/>
        <v>0</v>
      </c>
      <c r="M168" s="213">
        <f t="shared" ref="M168:N168" si="20">SUM(M169,M174)</f>
        <v>0</v>
      </c>
      <c r="N168" s="214">
        <f t="shared" si="20"/>
        <v>0</v>
      </c>
      <c r="O168" s="379">
        <f t="shared" si="13"/>
        <v>0</v>
      </c>
      <c r="P168" s="216"/>
      <c r="R168" s="56"/>
      <c r="S168" s="56"/>
    </row>
    <row r="169" spans="1:19" x14ac:dyDescent="0.25">
      <c r="A169" s="240">
        <v>2510</v>
      </c>
      <c r="B169" s="108" t="s">
        <v>184</v>
      </c>
      <c r="C169" s="392">
        <f t="shared" si="9"/>
        <v>2000</v>
      </c>
      <c r="D169" s="241">
        <f>SUM(D170:D173)</f>
        <v>2000</v>
      </c>
      <c r="E169" s="245">
        <f>SUM(E170:E173)</f>
        <v>0</v>
      </c>
      <c r="F169" s="374">
        <f t="shared" si="10"/>
        <v>2000</v>
      </c>
      <c r="G169" s="241">
        <f>SUM(G170:G173)</f>
        <v>0</v>
      </c>
      <c r="H169" s="243">
        <f t="shared" ref="H169" si="21">SUM(H170:H173)</f>
        <v>0</v>
      </c>
      <c r="I169" s="115">
        <f t="shared" si="11"/>
        <v>0</v>
      </c>
      <c r="J169" s="241">
        <f>SUM(J170:J173)</f>
        <v>0</v>
      </c>
      <c r="K169" s="243">
        <f t="shared" ref="K169" si="22">SUM(K170:K173)</f>
        <v>0</v>
      </c>
      <c r="L169" s="115">
        <f t="shared" si="12"/>
        <v>0</v>
      </c>
      <c r="M169" s="256">
        <f t="shared" ref="M169:N169" si="23">SUM(M170:M173)</f>
        <v>0</v>
      </c>
      <c r="N169" s="257">
        <f t="shared" si="23"/>
        <v>0</v>
      </c>
      <c r="O169" s="136">
        <f t="shared" si="13"/>
        <v>0</v>
      </c>
      <c r="P169" s="139"/>
      <c r="R169" s="56"/>
      <c r="S169" s="56"/>
    </row>
    <row r="170" spans="1:19" ht="24" hidden="1" x14ac:dyDescent="0.25">
      <c r="A170" s="76">
        <v>2512</v>
      </c>
      <c r="B170" s="118" t="s">
        <v>185</v>
      </c>
      <c r="C170" s="225">
        <f t="shared" si="9"/>
        <v>0</v>
      </c>
      <c r="D170" s="123">
        <v>0</v>
      </c>
      <c r="E170" s="227"/>
      <c r="F170" s="375">
        <f t="shared" si="10"/>
        <v>0</v>
      </c>
      <c r="G170" s="123"/>
      <c r="H170" s="124"/>
      <c r="I170" s="125">
        <f t="shared" si="11"/>
        <v>0</v>
      </c>
      <c r="J170" s="123">
        <v>0</v>
      </c>
      <c r="K170" s="124"/>
      <c r="L170" s="125">
        <f t="shared" si="12"/>
        <v>0</v>
      </c>
      <c r="M170" s="226"/>
      <c r="N170" s="227"/>
      <c r="O170" s="125">
        <f t="shared" si="13"/>
        <v>0</v>
      </c>
      <c r="P170" s="83"/>
      <c r="R170" s="56"/>
      <c r="S170" s="56"/>
    </row>
    <row r="171" spans="1:19" ht="36" hidden="1" x14ac:dyDescent="0.25">
      <c r="A171" s="76">
        <v>2513</v>
      </c>
      <c r="B171" s="118" t="s">
        <v>186</v>
      </c>
      <c r="C171" s="225">
        <f t="shared" si="9"/>
        <v>0</v>
      </c>
      <c r="D171" s="123">
        <v>0</v>
      </c>
      <c r="E171" s="227"/>
      <c r="F171" s="375">
        <f t="shared" si="10"/>
        <v>0</v>
      </c>
      <c r="G171" s="123"/>
      <c r="H171" s="124"/>
      <c r="I171" s="125">
        <f t="shared" si="11"/>
        <v>0</v>
      </c>
      <c r="J171" s="123">
        <v>0</v>
      </c>
      <c r="K171" s="124"/>
      <c r="L171" s="125">
        <f t="shared" si="12"/>
        <v>0</v>
      </c>
      <c r="M171" s="226"/>
      <c r="N171" s="227"/>
      <c r="O171" s="125">
        <f t="shared" si="13"/>
        <v>0</v>
      </c>
      <c r="P171" s="83"/>
      <c r="R171" s="56"/>
      <c r="S171" s="56"/>
    </row>
    <row r="172" spans="1:19" ht="24" hidden="1" x14ac:dyDescent="0.25">
      <c r="A172" s="76">
        <v>2515</v>
      </c>
      <c r="B172" s="118" t="s">
        <v>187</v>
      </c>
      <c r="C172" s="225">
        <f t="shared" si="9"/>
        <v>0</v>
      </c>
      <c r="D172" s="123">
        <v>0</v>
      </c>
      <c r="E172" s="227"/>
      <c r="F172" s="375">
        <f t="shared" si="10"/>
        <v>0</v>
      </c>
      <c r="G172" s="123"/>
      <c r="H172" s="124"/>
      <c r="I172" s="125">
        <f t="shared" si="11"/>
        <v>0</v>
      </c>
      <c r="J172" s="123">
        <v>0</v>
      </c>
      <c r="K172" s="124"/>
      <c r="L172" s="125">
        <f t="shared" si="12"/>
        <v>0</v>
      </c>
      <c r="M172" s="226"/>
      <c r="N172" s="227"/>
      <c r="O172" s="125">
        <f t="shared" si="13"/>
        <v>0</v>
      </c>
      <c r="P172" s="83"/>
      <c r="R172" s="56"/>
      <c r="S172" s="56"/>
    </row>
    <row r="173" spans="1:19" ht="24" x14ac:dyDescent="0.25">
      <c r="A173" s="76">
        <v>2519</v>
      </c>
      <c r="B173" s="118" t="s">
        <v>188</v>
      </c>
      <c r="C173" s="225">
        <f t="shared" si="9"/>
        <v>2000</v>
      </c>
      <c r="D173" s="123">
        <v>2000</v>
      </c>
      <c r="E173" s="227"/>
      <c r="F173" s="375">
        <f t="shared" si="10"/>
        <v>2000</v>
      </c>
      <c r="G173" s="123"/>
      <c r="H173" s="124"/>
      <c r="I173" s="125">
        <f t="shared" si="11"/>
        <v>0</v>
      </c>
      <c r="J173" s="123">
        <v>0</v>
      </c>
      <c r="K173" s="124"/>
      <c r="L173" s="125">
        <f t="shared" si="12"/>
        <v>0</v>
      </c>
      <c r="M173" s="226"/>
      <c r="N173" s="227"/>
      <c r="O173" s="125">
        <f t="shared" si="13"/>
        <v>0</v>
      </c>
      <c r="P173" s="83"/>
      <c r="R173" s="56"/>
      <c r="S173" s="56"/>
    </row>
    <row r="174" spans="1:19" hidden="1" x14ac:dyDescent="0.25">
      <c r="A174" s="228">
        <v>2520</v>
      </c>
      <c r="B174" s="118" t="s">
        <v>189</v>
      </c>
      <c r="C174" s="225">
        <f t="shared" si="9"/>
        <v>0</v>
      </c>
      <c r="D174" s="123">
        <v>0</v>
      </c>
      <c r="E174" s="227"/>
      <c r="F174" s="375">
        <f t="shared" si="10"/>
        <v>0</v>
      </c>
      <c r="G174" s="123"/>
      <c r="H174" s="124"/>
      <c r="I174" s="125">
        <f t="shared" si="11"/>
        <v>0</v>
      </c>
      <c r="J174" s="123">
        <v>0</v>
      </c>
      <c r="K174" s="124"/>
      <c r="L174" s="125">
        <f t="shared" si="12"/>
        <v>0</v>
      </c>
      <c r="M174" s="226"/>
      <c r="N174" s="227"/>
      <c r="O174" s="125">
        <f t="shared" si="13"/>
        <v>0</v>
      </c>
      <c r="P174" s="83"/>
      <c r="R174" s="56"/>
      <c r="S174" s="56"/>
    </row>
    <row r="175" spans="1:19" s="258" customFormat="1" ht="36" hidden="1" x14ac:dyDescent="0.25">
      <c r="A175" s="37">
        <v>2800</v>
      </c>
      <c r="B175" s="108" t="s">
        <v>190</v>
      </c>
      <c r="C175" s="392">
        <f t="shared" si="9"/>
        <v>0</v>
      </c>
      <c r="D175" s="69">
        <v>0</v>
      </c>
      <c r="E175" s="73"/>
      <c r="F175" s="355">
        <f t="shared" si="10"/>
        <v>0</v>
      </c>
      <c r="G175" s="69"/>
      <c r="H175" s="70"/>
      <c r="I175" s="71">
        <f t="shared" si="11"/>
        <v>0</v>
      </c>
      <c r="J175" s="69">
        <v>0</v>
      </c>
      <c r="K175" s="70"/>
      <c r="L175" s="71">
        <f t="shared" si="12"/>
        <v>0</v>
      </c>
      <c r="M175" s="72"/>
      <c r="N175" s="73"/>
      <c r="O175" s="71">
        <f t="shared" si="13"/>
        <v>0</v>
      </c>
      <c r="P175" s="74"/>
      <c r="R175" s="56"/>
      <c r="S175" s="56"/>
    </row>
    <row r="176" spans="1:19" hidden="1" x14ac:dyDescent="0.25">
      <c r="A176" s="204">
        <v>3000</v>
      </c>
      <c r="B176" s="204" t="s">
        <v>191</v>
      </c>
      <c r="C176" s="401">
        <f t="shared" si="9"/>
        <v>0</v>
      </c>
      <c r="D176" s="206">
        <f>SUM(D177,D187)</f>
        <v>0</v>
      </c>
      <c r="E176" s="210">
        <f>SUM(E177,E187)</f>
        <v>0</v>
      </c>
      <c r="F176" s="371">
        <f t="shared" si="10"/>
        <v>0</v>
      </c>
      <c r="G176" s="206">
        <f>SUM(G177,G187)</f>
        <v>0</v>
      </c>
      <c r="H176" s="207">
        <f>SUM(H177,H187)</f>
        <v>0</v>
      </c>
      <c r="I176" s="208">
        <f t="shared" si="11"/>
        <v>0</v>
      </c>
      <c r="J176" s="206">
        <f>SUM(J177,J187)</f>
        <v>0</v>
      </c>
      <c r="K176" s="207">
        <f>SUM(K177,K187)</f>
        <v>0</v>
      </c>
      <c r="L176" s="208">
        <f t="shared" si="12"/>
        <v>0</v>
      </c>
      <c r="M176" s="209">
        <f>SUM(M177,M187)</f>
        <v>0</v>
      </c>
      <c r="N176" s="210">
        <f>SUM(N177,N187)</f>
        <v>0</v>
      </c>
      <c r="O176" s="208">
        <f t="shared" si="13"/>
        <v>0</v>
      </c>
      <c r="P176" s="211"/>
      <c r="R176" s="56"/>
      <c r="S176" s="56"/>
    </row>
    <row r="177" spans="1:19" ht="24" hidden="1" x14ac:dyDescent="0.25">
      <c r="A177" s="95">
        <v>3200</v>
      </c>
      <c r="B177" s="259" t="s">
        <v>192</v>
      </c>
      <c r="C177" s="391">
        <f t="shared" si="9"/>
        <v>0</v>
      </c>
      <c r="D177" s="104">
        <f>SUM(D178,D182)</f>
        <v>0</v>
      </c>
      <c r="E177" s="239">
        <f>SUM(E178,E182)</f>
        <v>0</v>
      </c>
      <c r="F177" s="372">
        <f t="shared" si="10"/>
        <v>0</v>
      </c>
      <c r="G177" s="104">
        <f>SUM(G178,G182)</f>
        <v>0</v>
      </c>
      <c r="H177" s="105">
        <f t="shared" ref="H177" si="24">SUM(H178,H182)</f>
        <v>0</v>
      </c>
      <c r="I177" s="106">
        <f t="shared" si="11"/>
        <v>0</v>
      </c>
      <c r="J177" s="104">
        <f>SUM(J178,J182)</f>
        <v>0</v>
      </c>
      <c r="K177" s="105">
        <f t="shared" ref="K177" si="25">SUM(K178,K182)</f>
        <v>0</v>
      </c>
      <c r="L177" s="106">
        <f t="shared" si="12"/>
        <v>0</v>
      </c>
      <c r="M177" s="213">
        <f t="shared" ref="M177:N177" si="26">SUM(M178,M182)</f>
        <v>0</v>
      </c>
      <c r="N177" s="214">
        <f t="shared" si="26"/>
        <v>0</v>
      </c>
      <c r="O177" s="215">
        <f t="shared" si="13"/>
        <v>0</v>
      </c>
      <c r="P177" s="216"/>
      <c r="R177" s="56"/>
      <c r="S177" s="56"/>
    </row>
    <row r="178" spans="1:19" ht="36" hidden="1" x14ac:dyDescent="0.25">
      <c r="A178" s="240">
        <v>3260</v>
      </c>
      <c r="B178" s="108" t="s">
        <v>193</v>
      </c>
      <c r="C178" s="392">
        <f t="shared" si="9"/>
        <v>0</v>
      </c>
      <c r="D178" s="241">
        <f>SUM(D179:D181)</f>
        <v>0</v>
      </c>
      <c r="E178" s="245">
        <f>SUM(E179:E181)</f>
        <v>0</v>
      </c>
      <c r="F178" s="374">
        <f t="shared" si="10"/>
        <v>0</v>
      </c>
      <c r="G178" s="241">
        <f>SUM(G179:G181)</f>
        <v>0</v>
      </c>
      <c r="H178" s="243">
        <f>SUM(H179:H181)</f>
        <v>0</v>
      </c>
      <c r="I178" s="115">
        <f t="shared" si="11"/>
        <v>0</v>
      </c>
      <c r="J178" s="241">
        <f>SUM(J179:J181)</f>
        <v>0</v>
      </c>
      <c r="K178" s="243">
        <f>SUM(K179:K181)</f>
        <v>0</v>
      </c>
      <c r="L178" s="115">
        <f t="shared" si="12"/>
        <v>0</v>
      </c>
      <c r="M178" s="244">
        <f>SUM(M179:M181)</f>
        <v>0</v>
      </c>
      <c r="N178" s="245">
        <f>SUM(N179:N181)</f>
        <v>0</v>
      </c>
      <c r="O178" s="115">
        <f t="shared" si="13"/>
        <v>0</v>
      </c>
      <c r="P178" s="74"/>
      <c r="R178" s="56"/>
      <c r="S178" s="56"/>
    </row>
    <row r="179" spans="1:19" ht="24" hidden="1" x14ac:dyDescent="0.25">
      <c r="A179" s="76">
        <v>3261</v>
      </c>
      <c r="B179" s="118" t="s">
        <v>194</v>
      </c>
      <c r="C179" s="225">
        <f t="shared" si="9"/>
        <v>0</v>
      </c>
      <c r="D179" s="123">
        <v>0</v>
      </c>
      <c r="E179" s="227"/>
      <c r="F179" s="375">
        <f t="shared" si="10"/>
        <v>0</v>
      </c>
      <c r="G179" s="123"/>
      <c r="H179" s="124"/>
      <c r="I179" s="125">
        <f t="shared" si="11"/>
        <v>0</v>
      </c>
      <c r="J179" s="123">
        <v>0</v>
      </c>
      <c r="K179" s="124"/>
      <c r="L179" s="125">
        <f t="shared" si="12"/>
        <v>0</v>
      </c>
      <c r="M179" s="226"/>
      <c r="N179" s="227"/>
      <c r="O179" s="125">
        <f t="shared" si="13"/>
        <v>0</v>
      </c>
      <c r="P179" s="83"/>
      <c r="R179" s="56"/>
      <c r="S179" s="56"/>
    </row>
    <row r="180" spans="1:19" ht="36" hidden="1" x14ac:dyDescent="0.25">
      <c r="A180" s="76">
        <v>3262</v>
      </c>
      <c r="B180" s="118" t="s">
        <v>195</v>
      </c>
      <c r="C180" s="225">
        <f t="shared" si="9"/>
        <v>0</v>
      </c>
      <c r="D180" s="123">
        <v>0</v>
      </c>
      <c r="E180" s="227"/>
      <c r="F180" s="375">
        <f t="shared" si="10"/>
        <v>0</v>
      </c>
      <c r="G180" s="123"/>
      <c r="H180" s="124"/>
      <c r="I180" s="125">
        <f t="shared" si="11"/>
        <v>0</v>
      </c>
      <c r="J180" s="123">
        <v>0</v>
      </c>
      <c r="K180" s="124"/>
      <c r="L180" s="125">
        <f t="shared" si="12"/>
        <v>0</v>
      </c>
      <c r="M180" s="226"/>
      <c r="N180" s="227"/>
      <c r="O180" s="125">
        <f t="shared" si="13"/>
        <v>0</v>
      </c>
      <c r="P180" s="83"/>
      <c r="R180" s="56"/>
      <c r="S180" s="56"/>
    </row>
    <row r="181" spans="1:19" ht="24" hidden="1" x14ac:dyDescent="0.25">
      <c r="A181" s="76">
        <v>3263</v>
      </c>
      <c r="B181" s="118" t="s">
        <v>196</v>
      </c>
      <c r="C181" s="225">
        <f t="shared" si="9"/>
        <v>0</v>
      </c>
      <c r="D181" s="123">
        <v>0</v>
      </c>
      <c r="E181" s="227"/>
      <c r="F181" s="375">
        <f t="shared" si="10"/>
        <v>0</v>
      </c>
      <c r="G181" s="123"/>
      <c r="H181" s="124"/>
      <c r="I181" s="125">
        <f t="shared" si="11"/>
        <v>0</v>
      </c>
      <c r="J181" s="123">
        <v>0</v>
      </c>
      <c r="K181" s="124"/>
      <c r="L181" s="125">
        <f t="shared" si="12"/>
        <v>0</v>
      </c>
      <c r="M181" s="226"/>
      <c r="N181" s="227"/>
      <c r="O181" s="125">
        <f t="shared" si="13"/>
        <v>0</v>
      </c>
      <c r="P181" s="83"/>
      <c r="R181" s="56"/>
      <c r="S181" s="56"/>
    </row>
    <row r="182" spans="1:19" ht="84" hidden="1" x14ac:dyDescent="0.25">
      <c r="A182" s="240">
        <v>3290</v>
      </c>
      <c r="B182" s="108" t="s">
        <v>197</v>
      </c>
      <c r="C182" s="225">
        <f t="shared" ref="C182:C258" si="27">F182+I182+L182+O182</f>
        <v>0</v>
      </c>
      <c r="D182" s="241">
        <f>SUM(D183:D186)</f>
        <v>0</v>
      </c>
      <c r="E182" s="245">
        <f>SUM(E183:E186)</f>
        <v>0</v>
      </c>
      <c r="F182" s="374">
        <f t="shared" si="10"/>
        <v>0</v>
      </c>
      <c r="G182" s="241">
        <f>SUM(G183:G186)</f>
        <v>0</v>
      </c>
      <c r="H182" s="243">
        <f t="shared" ref="H182" si="28">SUM(H183:H186)</f>
        <v>0</v>
      </c>
      <c r="I182" s="115">
        <f t="shared" si="11"/>
        <v>0</v>
      </c>
      <c r="J182" s="241">
        <f>SUM(J183:J186)</f>
        <v>0</v>
      </c>
      <c r="K182" s="243">
        <f t="shared" ref="K182" si="29">SUM(K183:K186)</f>
        <v>0</v>
      </c>
      <c r="L182" s="115">
        <f t="shared" si="12"/>
        <v>0</v>
      </c>
      <c r="M182" s="260">
        <f t="shared" ref="M182:N182" si="30">SUM(M183:M186)</f>
        <v>0</v>
      </c>
      <c r="N182" s="261">
        <f t="shared" si="30"/>
        <v>0</v>
      </c>
      <c r="O182" s="262">
        <f t="shared" si="13"/>
        <v>0</v>
      </c>
      <c r="P182" s="263"/>
      <c r="R182" s="56"/>
      <c r="S182" s="56"/>
    </row>
    <row r="183" spans="1:19" ht="60" hidden="1" x14ac:dyDescent="0.25">
      <c r="A183" s="76">
        <v>3291</v>
      </c>
      <c r="B183" s="118" t="s">
        <v>198</v>
      </c>
      <c r="C183" s="225">
        <f t="shared" si="27"/>
        <v>0</v>
      </c>
      <c r="D183" s="123">
        <v>0</v>
      </c>
      <c r="E183" s="227"/>
      <c r="F183" s="375">
        <f t="shared" ref="F183:F246" si="31">D183+E183</f>
        <v>0</v>
      </c>
      <c r="G183" s="123"/>
      <c r="H183" s="124"/>
      <c r="I183" s="125">
        <f t="shared" ref="I183:I246" si="32">G183+H183</f>
        <v>0</v>
      </c>
      <c r="J183" s="123">
        <v>0</v>
      </c>
      <c r="K183" s="124"/>
      <c r="L183" s="125">
        <f t="shared" ref="L183:L246" si="33">J183+K183</f>
        <v>0</v>
      </c>
      <c r="M183" s="226"/>
      <c r="N183" s="227"/>
      <c r="O183" s="125">
        <f t="shared" ref="O183:O246" si="34">M183+N183</f>
        <v>0</v>
      </c>
      <c r="P183" s="83"/>
      <c r="R183" s="56"/>
      <c r="S183" s="56"/>
    </row>
    <row r="184" spans="1:19" ht="72" hidden="1" x14ac:dyDescent="0.25">
      <c r="A184" s="76">
        <v>3292</v>
      </c>
      <c r="B184" s="118" t="s">
        <v>199</v>
      </c>
      <c r="C184" s="225">
        <f t="shared" si="27"/>
        <v>0</v>
      </c>
      <c r="D184" s="123">
        <v>0</v>
      </c>
      <c r="E184" s="227"/>
      <c r="F184" s="375">
        <f t="shared" si="31"/>
        <v>0</v>
      </c>
      <c r="G184" s="123"/>
      <c r="H184" s="124"/>
      <c r="I184" s="125">
        <f t="shared" si="32"/>
        <v>0</v>
      </c>
      <c r="J184" s="123">
        <v>0</v>
      </c>
      <c r="K184" s="124"/>
      <c r="L184" s="125">
        <f t="shared" si="33"/>
        <v>0</v>
      </c>
      <c r="M184" s="226"/>
      <c r="N184" s="227"/>
      <c r="O184" s="125">
        <f t="shared" si="34"/>
        <v>0</v>
      </c>
      <c r="P184" s="83"/>
      <c r="R184" s="56"/>
      <c r="S184" s="56"/>
    </row>
    <row r="185" spans="1:19" ht="60" hidden="1" x14ac:dyDescent="0.25">
      <c r="A185" s="76">
        <v>3293</v>
      </c>
      <c r="B185" s="118" t="s">
        <v>200</v>
      </c>
      <c r="C185" s="225">
        <f t="shared" si="27"/>
        <v>0</v>
      </c>
      <c r="D185" s="123">
        <v>0</v>
      </c>
      <c r="E185" s="227"/>
      <c r="F185" s="375">
        <f t="shared" si="31"/>
        <v>0</v>
      </c>
      <c r="G185" s="123"/>
      <c r="H185" s="124"/>
      <c r="I185" s="125">
        <f t="shared" si="32"/>
        <v>0</v>
      </c>
      <c r="J185" s="123">
        <v>0</v>
      </c>
      <c r="K185" s="124"/>
      <c r="L185" s="125">
        <f t="shared" si="33"/>
        <v>0</v>
      </c>
      <c r="M185" s="226"/>
      <c r="N185" s="227"/>
      <c r="O185" s="125">
        <f t="shared" si="34"/>
        <v>0</v>
      </c>
      <c r="P185" s="83"/>
      <c r="R185" s="56"/>
      <c r="S185" s="56"/>
    </row>
    <row r="186" spans="1:19" ht="48" hidden="1" x14ac:dyDescent="0.25">
      <c r="A186" s="264">
        <v>3294</v>
      </c>
      <c r="B186" s="118" t="s">
        <v>201</v>
      </c>
      <c r="C186" s="402">
        <f t="shared" si="27"/>
        <v>0</v>
      </c>
      <c r="D186" s="266">
        <v>0</v>
      </c>
      <c r="E186" s="269"/>
      <c r="F186" s="376">
        <f t="shared" si="31"/>
        <v>0</v>
      </c>
      <c r="G186" s="266"/>
      <c r="H186" s="267"/>
      <c r="I186" s="262">
        <f t="shared" si="32"/>
        <v>0</v>
      </c>
      <c r="J186" s="266">
        <v>0</v>
      </c>
      <c r="K186" s="267"/>
      <c r="L186" s="262">
        <f t="shared" si="33"/>
        <v>0</v>
      </c>
      <c r="M186" s="268"/>
      <c r="N186" s="269"/>
      <c r="O186" s="262">
        <f t="shared" si="34"/>
        <v>0</v>
      </c>
      <c r="P186" s="263"/>
      <c r="R186" s="56"/>
      <c r="S186" s="56"/>
    </row>
    <row r="187" spans="1:19" ht="48" hidden="1" x14ac:dyDescent="0.25">
      <c r="A187" s="143">
        <v>3300</v>
      </c>
      <c r="B187" s="259" t="s">
        <v>202</v>
      </c>
      <c r="C187" s="403">
        <f t="shared" si="27"/>
        <v>0</v>
      </c>
      <c r="D187" s="271">
        <f>SUM(D188:D189)</f>
        <v>0</v>
      </c>
      <c r="E187" s="214">
        <f>SUM(E188:E189)</f>
        <v>0</v>
      </c>
      <c r="F187" s="377">
        <f t="shared" si="31"/>
        <v>0</v>
      </c>
      <c r="G187" s="271">
        <f>SUM(G188:G189)</f>
        <v>0</v>
      </c>
      <c r="H187" s="272">
        <f t="shared" ref="H187" si="35">SUM(H188:H189)</f>
        <v>0</v>
      </c>
      <c r="I187" s="215">
        <f t="shared" si="32"/>
        <v>0</v>
      </c>
      <c r="J187" s="271">
        <f>SUM(J188:J189)</f>
        <v>0</v>
      </c>
      <c r="K187" s="272">
        <f t="shared" ref="K187" si="36">SUM(K188:K189)</f>
        <v>0</v>
      </c>
      <c r="L187" s="215">
        <f t="shared" si="33"/>
        <v>0</v>
      </c>
      <c r="M187" s="213">
        <f t="shared" ref="M187:N187" si="37">SUM(M188:M189)</f>
        <v>0</v>
      </c>
      <c r="N187" s="214">
        <f t="shared" si="37"/>
        <v>0</v>
      </c>
      <c r="O187" s="215">
        <f t="shared" si="34"/>
        <v>0</v>
      </c>
      <c r="P187" s="216"/>
      <c r="R187" s="56"/>
      <c r="S187" s="56"/>
    </row>
    <row r="188" spans="1:19" ht="48" hidden="1" x14ac:dyDescent="0.25">
      <c r="A188" s="157">
        <v>3310</v>
      </c>
      <c r="B188" s="158" t="s">
        <v>203</v>
      </c>
      <c r="C188" s="396">
        <f t="shared" si="27"/>
        <v>0</v>
      </c>
      <c r="D188" s="234">
        <v>0</v>
      </c>
      <c r="E188" s="237"/>
      <c r="F188" s="373">
        <f t="shared" si="31"/>
        <v>0</v>
      </c>
      <c r="G188" s="234"/>
      <c r="H188" s="235"/>
      <c r="I188" s="220">
        <f t="shared" si="32"/>
        <v>0</v>
      </c>
      <c r="J188" s="234">
        <v>0</v>
      </c>
      <c r="K188" s="235"/>
      <c r="L188" s="220">
        <f t="shared" si="33"/>
        <v>0</v>
      </c>
      <c r="M188" s="236"/>
      <c r="N188" s="237"/>
      <c r="O188" s="220">
        <f t="shared" si="34"/>
        <v>0</v>
      </c>
      <c r="P188" s="166"/>
      <c r="R188" s="56"/>
      <c r="S188" s="56"/>
    </row>
    <row r="189" spans="1:19" ht="48" hidden="1" x14ac:dyDescent="0.25">
      <c r="A189" s="67">
        <v>3320</v>
      </c>
      <c r="B189" s="108" t="s">
        <v>204</v>
      </c>
      <c r="C189" s="392">
        <f t="shared" si="27"/>
        <v>0</v>
      </c>
      <c r="D189" s="113">
        <v>0</v>
      </c>
      <c r="E189" s="224"/>
      <c r="F189" s="374">
        <f t="shared" si="31"/>
        <v>0</v>
      </c>
      <c r="G189" s="113"/>
      <c r="H189" s="114"/>
      <c r="I189" s="115">
        <f t="shared" si="32"/>
        <v>0</v>
      </c>
      <c r="J189" s="113">
        <v>0</v>
      </c>
      <c r="K189" s="114"/>
      <c r="L189" s="115">
        <f t="shared" si="33"/>
        <v>0</v>
      </c>
      <c r="M189" s="223"/>
      <c r="N189" s="224"/>
      <c r="O189" s="115">
        <f t="shared" si="34"/>
        <v>0</v>
      </c>
      <c r="P189" s="74"/>
      <c r="R189" s="56"/>
      <c r="S189" s="56"/>
    </row>
    <row r="190" spans="1:19" hidden="1" x14ac:dyDescent="0.25">
      <c r="A190" s="273">
        <v>4000</v>
      </c>
      <c r="B190" s="204" t="s">
        <v>205</v>
      </c>
      <c r="C190" s="401">
        <f t="shared" si="27"/>
        <v>0</v>
      </c>
      <c r="D190" s="206">
        <f>SUM(D191,D194)</f>
        <v>0</v>
      </c>
      <c r="E190" s="210">
        <f>SUM(E191,E194)</f>
        <v>0</v>
      </c>
      <c r="F190" s="371">
        <f t="shared" si="31"/>
        <v>0</v>
      </c>
      <c r="G190" s="206">
        <f>SUM(G191,G194)</f>
        <v>0</v>
      </c>
      <c r="H190" s="207">
        <f>SUM(H191,H194)</f>
        <v>0</v>
      </c>
      <c r="I190" s="208">
        <f t="shared" si="32"/>
        <v>0</v>
      </c>
      <c r="J190" s="206">
        <f>SUM(J191,J194)</f>
        <v>0</v>
      </c>
      <c r="K190" s="207">
        <f>SUM(K191,K194)</f>
        <v>0</v>
      </c>
      <c r="L190" s="208">
        <f t="shared" si="33"/>
        <v>0</v>
      </c>
      <c r="M190" s="209">
        <f>SUM(M191,M194)</f>
        <v>0</v>
      </c>
      <c r="N190" s="210">
        <f>SUM(N191,N194)</f>
        <v>0</v>
      </c>
      <c r="O190" s="208">
        <f t="shared" si="34"/>
        <v>0</v>
      </c>
      <c r="P190" s="211"/>
      <c r="R190" s="56"/>
      <c r="S190" s="56"/>
    </row>
    <row r="191" spans="1:19" ht="24" hidden="1" x14ac:dyDescent="0.25">
      <c r="A191" s="274">
        <v>4200</v>
      </c>
      <c r="B191" s="212" t="s">
        <v>206</v>
      </c>
      <c r="C191" s="391">
        <f t="shared" si="27"/>
        <v>0</v>
      </c>
      <c r="D191" s="104">
        <f>SUM(D192,D193)</f>
        <v>0</v>
      </c>
      <c r="E191" s="239">
        <f>SUM(E192,E193)</f>
        <v>0</v>
      </c>
      <c r="F191" s="372">
        <f t="shared" si="31"/>
        <v>0</v>
      </c>
      <c r="G191" s="104">
        <f>SUM(G192,G193)</f>
        <v>0</v>
      </c>
      <c r="H191" s="105">
        <f>SUM(H192,H193)</f>
        <v>0</v>
      </c>
      <c r="I191" s="106">
        <f t="shared" si="32"/>
        <v>0</v>
      </c>
      <c r="J191" s="104">
        <f>SUM(J192,J193)</f>
        <v>0</v>
      </c>
      <c r="K191" s="105">
        <f>SUM(K192,K193)</f>
        <v>0</v>
      </c>
      <c r="L191" s="106">
        <f t="shared" si="33"/>
        <v>0</v>
      </c>
      <c r="M191" s="238">
        <f>SUM(M192,M193)</f>
        <v>0</v>
      </c>
      <c r="N191" s="239">
        <f>SUM(N192,N193)</f>
        <v>0</v>
      </c>
      <c r="O191" s="106">
        <f t="shared" si="34"/>
        <v>0</v>
      </c>
      <c r="P191" s="103"/>
      <c r="R191" s="56"/>
      <c r="S191" s="56"/>
    </row>
    <row r="192" spans="1:19" ht="36" hidden="1" x14ac:dyDescent="0.25">
      <c r="A192" s="240">
        <v>4240</v>
      </c>
      <c r="B192" s="108" t="s">
        <v>207</v>
      </c>
      <c r="C192" s="392">
        <f t="shared" si="27"/>
        <v>0</v>
      </c>
      <c r="D192" s="113">
        <v>0</v>
      </c>
      <c r="E192" s="224"/>
      <c r="F192" s="374">
        <f t="shared" si="31"/>
        <v>0</v>
      </c>
      <c r="G192" s="113"/>
      <c r="H192" s="114"/>
      <c r="I192" s="115">
        <f t="shared" si="32"/>
        <v>0</v>
      </c>
      <c r="J192" s="113">
        <v>0</v>
      </c>
      <c r="K192" s="114"/>
      <c r="L192" s="115">
        <f t="shared" si="33"/>
        <v>0</v>
      </c>
      <c r="M192" s="223"/>
      <c r="N192" s="224"/>
      <c r="O192" s="115">
        <f t="shared" si="34"/>
        <v>0</v>
      </c>
      <c r="P192" s="74"/>
      <c r="R192" s="56"/>
      <c r="S192" s="56"/>
    </row>
    <row r="193" spans="1:19" ht="24" hidden="1" x14ac:dyDescent="0.25">
      <c r="A193" s="228">
        <v>4250</v>
      </c>
      <c r="B193" s="118" t="s">
        <v>208</v>
      </c>
      <c r="C193" s="225">
        <f t="shared" si="27"/>
        <v>0</v>
      </c>
      <c r="D193" s="123">
        <v>0</v>
      </c>
      <c r="E193" s="227"/>
      <c r="F193" s="375">
        <f t="shared" si="31"/>
        <v>0</v>
      </c>
      <c r="G193" s="123"/>
      <c r="H193" s="124"/>
      <c r="I193" s="125">
        <f t="shared" si="32"/>
        <v>0</v>
      </c>
      <c r="J193" s="123">
        <v>0</v>
      </c>
      <c r="K193" s="124"/>
      <c r="L193" s="125">
        <f t="shared" si="33"/>
        <v>0</v>
      </c>
      <c r="M193" s="226"/>
      <c r="N193" s="227"/>
      <c r="O193" s="125">
        <f t="shared" si="34"/>
        <v>0</v>
      </c>
      <c r="P193" s="83"/>
      <c r="R193" s="56"/>
      <c r="S193" s="56"/>
    </row>
    <row r="194" spans="1:19" hidden="1" x14ac:dyDescent="0.25">
      <c r="A194" s="95">
        <v>4300</v>
      </c>
      <c r="B194" s="212" t="s">
        <v>209</v>
      </c>
      <c r="C194" s="391">
        <f t="shared" si="27"/>
        <v>0</v>
      </c>
      <c r="D194" s="104">
        <f>SUM(D195)</f>
        <v>0</v>
      </c>
      <c r="E194" s="239">
        <f>SUM(E195)</f>
        <v>0</v>
      </c>
      <c r="F194" s="372">
        <f t="shared" si="31"/>
        <v>0</v>
      </c>
      <c r="G194" s="104">
        <f>SUM(G195)</f>
        <v>0</v>
      </c>
      <c r="H194" s="105">
        <f>SUM(H195)</f>
        <v>0</v>
      </c>
      <c r="I194" s="106">
        <f t="shared" si="32"/>
        <v>0</v>
      </c>
      <c r="J194" s="104">
        <f>SUM(J195)</f>
        <v>0</v>
      </c>
      <c r="K194" s="105">
        <f>SUM(K195)</f>
        <v>0</v>
      </c>
      <c r="L194" s="106">
        <f t="shared" si="33"/>
        <v>0</v>
      </c>
      <c r="M194" s="238">
        <f>SUM(M195)</f>
        <v>0</v>
      </c>
      <c r="N194" s="239">
        <f>SUM(N195)</f>
        <v>0</v>
      </c>
      <c r="O194" s="106">
        <f t="shared" si="34"/>
        <v>0</v>
      </c>
      <c r="P194" s="103"/>
      <c r="R194" s="56"/>
      <c r="S194" s="56"/>
    </row>
    <row r="195" spans="1:19" ht="24" hidden="1" x14ac:dyDescent="0.25">
      <c r="A195" s="240">
        <v>4310</v>
      </c>
      <c r="B195" s="108" t="s">
        <v>210</v>
      </c>
      <c r="C195" s="392">
        <f t="shared" si="27"/>
        <v>0</v>
      </c>
      <c r="D195" s="241">
        <f>SUM(D196:D196)</f>
        <v>0</v>
      </c>
      <c r="E195" s="245">
        <f>SUM(E196:E196)</f>
        <v>0</v>
      </c>
      <c r="F195" s="374">
        <f t="shared" si="31"/>
        <v>0</v>
      </c>
      <c r="G195" s="241">
        <f>SUM(G196:G196)</f>
        <v>0</v>
      </c>
      <c r="H195" s="243">
        <f>SUM(H196:H196)</f>
        <v>0</v>
      </c>
      <c r="I195" s="115">
        <f t="shared" si="32"/>
        <v>0</v>
      </c>
      <c r="J195" s="241">
        <f>SUM(J196:J196)</f>
        <v>0</v>
      </c>
      <c r="K195" s="243">
        <f>SUM(K196:K196)</f>
        <v>0</v>
      </c>
      <c r="L195" s="115">
        <f t="shared" si="33"/>
        <v>0</v>
      </c>
      <c r="M195" s="244">
        <f>SUM(M196:M196)</f>
        <v>0</v>
      </c>
      <c r="N195" s="245">
        <f>SUM(N196:N196)</f>
        <v>0</v>
      </c>
      <c r="O195" s="115">
        <f t="shared" si="34"/>
        <v>0</v>
      </c>
      <c r="P195" s="74"/>
      <c r="R195" s="56"/>
      <c r="S195" s="56"/>
    </row>
    <row r="196" spans="1:19" ht="36" hidden="1" x14ac:dyDescent="0.25">
      <c r="A196" s="76">
        <v>4311</v>
      </c>
      <c r="B196" s="118" t="s">
        <v>211</v>
      </c>
      <c r="C196" s="225">
        <f t="shared" si="27"/>
        <v>0</v>
      </c>
      <c r="D196" s="123">
        <v>0</v>
      </c>
      <c r="E196" s="227"/>
      <c r="F196" s="375">
        <f t="shared" si="31"/>
        <v>0</v>
      </c>
      <c r="G196" s="123"/>
      <c r="H196" s="124"/>
      <c r="I196" s="125">
        <f t="shared" si="32"/>
        <v>0</v>
      </c>
      <c r="J196" s="123">
        <v>0</v>
      </c>
      <c r="K196" s="124"/>
      <c r="L196" s="125">
        <f t="shared" si="33"/>
        <v>0</v>
      </c>
      <c r="M196" s="226"/>
      <c r="N196" s="227"/>
      <c r="O196" s="125">
        <f t="shared" si="34"/>
        <v>0</v>
      </c>
      <c r="P196" s="83"/>
      <c r="R196" s="56"/>
      <c r="S196" s="56"/>
    </row>
    <row r="197" spans="1:19" s="46" customFormat="1" hidden="1" x14ac:dyDescent="0.25">
      <c r="A197" s="275"/>
      <c r="B197" s="37" t="s">
        <v>212</v>
      </c>
      <c r="C197" s="400">
        <f t="shared" si="27"/>
        <v>0</v>
      </c>
      <c r="D197" s="199">
        <f>SUM(D198,D233,D271)</f>
        <v>0</v>
      </c>
      <c r="E197" s="202">
        <f>SUM(E198,E233,E271)</f>
        <v>0</v>
      </c>
      <c r="F197" s="370">
        <f t="shared" si="31"/>
        <v>0</v>
      </c>
      <c r="G197" s="199">
        <f>SUM(G198,G233,G271)</f>
        <v>0</v>
      </c>
      <c r="H197" s="200">
        <f>SUM(H198,H233,H271)</f>
        <v>0</v>
      </c>
      <c r="I197" s="201">
        <f t="shared" si="32"/>
        <v>0</v>
      </c>
      <c r="J197" s="199">
        <f>SUM(J198,J233,J271)</f>
        <v>0</v>
      </c>
      <c r="K197" s="200">
        <f>SUM(K198,K233,K271)</f>
        <v>0</v>
      </c>
      <c r="L197" s="201">
        <f t="shared" si="33"/>
        <v>0</v>
      </c>
      <c r="M197" s="276">
        <f>SUM(M198,M233,M271)</f>
        <v>0</v>
      </c>
      <c r="N197" s="277">
        <f>SUM(N198,N233,N271)</f>
        <v>0</v>
      </c>
      <c r="O197" s="278">
        <f t="shared" si="34"/>
        <v>0</v>
      </c>
      <c r="P197" s="279"/>
      <c r="R197" s="56"/>
      <c r="S197" s="56"/>
    </row>
    <row r="198" spans="1:19" hidden="1" x14ac:dyDescent="0.25">
      <c r="A198" s="204">
        <v>5000</v>
      </c>
      <c r="B198" s="204" t="s">
        <v>213</v>
      </c>
      <c r="C198" s="401">
        <f>F198+I198+L198+O198</f>
        <v>0</v>
      </c>
      <c r="D198" s="206">
        <f>D199+D207</f>
        <v>0</v>
      </c>
      <c r="E198" s="210">
        <f>E199+E207</f>
        <v>0</v>
      </c>
      <c r="F198" s="371">
        <f t="shared" si="31"/>
        <v>0</v>
      </c>
      <c r="G198" s="206">
        <f>G199+G207</f>
        <v>0</v>
      </c>
      <c r="H198" s="207">
        <f>H199+H207</f>
        <v>0</v>
      </c>
      <c r="I198" s="208">
        <f t="shared" si="32"/>
        <v>0</v>
      </c>
      <c r="J198" s="206">
        <f>J199+J207</f>
        <v>0</v>
      </c>
      <c r="K198" s="207">
        <f>K199+K207</f>
        <v>0</v>
      </c>
      <c r="L198" s="208">
        <f t="shared" si="33"/>
        <v>0</v>
      </c>
      <c r="M198" s="209">
        <f>M199+M207</f>
        <v>0</v>
      </c>
      <c r="N198" s="210">
        <f>N199+N207</f>
        <v>0</v>
      </c>
      <c r="O198" s="208">
        <f t="shared" si="34"/>
        <v>0</v>
      </c>
      <c r="P198" s="211"/>
      <c r="R198" s="56"/>
      <c r="S198" s="56"/>
    </row>
    <row r="199" spans="1:19" hidden="1" x14ac:dyDescent="0.25">
      <c r="A199" s="95">
        <v>5100</v>
      </c>
      <c r="B199" s="212" t="s">
        <v>214</v>
      </c>
      <c r="C199" s="391">
        <f t="shared" si="27"/>
        <v>0</v>
      </c>
      <c r="D199" s="104">
        <f>D200+D201+D204+D205+D206</f>
        <v>0</v>
      </c>
      <c r="E199" s="239">
        <f>E200+E201+E204+E205+E206</f>
        <v>0</v>
      </c>
      <c r="F199" s="372">
        <f t="shared" si="31"/>
        <v>0</v>
      </c>
      <c r="G199" s="104">
        <f>G200+G201+G204+G205+G206</f>
        <v>0</v>
      </c>
      <c r="H199" s="105">
        <f>H200+H201+H204+H205+H206</f>
        <v>0</v>
      </c>
      <c r="I199" s="106">
        <f t="shared" si="32"/>
        <v>0</v>
      </c>
      <c r="J199" s="104">
        <f>J200+J201+J204+J205+J206</f>
        <v>0</v>
      </c>
      <c r="K199" s="105">
        <f>K200+K201+K204+K205+K206</f>
        <v>0</v>
      </c>
      <c r="L199" s="106">
        <f t="shared" si="33"/>
        <v>0</v>
      </c>
      <c r="M199" s="238">
        <f>M200+M201+M204+M205+M206</f>
        <v>0</v>
      </c>
      <c r="N199" s="239">
        <f>N200+N201+N204+N205+N206</f>
        <v>0</v>
      </c>
      <c r="O199" s="106">
        <f t="shared" si="34"/>
        <v>0</v>
      </c>
      <c r="P199" s="103"/>
      <c r="R199" s="56"/>
      <c r="S199" s="56"/>
    </row>
    <row r="200" spans="1:19" hidden="1" x14ac:dyDescent="0.25">
      <c r="A200" s="240">
        <v>5110</v>
      </c>
      <c r="B200" s="108" t="s">
        <v>215</v>
      </c>
      <c r="C200" s="392">
        <f t="shared" si="27"/>
        <v>0</v>
      </c>
      <c r="D200" s="113">
        <v>0</v>
      </c>
      <c r="E200" s="224"/>
      <c r="F200" s="374">
        <f t="shared" si="31"/>
        <v>0</v>
      </c>
      <c r="G200" s="113"/>
      <c r="H200" s="114"/>
      <c r="I200" s="115">
        <f t="shared" si="32"/>
        <v>0</v>
      </c>
      <c r="J200" s="113">
        <v>0</v>
      </c>
      <c r="K200" s="114"/>
      <c r="L200" s="115">
        <f t="shared" si="33"/>
        <v>0</v>
      </c>
      <c r="M200" s="223"/>
      <c r="N200" s="224"/>
      <c r="O200" s="115">
        <f t="shared" si="34"/>
        <v>0</v>
      </c>
      <c r="P200" s="74"/>
      <c r="R200" s="56"/>
      <c r="S200" s="56"/>
    </row>
    <row r="201" spans="1:19" ht="24" hidden="1" x14ac:dyDescent="0.25">
      <c r="A201" s="228">
        <v>5120</v>
      </c>
      <c r="B201" s="118" t="s">
        <v>216</v>
      </c>
      <c r="C201" s="225">
        <f t="shared" si="27"/>
        <v>0</v>
      </c>
      <c r="D201" s="229">
        <f>D202+D203</f>
        <v>0</v>
      </c>
      <c r="E201" s="233">
        <f>E202+E203</f>
        <v>0</v>
      </c>
      <c r="F201" s="375">
        <f t="shared" si="31"/>
        <v>0</v>
      </c>
      <c r="G201" s="229">
        <f>G202+G203</f>
        <v>0</v>
      </c>
      <c r="H201" s="231">
        <f>H202+H203</f>
        <v>0</v>
      </c>
      <c r="I201" s="125">
        <f t="shared" si="32"/>
        <v>0</v>
      </c>
      <c r="J201" s="229">
        <f>J202+J203</f>
        <v>0</v>
      </c>
      <c r="K201" s="231">
        <f>K202+K203</f>
        <v>0</v>
      </c>
      <c r="L201" s="125">
        <f t="shared" si="33"/>
        <v>0</v>
      </c>
      <c r="M201" s="232">
        <f>M202+M203</f>
        <v>0</v>
      </c>
      <c r="N201" s="233">
        <f>N202+N203</f>
        <v>0</v>
      </c>
      <c r="O201" s="125">
        <f t="shared" si="34"/>
        <v>0</v>
      </c>
      <c r="P201" s="83"/>
      <c r="R201" s="56"/>
      <c r="S201" s="56"/>
    </row>
    <row r="202" spans="1:19" hidden="1" x14ac:dyDescent="0.25">
      <c r="A202" s="76">
        <v>5121</v>
      </c>
      <c r="B202" s="118" t="s">
        <v>217</v>
      </c>
      <c r="C202" s="225">
        <f t="shared" si="27"/>
        <v>0</v>
      </c>
      <c r="D202" s="123">
        <v>0</v>
      </c>
      <c r="E202" s="227"/>
      <c r="F202" s="375">
        <f t="shared" si="31"/>
        <v>0</v>
      </c>
      <c r="G202" s="123"/>
      <c r="H202" s="124"/>
      <c r="I202" s="125">
        <f t="shared" si="32"/>
        <v>0</v>
      </c>
      <c r="J202" s="123">
        <v>0</v>
      </c>
      <c r="K202" s="124"/>
      <c r="L202" s="125">
        <f t="shared" si="33"/>
        <v>0</v>
      </c>
      <c r="M202" s="226"/>
      <c r="N202" s="227"/>
      <c r="O202" s="125">
        <f t="shared" si="34"/>
        <v>0</v>
      </c>
      <c r="P202" s="83"/>
      <c r="R202" s="56"/>
      <c r="S202" s="56"/>
    </row>
    <row r="203" spans="1:19" ht="24" hidden="1" x14ac:dyDescent="0.25">
      <c r="A203" s="76">
        <v>5129</v>
      </c>
      <c r="B203" s="118" t="s">
        <v>218</v>
      </c>
      <c r="C203" s="225">
        <f t="shared" si="27"/>
        <v>0</v>
      </c>
      <c r="D203" s="123">
        <v>0</v>
      </c>
      <c r="E203" s="227"/>
      <c r="F203" s="375">
        <f t="shared" si="31"/>
        <v>0</v>
      </c>
      <c r="G203" s="123"/>
      <c r="H203" s="124"/>
      <c r="I203" s="125">
        <f t="shared" si="32"/>
        <v>0</v>
      </c>
      <c r="J203" s="123">
        <v>0</v>
      </c>
      <c r="K203" s="124"/>
      <c r="L203" s="125">
        <f t="shared" si="33"/>
        <v>0</v>
      </c>
      <c r="M203" s="226"/>
      <c r="N203" s="227"/>
      <c r="O203" s="125">
        <f t="shared" si="34"/>
        <v>0</v>
      </c>
      <c r="P203" s="83"/>
      <c r="R203" s="56"/>
      <c r="S203" s="56"/>
    </row>
    <row r="204" spans="1:19" hidden="1" x14ac:dyDescent="0.25">
      <c r="A204" s="228">
        <v>5130</v>
      </c>
      <c r="B204" s="118" t="s">
        <v>219</v>
      </c>
      <c r="C204" s="225">
        <f t="shared" si="27"/>
        <v>0</v>
      </c>
      <c r="D204" s="123">
        <v>0</v>
      </c>
      <c r="E204" s="227"/>
      <c r="F204" s="375">
        <f t="shared" si="31"/>
        <v>0</v>
      </c>
      <c r="G204" s="123"/>
      <c r="H204" s="124"/>
      <c r="I204" s="125">
        <f t="shared" si="32"/>
        <v>0</v>
      </c>
      <c r="J204" s="123">
        <v>0</v>
      </c>
      <c r="K204" s="124"/>
      <c r="L204" s="125">
        <f t="shared" si="33"/>
        <v>0</v>
      </c>
      <c r="M204" s="226"/>
      <c r="N204" s="227"/>
      <c r="O204" s="125">
        <f t="shared" si="34"/>
        <v>0</v>
      </c>
      <c r="P204" s="83"/>
      <c r="R204" s="56"/>
      <c r="S204" s="56"/>
    </row>
    <row r="205" spans="1:19" hidden="1" x14ac:dyDescent="0.25">
      <c r="A205" s="228">
        <v>5140</v>
      </c>
      <c r="B205" s="118" t="s">
        <v>220</v>
      </c>
      <c r="C205" s="225">
        <f t="shared" si="27"/>
        <v>0</v>
      </c>
      <c r="D205" s="123">
        <v>0</v>
      </c>
      <c r="E205" s="227"/>
      <c r="F205" s="375">
        <f t="shared" si="31"/>
        <v>0</v>
      </c>
      <c r="G205" s="123"/>
      <c r="H205" s="124"/>
      <c r="I205" s="125">
        <f t="shared" si="32"/>
        <v>0</v>
      </c>
      <c r="J205" s="123">
        <v>0</v>
      </c>
      <c r="K205" s="124"/>
      <c r="L205" s="125">
        <f t="shared" si="33"/>
        <v>0</v>
      </c>
      <c r="M205" s="226"/>
      <c r="N205" s="227"/>
      <c r="O205" s="125">
        <f t="shared" si="34"/>
        <v>0</v>
      </c>
      <c r="P205" s="83"/>
      <c r="R205" s="56"/>
      <c r="S205" s="56"/>
    </row>
    <row r="206" spans="1:19" ht="24" hidden="1" x14ac:dyDescent="0.25">
      <c r="A206" s="228">
        <v>5170</v>
      </c>
      <c r="B206" s="118" t="s">
        <v>221</v>
      </c>
      <c r="C206" s="225">
        <f t="shared" si="27"/>
        <v>0</v>
      </c>
      <c r="D206" s="123">
        <v>0</v>
      </c>
      <c r="E206" s="227"/>
      <c r="F206" s="375">
        <f t="shared" si="31"/>
        <v>0</v>
      </c>
      <c r="G206" s="123"/>
      <c r="H206" s="124"/>
      <c r="I206" s="125">
        <f t="shared" si="32"/>
        <v>0</v>
      </c>
      <c r="J206" s="123">
        <v>0</v>
      </c>
      <c r="K206" s="124"/>
      <c r="L206" s="125">
        <f t="shared" si="33"/>
        <v>0</v>
      </c>
      <c r="M206" s="226"/>
      <c r="N206" s="227"/>
      <c r="O206" s="125">
        <f t="shared" si="34"/>
        <v>0</v>
      </c>
      <c r="P206" s="83"/>
      <c r="R206" s="56"/>
      <c r="S206" s="56"/>
    </row>
    <row r="207" spans="1:19" hidden="1" x14ac:dyDescent="0.25">
      <c r="A207" s="95">
        <v>5200</v>
      </c>
      <c r="B207" s="212" t="s">
        <v>222</v>
      </c>
      <c r="C207" s="391">
        <f t="shared" si="27"/>
        <v>0</v>
      </c>
      <c r="D207" s="104">
        <f>D208+D218+D219+D228+D229+D230+D232</f>
        <v>0</v>
      </c>
      <c r="E207" s="239">
        <f>E208+E218+E219+E228+E229+E230+E232</f>
        <v>0</v>
      </c>
      <c r="F207" s="372">
        <f t="shared" si="31"/>
        <v>0</v>
      </c>
      <c r="G207" s="104">
        <f>G208+G218+G219+G228+G229+G230+G232</f>
        <v>0</v>
      </c>
      <c r="H207" s="105">
        <f>H208+H218+H219+H228+H229+H230+H232</f>
        <v>0</v>
      </c>
      <c r="I207" s="106">
        <f t="shared" si="32"/>
        <v>0</v>
      </c>
      <c r="J207" s="104">
        <f>J208+J218+J219+J228+J229+J230+J232</f>
        <v>0</v>
      </c>
      <c r="K207" s="105">
        <f>K208+K218+K219+K228+K229+K230+K232</f>
        <v>0</v>
      </c>
      <c r="L207" s="106">
        <f t="shared" si="33"/>
        <v>0</v>
      </c>
      <c r="M207" s="238">
        <f>M208+M218+M219+M228+M229+M230+M232</f>
        <v>0</v>
      </c>
      <c r="N207" s="239">
        <f>N208+N218+N219+N228+N229+N230+N232</f>
        <v>0</v>
      </c>
      <c r="O207" s="106">
        <f t="shared" si="34"/>
        <v>0</v>
      </c>
      <c r="P207" s="103"/>
      <c r="R207" s="56"/>
      <c r="S207" s="56"/>
    </row>
    <row r="208" spans="1:19" hidden="1" x14ac:dyDescent="0.25">
      <c r="A208" s="217">
        <v>5210</v>
      </c>
      <c r="B208" s="158" t="s">
        <v>223</v>
      </c>
      <c r="C208" s="396">
        <f t="shared" si="27"/>
        <v>0</v>
      </c>
      <c r="D208" s="218">
        <f>SUM(D209:D217)</f>
        <v>0</v>
      </c>
      <c r="E208" s="222">
        <f>SUM(E209:E217)</f>
        <v>0</v>
      </c>
      <c r="F208" s="373">
        <f t="shared" si="31"/>
        <v>0</v>
      </c>
      <c r="G208" s="218">
        <f>SUM(G209:G217)</f>
        <v>0</v>
      </c>
      <c r="H208" s="219">
        <f>SUM(H209:H217)</f>
        <v>0</v>
      </c>
      <c r="I208" s="220">
        <f t="shared" si="32"/>
        <v>0</v>
      </c>
      <c r="J208" s="218">
        <f>SUM(J209:J217)</f>
        <v>0</v>
      </c>
      <c r="K208" s="219">
        <f>SUM(K209:K217)</f>
        <v>0</v>
      </c>
      <c r="L208" s="220">
        <f t="shared" si="33"/>
        <v>0</v>
      </c>
      <c r="M208" s="221">
        <f>SUM(M209:M217)</f>
        <v>0</v>
      </c>
      <c r="N208" s="222">
        <f>SUM(N209:N217)</f>
        <v>0</v>
      </c>
      <c r="O208" s="220">
        <f t="shared" si="34"/>
        <v>0</v>
      </c>
      <c r="P208" s="166"/>
      <c r="R208" s="56"/>
      <c r="S208" s="56"/>
    </row>
    <row r="209" spans="1:19" hidden="1" x14ac:dyDescent="0.25">
      <c r="A209" s="67">
        <v>5211</v>
      </c>
      <c r="B209" s="108" t="s">
        <v>224</v>
      </c>
      <c r="C209" s="225">
        <f t="shared" si="27"/>
        <v>0</v>
      </c>
      <c r="D209" s="113">
        <v>0</v>
      </c>
      <c r="E209" s="224"/>
      <c r="F209" s="374">
        <f t="shared" si="31"/>
        <v>0</v>
      </c>
      <c r="G209" s="113"/>
      <c r="H209" s="114"/>
      <c r="I209" s="115">
        <f t="shared" si="32"/>
        <v>0</v>
      </c>
      <c r="J209" s="113">
        <v>0</v>
      </c>
      <c r="K209" s="114"/>
      <c r="L209" s="115">
        <f t="shared" si="33"/>
        <v>0</v>
      </c>
      <c r="M209" s="223"/>
      <c r="N209" s="224"/>
      <c r="O209" s="115">
        <f t="shared" si="34"/>
        <v>0</v>
      </c>
      <c r="P209" s="74"/>
      <c r="R209" s="56"/>
      <c r="S209" s="56"/>
    </row>
    <row r="210" spans="1:19" hidden="1" x14ac:dyDescent="0.25">
      <c r="A210" s="76">
        <v>5212</v>
      </c>
      <c r="B210" s="118" t="s">
        <v>225</v>
      </c>
      <c r="C210" s="225">
        <f t="shared" si="27"/>
        <v>0</v>
      </c>
      <c r="D210" s="123">
        <v>0</v>
      </c>
      <c r="E210" s="227"/>
      <c r="F210" s="375">
        <f t="shared" si="31"/>
        <v>0</v>
      </c>
      <c r="G210" s="123"/>
      <c r="H210" s="124"/>
      <c r="I210" s="125">
        <f t="shared" si="32"/>
        <v>0</v>
      </c>
      <c r="J210" s="123">
        <v>0</v>
      </c>
      <c r="K210" s="124"/>
      <c r="L210" s="125">
        <f t="shared" si="33"/>
        <v>0</v>
      </c>
      <c r="M210" s="226"/>
      <c r="N210" s="227"/>
      <c r="O210" s="125">
        <f t="shared" si="34"/>
        <v>0</v>
      </c>
      <c r="P210" s="83"/>
      <c r="R210" s="56"/>
      <c r="S210" s="56"/>
    </row>
    <row r="211" spans="1:19" hidden="1" x14ac:dyDescent="0.25">
      <c r="A211" s="76">
        <v>5213</v>
      </c>
      <c r="B211" s="118" t="s">
        <v>226</v>
      </c>
      <c r="C211" s="225">
        <f t="shared" si="27"/>
        <v>0</v>
      </c>
      <c r="D211" s="123">
        <v>0</v>
      </c>
      <c r="E211" s="227"/>
      <c r="F211" s="375">
        <f t="shared" si="31"/>
        <v>0</v>
      </c>
      <c r="G211" s="123"/>
      <c r="H211" s="124"/>
      <c r="I211" s="125">
        <f t="shared" si="32"/>
        <v>0</v>
      </c>
      <c r="J211" s="123">
        <v>0</v>
      </c>
      <c r="K211" s="124"/>
      <c r="L211" s="125">
        <f t="shared" si="33"/>
        <v>0</v>
      </c>
      <c r="M211" s="226"/>
      <c r="N211" s="227"/>
      <c r="O211" s="125">
        <f t="shared" si="34"/>
        <v>0</v>
      </c>
      <c r="P211" s="83"/>
      <c r="R211" s="56"/>
      <c r="S211" s="56"/>
    </row>
    <row r="212" spans="1:19" hidden="1" x14ac:dyDescent="0.25">
      <c r="A212" s="76">
        <v>5214</v>
      </c>
      <c r="B212" s="118" t="s">
        <v>227</v>
      </c>
      <c r="C212" s="225">
        <f t="shared" si="27"/>
        <v>0</v>
      </c>
      <c r="D212" s="123">
        <v>0</v>
      </c>
      <c r="E212" s="227"/>
      <c r="F212" s="375">
        <f t="shared" si="31"/>
        <v>0</v>
      </c>
      <c r="G212" s="123"/>
      <c r="H212" s="124"/>
      <c r="I212" s="125">
        <f t="shared" si="32"/>
        <v>0</v>
      </c>
      <c r="J212" s="123">
        <v>0</v>
      </c>
      <c r="K212" s="124"/>
      <c r="L212" s="125">
        <f t="shared" si="33"/>
        <v>0</v>
      </c>
      <c r="M212" s="226"/>
      <c r="N212" s="227"/>
      <c r="O212" s="125">
        <f t="shared" si="34"/>
        <v>0</v>
      </c>
      <c r="P212" s="83"/>
      <c r="R212" s="56"/>
      <c r="S212" s="56"/>
    </row>
    <row r="213" spans="1:19" hidden="1" x14ac:dyDescent="0.25">
      <c r="A213" s="76">
        <v>5215</v>
      </c>
      <c r="B213" s="118" t="s">
        <v>228</v>
      </c>
      <c r="C213" s="225">
        <f t="shared" si="27"/>
        <v>0</v>
      </c>
      <c r="D213" s="123">
        <v>0</v>
      </c>
      <c r="E213" s="227"/>
      <c r="F213" s="375">
        <f t="shared" si="31"/>
        <v>0</v>
      </c>
      <c r="G213" s="123"/>
      <c r="H213" s="124"/>
      <c r="I213" s="125">
        <f t="shared" si="32"/>
        <v>0</v>
      </c>
      <c r="J213" s="123">
        <v>0</v>
      </c>
      <c r="K213" s="124"/>
      <c r="L213" s="125">
        <f t="shared" si="33"/>
        <v>0</v>
      </c>
      <c r="M213" s="226"/>
      <c r="N213" s="227"/>
      <c r="O213" s="125">
        <f t="shared" si="34"/>
        <v>0</v>
      </c>
      <c r="P213" s="83"/>
      <c r="R213" s="56"/>
      <c r="S213" s="56"/>
    </row>
    <row r="214" spans="1:19" hidden="1" x14ac:dyDescent="0.25">
      <c r="A214" s="76">
        <v>5216</v>
      </c>
      <c r="B214" s="118" t="s">
        <v>229</v>
      </c>
      <c r="C214" s="225">
        <f t="shared" si="27"/>
        <v>0</v>
      </c>
      <c r="D214" s="123">
        <v>0</v>
      </c>
      <c r="E214" s="227"/>
      <c r="F214" s="375">
        <f t="shared" si="31"/>
        <v>0</v>
      </c>
      <c r="G214" s="123"/>
      <c r="H214" s="124"/>
      <c r="I214" s="125">
        <f t="shared" si="32"/>
        <v>0</v>
      </c>
      <c r="J214" s="123">
        <v>0</v>
      </c>
      <c r="K214" s="124"/>
      <c r="L214" s="125">
        <f t="shared" si="33"/>
        <v>0</v>
      </c>
      <c r="M214" s="226"/>
      <c r="N214" s="227"/>
      <c r="O214" s="125">
        <f t="shared" si="34"/>
        <v>0</v>
      </c>
      <c r="P214" s="83"/>
      <c r="R214" s="56"/>
      <c r="S214" s="56"/>
    </row>
    <row r="215" spans="1:19" hidden="1" x14ac:dyDescent="0.25">
      <c r="A215" s="76">
        <v>5217</v>
      </c>
      <c r="B215" s="118" t="s">
        <v>230</v>
      </c>
      <c r="C215" s="225">
        <f t="shared" si="27"/>
        <v>0</v>
      </c>
      <c r="D215" s="123">
        <v>0</v>
      </c>
      <c r="E215" s="227"/>
      <c r="F215" s="375">
        <f t="shared" si="31"/>
        <v>0</v>
      </c>
      <c r="G215" s="123"/>
      <c r="H215" s="124"/>
      <c r="I215" s="125">
        <f t="shared" si="32"/>
        <v>0</v>
      </c>
      <c r="J215" s="123">
        <v>0</v>
      </c>
      <c r="K215" s="124"/>
      <c r="L215" s="125">
        <f t="shared" si="33"/>
        <v>0</v>
      </c>
      <c r="M215" s="226"/>
      <c r="N215" s="227"/>
      <c r="O215" s="125">
        <f t="shared" si="34"/>
        <v>0</v>
      </c>
      <c r="P215" s="83"/>
      <c r="R215" s="56"/>
      <c r="S215" s="56"/>
    </row>
    <row r="216" spans="1:19" hidden="1" x14ac:dyDescent="0.25">
      <c r="A216" s="76">
        <v>5218</v>
      </c>
      <c r="B216" s="118" t="s">
        <v>231</v>
      </c>
      <c r="C216" s="225">
        <f t="shared" si="27"/>
        <v>0</v>
      </c>
      <c r="D216" s="123">
        <v>0</v>
      </c>
      <c r="E216" s="227"/>
      <c r="F216" s="375">
        <f t="shared" si="31"/>
        <v>0</v>
      </c>
      <c r="G216" s="123"/>
      <c r="H216" s="124"/>
      <c r="I216" s="125">
        <f t="shared" si="32"/>
        <v>0</v>
      </c>
      <c r="J216" s="123">
        <v>0</v>
      </c>
      <c r="K216" s="124"/>
      <c r="L216" s="125">
        <f t="shared" si="33"/>
        <v>0</v>
      </c>
      <c r="M216" s="226"/>
      <c r="N216" s="227"/>
      <c r="O216" s="125">
        <f t="shared" si="34"/>
        <v>0</v>
      </c>
      <c r="P216" s="83"/>
      <c r="R216" s="56"/>
      <c r="S216" s="56"/>
    </row>
    <row r="217" spans="1:19" hidden="1" x14ac:dyDescent="0.25">
      <c r="A217" s="76">
        <v>5219</v>
      </c>
      <c r="B217" s="118" t="s">
        <v>232</v>
      </c>
      <c r="C217" s="225">
        <f t="shared" si="27"/>
        <v>0</v>
      </c>
      <c r="D217" s="123">
        <v>0</v>
      </c>
      <c r="E217" s="227"/>
      <c r="F217" s="375">
        <f t="shared" si="31"/>
        <v>0</v>
      </c>
      <c r="G217" s="123"/>
      <c r="H217" s="124"/>
      <c r="I217" s="125">
        <f t="shared" si="32"/>
        <v>0</v>
      </c>
      <c r="J217" s="123">
        <v>0</v>
      </c>
      <c r="K217" s="124"/>
      <c r="L217" s="125">
        <f t="shared" si="33"/>
        <v>0</v>
      </c>
      <c r="M217" s="226"/>
      <c r="N217" s="227"/>
      <c r="O217" s="125">
        <f t="shared" si="34"/>
        <v>0</v>
      </c>
      <c r="P217" s="83"/>
      <c r="R217" s="56"/>
      <c r="S217" s="56"/>
    </row>
    <row r="218" spans="1:19" hidden="1" x14ac:dyDescent="0.25">
      <c r="A218" s="228">
        <v>5220</v>
      </c>
      <c r="B218" s="118" t="s">
        <v>233</v>
      </c>
      <c r="C218" s="225">
        <f t="shared" si="27"/>
        <v>0</v>
      </c>
      <c r="D218" s="123">
        <v>0</v>
      </c>
      <c r="E218" s="227"/>
      <c r="F218" s="375">
        <f t="shared" si="31"/>
        <v>0</v>
      </c>
      <c r="G218" s="123"/>
      <c r="H218" s="124"/>
      <c r="I218" s="125">
        <f t="shared" si="32"/>
        <v>0</v>
      </c>
      <c r="J218" s="123">
        <v>0</v>
      </c>
      <c r="K218" s="124"/>
      <c r="L218" s="125">
        <f t="shared" si="33"/>
        <v>0</v>
      </c>
      <c r="M218" s="226"/>
      <c r="N218" s="227"/>
      <c r="O218" s="125">
        <f t="shared" si="34"/>
        <v>0</v>
      </c>
      <c r="P218" s="83"/>
      <c r="R218" s="56"/>
      <c r="S218" s="56"/>
    </row>
    <row r="219" spans="1:19" hidden="1" x14ac:dyDescent="0.25">
      <c r="A219" s="228">
        <v>5230</v>
      </c>
      <c r="B219" s="118" t="s">
        <v>234</v>
      </c>
      <c r="C219" s="225">
        <f t="shared" si="27"/>
        <v>0</v>
      </c>
      <c r="D219" s="229">
        <f>SUM(D220:D227)</f>
        <v>0</v>
      </c>
      <c r="E219" s="233">
        <f>SUM(E220:E227)</f>
        <v>0</v>
      </c>
      <c r="F219" s="375">
        <f t="shared" si="31"/>
        <v>0</v>
      </c>
      <c r="G219" s="229">
        <f>SUM(G220:G227)</f>
        <v>0</v>
      </c>
      <c r="H219" s="231">
        <f>SUM(H220:H227)</f>
        <v>0</v>
      </c>
      <c r="I219" s="125">
        <f t="shared" si="32"/>
        <v>0</v>
      </c>
      <c r="J219" s="229">
        <f>SUM(J220:J227)</f>
        <v>0</v>
      </c>
      <c r="K219" s="231">
        <f>SUM(K220:K227)</f>
        <v>0</v>
      </c>
      <c r="L219" s="125">
        <f t="shared" si="33"/>
        <v>0</v>
      </c>
      <c r="M219" s="232">
        <f>SUM(M220:M227)</f>
        <v>0</v>
      </c>
      <c r="N219" s="233">
        <f>SUM(N220:N227)</f>
        <v>0</v>
      </c>
      <c r="O219" s="125">
        <f t="shared" si="34"/>
        <v>0</v>
      </c>
      <c r="P219" s="83"/>
      <c r="R219" s="56"/>
      <c r="S219" s="56"/>
    </row>
    <row r="220" spans="1:19" hidden="1" x14ac:dyDescent="0.25">
      <c r="A220" s="76">
        <v>5231</v>
      </c>
      <c r="B220" s="118" t="s">
        <v>235</v>
      </c>
      <c r="C220" s="225">
        <f t="shared" si="27"/>
        <v>0</v>
      </c>
      <c r="D220" s="123">
        <v>0</v>
      </c>
      <c r="E220" s="227"/>
      <c r="F220" s="375">
        <f t="shared" si="31"/>
        <v>0</v>
      </c>
      <c r="G220" s="123"/>
      <c r="H220" s="124"/>
      <c r="I220" s="125">
        <f t="shared" si="32"/>
        <v>0</v>
      </c>
      <c r="J220" s="123">
        <v>0</v>
      </c>
      <c r="K220" s="124"/>
      <c r="L220" s="125">
        <f t="shared" si="33"/>
        <v>0</v>
      </c>
      <c r="M220" s="226"/>
      <c r="N220" s="227"/>
      <c r="O220" s="125">
        <f t="shared" si="34"/>
        <v>0</v>
      </c>
      <c r="P220" s="83"/>
      <c r="R220" s="56"/>
      <c r="S220" s="56"/>
    </row>
    <row r="221" spans="1:19" hidden="1" x14ac:dyDescent="0.25">
      <c r="A221" s="76">
        <v>5232</v>
      </c>
      <c r="B221" s="118" t="s">
        <v>236</v>
      </c>
      <c r="C221" s="225">
        <f t="shared" si="27"/>
        <v>0</v>
      </c>
      <c r="D221" s="123">
        <v>0</v>
      </c>
      <c r="E221" s="227"/>
      <c r="F221" s="375">
        <f t="shared" si="31"/>
        <v>0</v>
      </c>
      <c r="G221" s="123"/>
      <c r="H221" s="124"/>
      <c r="I221" s="125">
        <f t="shared" si="32"/>
        <v>0</v>
      </c>
      <c r="J221" s="123">
        <v>0</v>
      </c>
      <c r="K221" s="124"/>
      <c r="L221" s="125">
        <f t="shared" si="33"/>
        <v>0</v>
      </c>
      <c r="M221" s="226"/>
      <c r="N221" s="227"/>
      <c r="O221" s="125">
        <f t="shared" si="34"/>
        <v>0</v>
      </c>
      <c r="P221" s="83"/>
      <c r="R221" s="56"/>
      <c r="S221" s="56"/>
    </row>
    <row r="222" spans="1:19" hidden="1" x14ac:dyDescent="0.25">
      <c r="A222" s="76">
        <v>5233</v>
      </c>
      <c r="B222" s="118" t="s">
        <v>237</v>
      </c>
      <c r="C222" s="225">
        <f t="shared" si="27"/>
        <v>0</v>
      </c>
      <c r="D222" s="123">
        <v>0</v>
      </c>
      <c r="E222" s="227"/>
      <c r="F222" s="375">
        <f t="shared" si="31"/>
        <v>0</v>
      </c>
      <c r="G222" s="123"/>
      <c r="H222" s="124"/>
      <c r="I222" s="125">
        <f t="shared" si="32"/>
        <v>0</v>
      </c>
      <c r="J222" s="123">
        <v>0</v>
      </c>
      <c r="K222" s="124"/>
      <c r="L222" s="125">
        <f t="shared" si="33"/>
        <v>0</v>
      </c>
      <c r="M222" s="226"/>
      <c r="N222" s="227"/>
      <c r="O222" s="125">
        <f t="shared" si="34"/>
        <v>0</v>
      </c>
      <c r="P222" s="83"/>
      <c r="R222" s="56"/>
      <c r="S222" s="56"/>
    </row>
    <row r="223" spans="1:19" hidden="1" x14ac:dyDescent="0.25">
      <c r="A223" s="76">
        <v>5234</v>
      </c>
      <c r="B223" s="118" t="s">
        <v>238</v>
      </c>
      <c r="C223" s="225">
        <f t="shared" si="27"/>
        <v>0</v>
      </c>
      <c r="D223" s="123">
        <v>0</v>
      </c>
      <c r="E223" s="227"/>
      <c r="F223" s="375">
        <f t="shared" si="31"/>
        <v>0</v>
      </c>
      <c r="G223" s="123"/>
      <c r="H223" s="124"/>
      <c r="I223" s="125">
        <f t="shared" si="32"/>
        <v>0</v>
      </c>
      <c r="J223" s="123">
        <v>0</v>
      </c>
      <c r="K223" s="124"/>
      <c r="L223" s="125">
        <f t="shared" si="33"/>
        <v>0</v>
      </c>
      <c r="M223" s="226"/>
      <c r="N223" s="227"/>
      <c r="O223" s="125">
        <f t="shared" si="34"/>
        <v>0</v>
      </c>
      <c r="P223" s="83"/>
      <c r="R223" s="56"/>
      <c r="S223" s="56"/>
    </row>
    <row r="224" spans="1:19" hidden="1" x14ac:dyDescent="0.25">
      <c r="A224" s="76">
        <v>5236</v>
      </c>
      <c r="B224" s="118" t="s">
        <v>239</v>
      </c>
      <c r="C224" s="225">
        <f t="shared" si="27"/>
        <v>0</v>
      </c>
      <c r="D224" s="123">
        <v>0</v>
      </c>
      <c r="E224" s="227"/>
      <c r="F224" s="375">
        <f t="shared" si="31"/>
        <v>0</v>
      </c>
      <c r="G224" s="123"/>
      <c r="H224" s="124"/>
      <c r="I224" s="125">
        <f t="shared" si="32"/>
        <v>0</v>
      </c>
      <c r="J224" s="123">
        <v>0</v>
      </c>
      <c r="K224" s="124"/>
      <c r="L224" s="125">
        <f t="shared" si="33"/>
        <v>0</v>
      </c>
      <c r="M224" s="226"/>
      <c r="N224" s="227"/>
      <c r="O224" s="125">
        <f t="shared" si="34"/>
        <v>0</v>
      </c>
      <c r="P224" s="83"/>
      <c r="R224" s="56"/>
      <c r="S224" s="56"/>
    </row>
    <row r="225" spans="1:19" hidden="1" x14ac:dyDescent="0.25">
      <c r="A225" s="76">
        <v>5237</v>
      </c>
      <c r="B225" s="118" t="s">
        <v>240</v>
      </c>
      <c r="C225" s="225">
        <f t="shared" si="27"/>
        <v>0</v>
      </c>
      <c r="D225" s="123">
        <v>0</v>
      </c>
      <c r="E225" s="227"/>
      <c r="F225" s="375">
        <f t="shared" si="31"/>
        <v>0</v>
      </c>
      <c r="G225" s="123"/>
      <c r="H225" s="124"/>
      <c r="I225" s="125">
        <f t="shared" si="32"/>
        <v>0</v>
      </c>
      <c r="J225" s="123">
        <v>0</v>
      </c>
      <c r="K225" s="124"/>
      <c r="L225" s="125">
        <f t="shared" si="33"/>
        <v>0</v>
      </c>
      <c r="M225" s="226"/>
      <c r="N225" s="227"/>
      <c r="O225" s="125">
        <f t="shared" si="34"/>
        <v>0</v>
      </c>
      <c r="P225" s="83"/>
      <c r="R225" s="56"/>
      <c r="S225" s="56"/>
    </row>
    <row r="226" spans="1:19" hidden="1" x14ac:dyDescent="0.25">
      <c r="A226" s="76">
        <v>5238</v>
      </c>
      <c r="B226" s="118" t="s">
        <v>241</v>
      </c>
      <c r="C226" s="225">
        <f t="shared" si="27"/>
        <v>0</v>
      </c>
      <c r="D226" s="123">
        <v>0</v>
      </c>
      <c r="E226" s="227"/>
      <c r="F226" s="375">
        <f t="shared" si="31"/>
        <v>0</v>
      </c>
      <c r="G226" s="123"/>
      <c r="H226" s="124"/>
      <c r="I226" s="125">
        <f t="shared" si="32"/>
        <v>0</v>
      </c>
      <c r="J226" s="123">
        <v>0</v>
      </c>
      <c r="K226" s="124"/>
      <c r="L226" s="125">
        <f t="shared" si="33"/>
        <v>0</v>
      </c>
      <c r="M226" s="226"/>
      <c r="N226" s="227"/>
      <c r="O226" s="125">
        <f t="shared" si="34"/>
        <v>0</v>
      </c>
      <c r="P226" s="83"/>
      <c r="R226" s="56"/>
      <c r="S226" s="56"/>
    </row>
    <row r="227" spans="1:19" hidden="1" x14ac:dyDescent="0.25">
      <c r="A227" s="76">
        <v>5239</v>
      </c>
      <c r="B227" s="118" t="s">
        <v>242</v>
      </c>
      <c r="C227" s="225">
        <f t="shared" si="27"/>
        <v>0</v>
      </c>
      <c r="D227" s="123">
        <v>0</v>
      </c>
      <c r="E227" s="227"/>
      <c r="F227" s="375">
        <f t="shared" si="31"/>
        <v>0</v>
      </c>
      <c r="G227" s="123"/>
      <c r="H227" s="124"/>
      <c r="I227" s="125">
        <f t="shared" si="32"/>
        <v>0</v>
      </c>
      <c r="J227" s="123">
        <v>0</v>
      </c>
      <c r="K227" s="124"/>
      <c r="L227" s="125">
        <f t="shared" si="33"/>
        <v>0</v>
      </c>
      <c r="M227" s="226"/>
      <c r="N227" s="227"/>
      <c r="O227" s="125">
        <f t="shared" si="34"/>
        <v>0</v>
      </c>
      <c r="P227" s="83"/>
      <c r="R227" s="56"/>
      <c r="S227" s="56"/>
    </row>
    <row r="228" spans="1:19" ht="24" hidden="1" x14ac:dyDescent="0.25">
      <c r="A228" s="228">
        <v>5240</v>
      </c>
      <c r="B228" s="118" t="s">
        <v>243</v>
      </c>
      <c r="C228" s="225">
        <f t="shared" si="27"/>
        <v>0</v>
      </c>
      <c r="D228" s="123">
        <v>0</v>
      </c>
      <c r="E228" s="227"/>
      <c r="F228" s="375">
        <f t="shared" si="31"/>
        <v>0</v>
      </c>
      <c r="G228" s="123"/>
      <c r="H228" s="124"/>
      <c r="I228" s="125">
        <f t="shared" si="32"/>
        <v>0</v>
      </c>
      <c r="J228" s="123">
        <v>0</v>
      </c>
      <c r="K228" s="124"/>
      <c r="L228" s="125">
        <f t="shared" si="33"/>
        <v>0</v>
      </c>
      <c r="M228" s="226"/>
      <c r="N228" s="227"/>
      <c r="O228" s="125">
        <f t="shared" si="34"/>
        <v>0</v>
      </c>
      <c r="P228" s="83"/>
      <c r="R228" s="56"/>
      <c r="S228" s="56"/>
    </row>
    <row r="229" spans="1:19" hidden="1" x14ac:dyDescent="0.25">
      <c r="A229" s="228">
        <v>5250</v>
      </c>
      <c r="B229" s="118" t="s">
        <v>244</v>
      </c>
      <c r="C229" s="225">
        <f t="shared" si="27"/>
        <v>0</v>
      </c>
      <c r="D229" s="123">
        <v>0</v>
      </c>
      <c r="E229" s="227"/>
      <c r="F229" s="375">
        <f t="shared" si="31"/>
        <v>0</v>
      </c>
      <c r="G229" s="123"/>
      <c r="H229" s="124"/>
      <c r="I229" s="125">
        <f t="shared" si="32"/>
        <v>0</v>
      </c>
      <c r="J229" s="123">
        <v>0</v>
      </c>
      <c r="K229" s="124"/>
      <c r="L229" s="125">
        <f t="shared" si="33"/>
        <v>0</v>
      </c>
      <c r="M229" s="226"/>
      <c r="N229" s="227"/>
      <c r="O229" s="125">
        <f t="shared" si="34"/>
        <v>0</v>
      </c>
      <c r="P229" s="83"/>
      <c r="R229" s="56"/>
      <c r="S229" s="56"/>
    </row>
    <row r="230" spans="1:19" hidden="1" x14ac:dyDescent="0.25">
      <c r="A230" s="228">
        <v>5260</v>
      </c>
      <c r="B230" s="118" t="s">
        <v>245</v>
      </c>
      <c r="C230" s="225">
        <f t="shared" si="27"/>
        <v>0</v>
      </c>
      <c r="D230" s="229">
        <f>SUM(D231)</f>
        <v>0</v>
      </c>
      <c r="E230" s="233">
        <f>SUM(E231)</f>
        <v>0</v>
      </c>
      <c r="F230" s="375">
        <f t="shared" si="31"/>
        <v>0</v>
      </c>
      <c r="G230" s="229">
        <f>SUM(G231)</f>
        <v>0</v>
      </c>
      <c r="H230" s="231">
        <f>SUM(H231)</f>
        <v>0</v>
      </c>
      <c r="I230" s="125">
        <f t="shared" si="32"/>
        <v>0</v>
      </c>
      <c r="J230" s="229">
        <f>SUM(J231)</f>
        <v>0</v>
      </c>
      <c r="K230" s="231">
        <f>SUM(K231)</f>
        <v>0</v>
      </c>
      <c r="L230" s="125">
        <f t="shared" si="33"/>
        <v>0</v>
      </c>
      <c r="M230" s="232">
        <f>SUM(M231)</f>
        <v>0</v>
      </c>
      <c r="N230" s="233">
        <f>SUM(N231)</f>
        <v>0</v>
      </c>
      <c r="O230" s="125">
        <f t="shared" si="34"/>
        <v>0</v>
      </c>
      <c r="P230" s="83"/>
      <c r="R230" s="56"/>
      <c r="S230" s="56"/>
    </row>
    <row r="231" spans="1:19" ht="24" hidden="1" x14ac:dyDescent="0.25">
      <c r="A231" s="76">
        <v>5269</v>
      </c>
      <c r="B231" s="118" t="s">
        <v>246</v>
      </c>
      <c r="C231" s="225">
        <f t="shared" si="27"/>
        <v>0</v>
      </c>
      <c r="D231" s="123">
        <v>0</v>
      </c>
      <c r="E231" s="227"/>
      <c r="F231" s="375">
        <f t="shared" si="31"/>
        <v>0</v>
      </c>
      <c r="G231" s="123"/>
      <c r="H231" s="124"/>
      <c r="I231" s="125">
        <f t="shared" si="32"/>
        <v>0</v>
      </c>
      <c r="J231" s="123">
        <v>0</v>
      </c>
      <c r="K231" s="124"/>
      <c r="L231" s="125">
        <f t="shared" si="33"/>
        <v>0</v>
      </c>
      <c r="M231" s="226"/>
      <c r="N231" s="227"/>
      <c r="O231" s="125">
        <f t="shared" si="34"/>
        <v>0</v>
      </c>
      <c r="P231" s="83"/>
      <c r="R231" s="56"/>
      <c r="S231" s="56"/>
    </row>
    <row r="232" spans="1:19" ht="24" hidden="1" x14ac:dyDescent="0.25">
      <c r="A232" s="217">
        <v>5270</v>
      </c>
      <c r="B232" s="158" t="s">
        <v>247</v>
      </c>
      <c r="C232" s="246">
        <f t="shared" si="27"/>
        <v>0</v>
      </c>
      <c r="D232" s="234">
        <v>0</v>
      </c>
      <c r="E232" s="237"/>
      <c r="F232" s="373">
        <f t="shared" si="31"/>
        <v>0</v>
      </c>
      <c r="G232" s="234"/>
      <c r="H232" s="235"/>
      <c r="I232" s="220">
        <f t="shared" si="32"/>
        <v>0</v>
      </c>
      <c r="J232" s="234">
        <v>0</v>
      </c>
      <c r="K232" s="235"/>
      <c r="L232" s="220">
        <f t="shared" si="33"/>
        <v>0</v>
      </c>
      <c r="M232" s="236"/>
      <c r="N232" s="237"/>
      <c r="O232" s="220">
        <f t="shared" si="34"/>
        <v>0</v>
      </c>
      <c r="P232" s="166"/>
      <c r="R232" s="56"/>
      <c r="S232" s="56"/>
    </row>
    <row r="233" spans="1:19" hidden="1" x14ac:dyDescent="0.25">
      <c r="A233" s="204">
        <v>6000</v>
      </c>
      <c r="B233" s="204" t="s">
        <v>248</v>
      </c>
      <c r="C233" s="401">
        <f t="shared" si="27"/>
        <v>0</v>
      </c>
      <c r="D233" s="206">
        <f>D234+D254+D261</f>
        <v>0</v>
      </c>
      <c r="E233" s="210">
        <f>E234+E254+E261</f>
        <v>0</v>
      </c>
      <c r="F233" s="371">
        <f t="shared" si="31"/>
        <v>0</v>
      </c>
      <c r="G233" s="206">
        <f>G234+G254+G261</f>
        <v>0</v>
      </c>
      <c r="H233" s="207">
        <f>H234+H254+H261</f>
        <v>0</v>
      </c>
      <c r="I233" s="208">
        <f t="shared" si="32"/>
        <v>0</v>
      </c>
      <c r="J233" s="206">
        <f>J234+J254+J261</f>
        <v>0</v>
      </c>
      <c r="K233" s="207">
        <f>K234+K254+K261</f>
        <v>0</v>
      </c>
      <c r="L233" s="208">
        <f t="shared" si="33"/>
        <v>0</v>
      </c>
      <c r="M233" s="209">
        <f>M234+M254+M261</f>
        <v>0</v>
      </c>
      <c r="N233" s="210">
        <f>N234+N254+N261</f>
        <v>0</v>
      </c>
      <c r="O233" s="208">
        <f t="shared" si="34"/>
        <v>0</v>
      </c>
      <c r="P233" s="211"/>
      <c r="R233" s="56"/>
      <c r="S233" s="56"/>
    </row>
    <row r="234" spans="1:19" hidden="1" x14ac:dyDescent="0.25">
      <c r="A234" s="143">
        <v>6200</v>
      </c>
      <c r="B234" s="259" t="s">
        <v>249</v>
      </c>
      <c r="C234" s="403">
        <f>F234+I234+L234+O234</f>
        <v>0</v>
      </c>
      <c r="D234" s="271">
        <f>SUM(D235,D236,D238,D241,D247,D248,D249)</f>
        <v>0</v>
      </c>
      <c r="E234" s="214">
        <f>SUM(E235,E236,E238,E241,E247,E248,E249)</f>
        <v>0</v>
      </c>
      <c r="F234" s="377">
        <f>D234+E234</f>
        <v>0</v>
      </c>
      <c r="G234" s="271">
        <f>SUM(G235,G236,G238,G241,G247,G248,G249)</f>
        <v>0</v>
      </c>
      <c r="H234" s="272">
        <f>SUM(H235,H236,H238,H241,H247,H248,H249)</f>
        <v>0</v>
      </c>
      <c r="I234" s="215">
        <f t="shared" si="32"/>
        <v>0</v>
      </c>
      <c r="J234" s="271">
        <f>SUM(J235,J236,J238,J241,J247,J248,J249)</f>
        <v>0</v>
      </c>
      <c r="K234" s="272">
        <f>SUM(K235,K236,K238,K241,K247,K248,K249)</f>
        <v>0</v>
      </c>
      <c r="L234" s="215">
        <f t="shared" si="33"/>
        <v>0</v>
      </c>
      <c r="M234" s="213">
        <f>SUM(M235,M236,M238,M241,M247,M248,M249)</f>
        <v>0</v>
      </c>
      <c r="N234" s="214">
        <f>SUM(N235,N236,N238,N241,N247,N248,N249)</f>
        <v>0</v>
      </c>
      <c r="O234" s="215">
        <f t="shared" si="34"/>
        <v>0</v>
      </c>
      <c r="P234" s="216"/>
      <c r="R234" s="56"/>
      <c r="S234" s="56"/>
    </row>
    <row r="235" spans="1:19" ht="24" hidden="1" x14ac:dyDescent="0.25">
      <c r="A235" s="240">
        <v>6220</v>
      </c>
      <c r="B235" s="108" t="s">
        <v>250</v>
      </c>
      <c r="C235" s="392">
        <f t="shared" si="27"/>
        <v>0</v>
      </c>
      <c r="D235" s="113">
        <v>0</v>
      </c>
      <c r="E235" s="224"/>
      <c r="F235" s="374">
        <f t="shared" si="31"/>
        <v>0</v>
      </c>
      <c r="G235" s="113"/>
      <c r="H235" s="114"/>
      <c r="I235" s="115">
        <f t="shared" si="32"/>
        <v>0</v>
      </c>
      <c r="J235" s="113">
        <v>0</v>
      </c>
      <c r="K235" s="114"/>
      <c r="L235" s="115">
        <f t="shared" si="33"/>
        <v>0</v>
      </c>
      <c r="M235" s="223"/>
      <c r="N235" s="224"/>
      <c r="O235" s="115">
        <f t="shared" si="34"/>
        <v>0</v>
      </c>
      <c r="P235" s="74"/>
      <c r="R235" s="56"/>
      <c r="S235" s="56"/>
    </row>
    <row r="236" spans="1:19" hidden="1" x14ac:dyDescent="0.25">
      <c r="A236" s="228">
        <v>6230</v>
      </c>
      <c r="B236" s="118" t="s">
        <v>251</v>
      </c>
      <c r="C236" s="225">
        <f t="shared" si="27"/>
        <v>0</v>
      </c>
      <c r="D236" s="229">
        <f>SUM(D237)</f>
        <v>0</v>
      </c>
      <c r="E236" s="231">
        <f>SUM(E237)</f>
        <v>0</v>
      </c>
      <c r="F236" s="375">
        <f t="shared" si="31"/>
        <v>0</v>
      </c>
      <c r="G236" s="229">
        <f>SUM(G237)</f>
        <v>0</v>
      </c>
      <c r="H236" s="231">
        <f>SUM(H237)</f>
        <v>0</v>
      </c>
      <c r="I236" s="125">
        <f t="shared" si="32"/>
        <v>0</v>
      </c>
      <c r="J236" s="229">
        <f>SUM(J237)</f>
        <v>0</v>
      </c>
      <c r="K236" s="231">
        <f>SUM(K237)</f>
        <v>0</v>
      </c>
      <c r="L236" s="125">
        <f t="shared" si="33"/>
        <v>0</v>
      </c>
      <c r="M236" s="229">
        <f>SUM(M237)</f>
        <v>0</v>
      </c>
      <c r="N236" s="231">
        <f>SUM(N237)</f>
        <v>0</v>
      </c>
      <c r="O236" s="125">
        <f t="shared" si="34"/>
        <v>0</v>
      </c>
      <c r="P236" s="83"/>
      <c r="R236" s="56"/>
      <c r="S236" s="56"/>
    </row>
    <row r="237" spans="1:19" hidden="1" x14ac:dyDescent="0.25">
      <c r="A237" s="76">
        <v>6239</v>
      </c>
      <c r="B237" s="108" t="s">
        <v>252</v>
      </c>
      <c r="C237" s="225">
        <f t="shared" si="27"/>
        <v>0</v>
      </c>
      <c r="D237" s="123">
        <v>0</v>
      </c>
      <c r="E237" s="227"/>
      <c r="F237" s="375">
        <f t="shared" si="31"/>
        <v>0</v>
      </c>
      <c r="G237" s="123"/>
      <c r="H237" s="124"/>
      <c r="I237" s="125">
        <f t="shared" si="32"/>
        <v>0</v>
      </c>
      <c r="J237" s="123">
        <v>0</v>
      </c>
      <c r="K237" s="124"/>
      <c r="L237" s="125">
        <f t="shared" si="33"/>
        <v>0</v>
      </c>
      <c r="M237" s="226"/>
      <c r="N237" s="227"/>
      <c r="O237" s="125">
        <f t="shared" si="34"/>
        <v>0</v>
      </c>
      <c r="P237" s="83"/>
      <c r="R237" s="56"/>
      <c r="S237" s="56"/>
    </row>
    <row r="238" spans="1:19" ht="24" hidden="1" x14ac:dyDescent="0.25">
      <c r="A238" s="228">
        <v>6240</v>
      </c>
      <c r="B238" s="118" t="s">
        <v>253</v>
      </c>
      <c r="C238" s="225">
        <f t="shared" si="27"/>
        <v>0</v>
      </c>
      <c r="D238" s="229">
        <f>SUM(D239:D240)</f>
        <v>0</v>
      </c>
      <c r="E238" s="233">
        <f>SUM(E239:E240)</f>
        <v>0</v>
      </c>
      <c r="F238" s="375">
        <f t="shared" si="31"/>
        <v>0</v>
      </c>
      <c r="G238" s="229">
        <f>SUM(G239:G240)</f>
        <v>0</v>
      </c>
      <c r="H238" s="231">
        <f>SUM(H239:H240)</f>
        <v>0</v>
      </c>
      <c r="I238" s="125">
        <f t="shared" si="32"/>
        <v>0</v>
      </c>
      <c r="J238" s="229">
        <f>SUM(J239:J240)</f>
        <v>0</v>
      </c>
      <c r="K238" s="231">
        <f>SUM(K239:K240)</f>
        <v>0</v>
      </c>
      <c r="L238" s="125">
        <f t="shared" si="33"/>
        <v>0</v>
      </c>
      <c r="M238" s="232">
        <f>SUM(M239:M240)</f>
        <v>0</v>
      </c>
      <c r="N238" s="233">
        <f>SUM(N239:N240)</f>
        <v>0</v>
      </c>
      <c r="O238" s="125">
        <f t="shared" si="34"/>
        <v>0</v>
      </c>
      <c r="P238" s="83"/>
      <c r="R238" s="56"/>
      <c r="S238" s="56"/>
    </row>
    <row r="239" spans="1:19" hidden="1" x14ac:dyDescent="0.25">
      <c r="A239" s="76">
        <v>6241</v>
      </c>
      <c r="B239" s="118" t="s">
        <v>254</v>
      </c>
      <c r="C239" s="225">
        <f t="shared" si="27"/>
        <v>0</v>
      </c>
      <c r="D239" s="123">
        <v>0</v>
      </c>
      <c r="E239" s="227"/>
      <c r="F239" s="375">
        <f t="shared" si="31"/>
        <v>0</v>
      </c>
      <c r="G239" s="123"/>
      <c r="H239" s="124"/>
      <c r="I239" s="125">
        <f t="shared" si="32"/>
        <v>0</v>
      </c>
      <c r="J239" s="123">
        <v>0</v>
      </c>
      <c r="K239" s="124"/>
      <c r="L239" s="125">
        <f t="shared" si="33"/>
        <v>0</v>
      </c>
      <c r="M239" s="226"/>
      <c r="N239" s="227"/>
      <c r="O239" s="125">
        <f t="shared" si="34"/>
        <v>0</v>
      </c>
      <c r="P239" s="83"/>
      <c r="R239" s="56"/>
      <c r="S239" s="56"/>
    </row>
    <row r="240" spans="1:19" hidden="1" x14ac:dyDescent="0.25">
      <c r="A240" s="76">
        <v>6242</v>
      </c>
      <c r="B240" s="118" t="s">
        <v>255</v>
      </c>
      <c r="C240" s="225">
        <f t="shared" si="27"/>
        <v>0</v>
      </c>
      <c r="D240" s="123">
        <v>0</v>
      </c>
      <c r="E240" s="227"/>
      <c r="F240" s="375">
        <f t="shared" si="31"/>
        <v>0</v>
      </c>
      <c r="G240" s="123"/>
      <c r="H240" s="124"/>
      <c r="I240" s="125">
        <f t="shared" si="32"/>
        <v>0</v>
      </c>
      <c r="J240" s="123">
        <v>0</v>
      </c>
      <c r="K240" s="124"/>
      <c r="L240" s="125">
        <f t="shared" si="33"/>
        <v>0</v>
      </c>
      <c r="M240" s="226"/>
      <c r="N240" s="227"/>
      <c r="O240" s="125">
        <f t="shared" si="34"/>
        <v>0</v>
      </c>
      <c r="P240" s="83"/>
      <c r="R240" s="56"/>
      <c r="S240" s="56"/>
    </row>
    <row r="241" spans="1:19" ht="24" hidden="1" x14ac:dyDescent="0.25">
      <c r="A241" s="228">
        <v>6250</v>
      </c>
      <c r="B241" s="118" t="s">
        <v>256</v>
      </c>
      <c r="C241" s="225">
        <f t="shared" si="27"/>
        <v>0</v>
      </c>
      <c r="D241" s="229">
        <f>SUM(D242:D246)</f>
        <v>0</v>
      </c>
      <c r="E241" s="233">
        <f>SUM(E242:E246)</f>
        <v>0</v>
      </c>
      <c r="F241" s="375">
        <f t="shared" si="31"/>
        <v>0</v>
      </c>
      <c r="G241" s="229">
        <f>SUM(G242:G246)</f>
        <v>0</v>
      </c>
      <c r="H241" s="231">
        <f>SUM(H242:H246)</f>
        <v>0</v>
      </c>
      <c r="I241" s="125">
        <f t="shared" si="32"/>
        <v>0</v>
      </c>
      <c r="J241" s="229">
        <f>SUM(J242:J246)</f>
        <v>0</v>
      </c>
      <c r="K241" s="231">
        <f>SUM(K242:K246)</f>
        <v>0</v>
      </c>
      <c r="L241" s="125">
        <f t="shared" si="33"/>
        <v>0</v>
      </c>
      <c r="M241" s="232">
        <f>SUM(M242:M246)</f>
        <v>0</v>
      </c>
      <c r="N241" s="233">
        <f>SUM(N242:N246)</f>
        <v>0</v>
      </c>
      <c r="O241" s="125">
        <f t="shared" si="34"/>
        <v>0</v>
      </c>
      <c r="P241" s="83"/>
      <c r="R241" s="56"/>
      <c r="S241" s="56"/>
    </row>
    <row r="242" spans="1:19" hidden="1" x14ac:dyDescent="0.25">
      <c r="A242" s="76">
        <v>6252</v>
      </c>
      <c r="B242" s="118" t="s">
        <v>257</v>
      </c>
      <c r="C242" s="225">
        <f t="shared" si="27"/>
        <v>0</v>
      </c>
      <c r="D242" s="123">
        <v>0</v>
      </c>
      <c r="E242" s="227"/>
      <c r="F242" s="375">
        <f t="shared" si="31"/>
        <v>0</v>
      </c>
      <c r="G242" s="123"/>
      <c r="H242" s="124"/>
      <c r="I242" s="125">
        <f t="shared" si="32"/>
        <v>0</v>
      </c>
      <c r="J242" s="123">
        <v>0</v>
      </c>
      <c r="K242" s="124"/>
      <c r="L242" s="125">
        <f t="shared" si="33"/>
        <v>0</v>
      </c>
      <c r="M242" s="226"/>
      <c r="N242" s="227"/>
      <c r="O242" s="125">
        <f t="shared" si="34"/>
        <v>0</v>
      </c>
      <c r="P242" s="83"/>
      <c r="R242" s="56"/>
      <c r="S242" s="56"/>
    </row>
    <row r="243" spans="1:19" hidden="1" x14ac:dyDescent="0.25">
      <c r="A243" s="76">
        <v>6253</v>
      </c>
      <c r="B243" s="118" t="s">
        <v>258</v>
      </c>
      <c r="C243" s="225">
        <f t="shared" si="27"/>
        <v>0</v>
      </c>
      <c r="D243" s="123">
        <v>0</v>
      </c>
      <c r="E243" s="227"/>
      <c r="F243" s="375">
        <f t="shared" si="31"/>
        <v>0</v>
      </c>
      <c r="G243" s="123"/>
      <c r="H243" s="124"/>
      <c r="I243" s="125">
        <f t="shared" si="32"/>
        <v>0</v>
      </c>
      <c r="J243" s="123">
        <v>0</v>
      </c>
      <c r="K243" s="124"/>
      <c r="L243" s="125">
        <f t="shared" si="33"/>
        <v>0</v>
      </c>
      <c r="M243" s="226"/>
      <c r="N243" s="227"/>
      <c r="O243" s="125">
        <f t="shared" si="34"/>
        <v>0</v>
      </c>
      <c r="P243" s="83"/>
      <c r="R243" s="56"/>
      <c r="S243" s="56"/>
    </row>
    <row r="244" spans="1:19" ht="24" hidden="1" x14ac:dyDescent="0.25">
      <c r="A244" s="76">
        <v>6254</v>
      </c>
      <c r="B244" s="118" t="s">
        <v>259</v>
      </c>
      <c r="C244" s="225">
        <f t="shared" si="27"/>
        <v>0</v>
      </c>
      <c r="D244" s="123">
        <v>0</v>
      </c>
      <c r="E244" s="227"/>
      <c r="F244" s="375">
        <f t="shared" si="31"/>
        <v>0</v>
      </c>
      <c r="G244" s="123"/>
      <c r="H244" s="124"/>
      <c r="I244" s="125">
        <f t="shared" si="32"/>
        <v>0</v>
      </c>
      <c r="J244" s="123">
        <v>0</v>
      </c>
      <c r="K244" s="124"/>
      <c r="L244" s="125">
        <f t="shared" si="33"/>
        <v>0</v>
      </c>
      <c r="M244" s="226"/>
      <c r="N244" s="227"/>
      <c r="O244" s="125">
        <f t="shared" si="34"/>
        <v>0</v>
      </c>
      <c r="P244" s="83"/>
      <c r="R244" s="56"/>
      <c r="S244" s="56"/>
    </row>
    <row r="245" spans="1:19" ht="24" hidden="1" x14ac:dyDescent="0.25">
      <c r="A245" s="76">
        <v>6255</v>
      </c>
      <c r="B245" s="118" t="s">
        <v>260</v>
      </c>
      <c r="C245" s="225">
        <f t="shared" si="27"/>
        <v>0</v>
      </c>
      <c r="D245" s="123">
        <v>0</v>
      </c>
      <c r="E245" s="227"/>
      <c r="F245" s="375">
        <f t="shared" si="31"/>
        <v>0</v>
      </c>
      <c r="G245" s="123"/>
      <c r="H245" s="124"/>
      <c r="I245" s="125">
        <f t="shared" si="32"/>
        <v>0</v>
      </c>
      <c r="J245" s="123">
        <v>0</v>
      </c>
      <c r="K245" s="124"/>
      <c r="L245" s="125">
        <f t="shared" si="33"/>
        <v>0</v>
      </c>
      <c r="M245" s="226"/>
      <c r="N245" s="227"/>
      <c r="O245" s="125">
        <f t="shared" si="34"/>
        <v>0</v>
      </c>
      <c r="P245" s="83"/>
      <c r="R245" s="56"/>
      <c r="S245" s="56"/>
    </row>
    <row r="246" spans="1:19" hidden="1" x14ac:dyDescent="0.25">
      <c r="A246" s="76">
        <v>6259</v>
      </c>
      <c r="B246" s="118" t="s">
        <v>261</v>
      </c>
      <c r="C246" s="225">
        <f t="shared" si="27"/>
        <v>0</v>
      </c>
      <c r="D246" s="123">
        <v>0</v>
      </c>
      <c r="E246" s="227"/>
      <c r="F246" s="375">
        <f t="shared" si="31"/>
        <v>0</v>
      </c>
      <c r="G246" s="123"/>
      <c r="H246" s="124"/>
      <c r="I246" s="125">
        <f t="shared" si="32"/>
        <v>0</v>
      </c>
      <c r="J246" s="123">
        <v>0</v>
      </c>
      <c r="K246" s="124"/>
      <c r="L246" s="125">
        <f t="shared" si="33"/>
        <v>0</v>
      </c>
      <c r="M246" s="226"/>
      <c r="N246" s="227"/>
      <c r="O246" s="125">
        <f t="shared" si="34"/>
        <v>0</v>
      </c>
      <c r="P246" s="83"/>
      <c r="R246" s="56"/>
      <c r="S246" s="56"/>
    </row>
    <row r="247" spans="1:19" ht="24" hidden="1" x14ac:dyDescent="0.25">
      <c r="A247" s="228">
        <v>6260</v>
      </c>
      <c r="B247" s="118" t="s">
        <v>262</v>
      </c>
      <c r="C247" s="225">
        <f t="shared" si="27"/>
        <v>0</v>
      </c>
      <c r="D247" s="123">
        <v>0</v>
      </c>
      <c r="E247" s="227"/>
      <c r="F247" s="375">
        <f t="shared" ref="F247:F299" si="38">D247+E247</f>
        <v>0</v>
      </c>
      <c r="G247" s="123"/>
      <c r="H247" s="124"/>
      <c r="I247" s="125">
        <f t="shared" ref="I247:I299" si="39">G247+H247</f>
        <v>0</v>
      </c>
      <c r="J247" s="123">
        <v>0</v>
      </c>
      <c r="K247" s="124"/>
      <c r="L247" s="125">
        <f t="shared" ref="L247:L299" si="40">J247+K247</f>
        <v>0</v>
      </c>
      <c r="M247" s="226"/>
      <c r="N247" s="227"/>
      <c r="O247" s="125">
        <f t="shared" ref="O247:O276" si="41">M247+N247</f>
        <v>0</v>
      </c>
      <c r="P247" s="83"/>
      <c r="R247" s="56"/>
      <c r="S247" s="56"/>
    </row>
    <row r="248" spans="1:19" hidden="1" x14ac:dyDescent="0.25">
      <c r="A248" s="228">
        <v>6270</v>
      </c>
      <c r="B248" s="118" t="s">
        <v>263</v>
      </c>
      <c r="C248" s="225">
        <f t="shared" si="27"/>
        <v>0</v>
      </c>
      <c r="D248" s="123">
        <v>0</v>
      </c>
      <c r="E248" s="227"/>
      <c r="F248" s="375">
        <f t="shared" si="38"/>
        <v>0</v>
      </c>
      <c r="G248" s="123"/>
      <c r="H248" s="124"/>
      <c r="I248" s="125">
        <f t="shared" si="39"/>
        <v>0</v>
      </c>
      <c r="J248" s="123">
        <v>0</v>
      </c>
      <c r="K248" s="124"/>
      <c r="L248" s="125">
        <f t="shared" si="40"/>
        <v>0</v>
      </c>
      <c r="M248" s="226"/>
      <c r="N248" s="227"/>
      <c r="O248" s="125">
        <f t="shared" si="41"/>
        <v>0</v>
      </c>
      <c r="P248" s="83"/>
      <c r="R248" s="56"/>
      <c r="S248" s="56"/>
    </row>
    <row r="249" spans="1:19" hidden="1" x14ac:dyDescent="0.25">
      <c r="A249" s="240">
        <v>6290</v>
      </c>
      <c r="B249" s="108" t="s">
        <v>264</v>
      </c>
      <c r="C249" s="225">
        <f t="shared" si="27"/>
        <v>0</v>
      </c>
      <c r="D249" s="241">
        <f>SUM(D250:D253)</f>
        <v>0</v>
      </c>
      <c r="E249" s="245">
        <f>SUM(E250:E253)</f>
        <v>0</v>
      </c>
      <c r="F249" s="374">
        <f t="shared" si="38"/>
        <v>0</v>
      </c>
      <c r="G249" s="241">
        <f>SUM(G250:G253)</f>
        <v>0</v>
      </c>
      <c r="H249" s="243">
        <f t="shared" ref="H249" si="42">SUM(H250:H253)</f>
        <v>0</v>
      </c>
      <c r="I249" s="115">
        <f t="shared" si="39"/>
        <v>0</v>
      </c>
      <c r="J249" s="241">
        <f>SUM(J250:J253)</f>
        <v>0</v>
      </c>
      <c r="K249" s="243">
        <f t="shared" ref="K249" si="43">SUM(K250:K253)</f>
        <v>0</v>
      </c>
      <c r="L249" s="115">
        <f t="shared" si="40"/>
        <v>0</v>
      </c>
      <c r="M249" s="260">
        <f t="shared" ref="M249:N249" si="44">SUM(M250:M253)</f>
        <v>0</v>
      </c>
      <c r="N249" s="261">
        <f t="shared" si="44"/>
        <v>0</v>
      </c>
      <c r="O249" s="262">
        <f t="shared" si="41"/>
        <v>0</v>
      </c>
      <c r="P249" s="263"/>
      <c r="R249" s="56"/>
      <c r="S249" s="56"/>
    </row>
    <row r="250" spans="1:19" hidden="1" x14ac:dyDescent="0.25">
      <c r="A250" s="76">
        <v>6291</v>
      </c>
      <c r="B250" s="118" t="s">
        <v>265</v>
      </c>
      <c r="C250" s="225">
        <f t="shared" si="27"/>
        <v>0</v>
      </c>
      <c r="D250" s="123">
        <v>0</v>
      </c>
      <c r="E250" s="227"/>
      <c r="F250" s="375">
        <f t="shared" si="38"/>
        <v>0</v>
      </c>
      <c r="G250" s="123"/>
      <c r="H250" s="124"/>
      <c r="I250" s="125">
        <f t="shared" si="39"/>
        <v>0</v>
      </c>
      <c r="J250" s="123">
        <v>0</v>
      </c>
      <c r="K250" s="124"/>
      <c r="L250" s="125">
        <f t="shared" si="40"/>
        <v>0</v>
      </c>
      <c r="M250" s="226"/>
      <c r="N250" s="227"/>
      <c r="O250" s="125">
        <f t="shared" si="41"/>
        <v>0</v>
      </c>
      <c r="P250" s="83"/>
      <c r="R250" s="56"/>
      <c r="S250" s="56"/>
    </row>
    <row r="251" spans="1:19" hidden="1" x14ac:dyDescent="0.25">
      <c r="A251" s="76">
        <v>6292</v>
      </c>
      <c r="B251" s="118" t="s">
        <v>266</v>
      </c>
      <c r="C251" s="225">
        <f t="shared" si="27"/>
        <v>0</v>
      </c>
      <c r="D251" s="123">
        <v>0</v>
      </c>
      <c r="E251" s="227"/>
      <c r="F251" s="375">
        <f t="shared" si="38"/>
        <v>0</v>
      </c>
      <c r="G251" s="123"/>
      <c r="H251" s="124"/>
      <c r="I251" s="125">
        <f t="shared" si="39"/>
        <v>0</v>
      </c>
      <c r="J251" s="123">
        <v>0</v>
      </c>
      <c r="K251" s="124"/>
      <c r="L251" s="125">
        <f t="shared" si="40"/>
        <v>0</v>
      </c>
      <c r="M251" s="226"/>
      <c r="N251" s="227"/>
      <c r="O251" s="125">
        <f t="shared" si="41"/>
        <v>0</v>
      </c>
      <c r="P251" s="83"/>
      <c r="R251" s="56"/>
      <c r="S251" s="56"/>
    </row>
    <row r="252" spans="1:19" ht="72" hidden="1" x14ac:dyDescent="0.25">
      <c r="A252" s="76">
        <v>6296</v>
      </c>
      <c r="B252" s="118" t="s">
        <v>267</v>
      </c>
      <c r="C252" s="225">
        <f t="shared" si="27"/>
        <v>0</v>
      </c>
      <c r="D252" s="123">
        <v>0</v>
      </c>
      <c r="E252" s="227"/>
      <c r="F252" s="375">
        <f t="shared" si="38"/>
        <v>0</v>
      </c>
      <c r="G252" s="123"/>
      <c r="H252" s="124"/>
      <c r="I252" s="125">
        <f t="shared" si="39"/>
        <v>0</v>
      </c>
      <c r="J252" s="123">
        <v>0</v>
      </c>
      <c r="K252" s="124"/>
      <c r="L252" s="125">
        <f t="shared" si="40"/>
        <v>0</v>
      </c>
      <c r="M252" s="226"/>
      <c r="N252" s="227"/>
      <c r="O252" s="125">
        <f t="shared" si="41"/>
        <v>0</v>
      </c>
      <c r="P252" s="83"/>
      <c r="R252" s="56"/>
      <c r="S252" s="56"/>
    </row>
    <row r="253" spans="1:19" ht="36" hidden="1" x14ac:dyDescent="0.25">
      <c r="A253" s="76">
        <v>6299</v>
      </c>
      <c r="B253" s="118" t="s">
        <v>268</v>
      </c>
      <c r="C253" s="225">
        <f t="shared" si="27"/>
        <v>0</v>
      </c>
      <c r="D253" s="123">
        <v>0</v>
      </c>
      <c r="E253" s="227"/>
      <c r="F253" s="375">
        <f t="shared" si="38"/>
        <v>0</v>
      </c>
      <c r="G253" s="123"/>
      <c r="H253" s="124"/>
      <c r="I253" s="125">
        <f t="shared" si="39"/>
        <v>0</v>
      </c>
      <c r="J253" s="123">
        <v>0</v>
      </c>
      <c r="K253" s="124"/>
      <c r="L253" s="125">
        <f t="shared" si="40"/>
        <v>0</v>
      </c>
      <c r="M253" s="226"/>
      <c r="N253" s="227"/>
      <c r="O253" s="125">
        <f t="shared" si="41"/>
        <v>0</v>
      </c>
      <c r="P253" s="83"/>
      <c r="R253" s="56"/>
      <c r="S253" s="56"/>
    </row>
    <row r="254" spans="1:19" hidden="1" x14ac:dyDescent="0.25">
      <c r="A254" s="95">
        <v>6300</v>
      </c>
      <c r="B254" s="212" t="s">
        <v>269</v>
      </c>
      <c r="C254" s="391">
        <f t="shared" si="27"/>
        <v>0</v>
      </c>
      <c r="D254" s="104">
        <f>SUM(D255,D259,D260)</f>
        <v>0</v>
      </c>
      <c r="E254" s="239">
        <f>SUM(E255,E259,E260)</f>
        <v>0</v>
      </c>
      <c r="F254" s="372">
        <f t="shared" si="38"/>
        <v>0</v>
      </c>
      <c r="G254" s="104">
        <f>SUM(G255,G259,G260)</f>
        <v>0</v>
      </c>
      <c r="H254" s="105">
        <f t="shared" ref="H254" si="45">SUM(H255,H259,H260)</f>
        <v>0</v>
      </c>
      <c r="I254" s="106">
        <f t="shared" si="39"/>
        <v>0</v>
      </c>
      <c r="J254" s="104">
        <f>SUM(J255,J259,J260)</f>
        <v>0</v>
      </c>
      <c r="K254" s="105">
        <f t="shared" ref="K254" si="46">SUM(K255,K259,K260)</f>
        <v>0</v>
      </c>
      <c r="L254" s="106">
        <f t="shared" si="40"/>
        <v>0</v>
      </c>
      <c r="M254" s="247">
        <f t="shared" ref="M254:N254" si="47">SUM(M255,M259,M260)</f>
        <v>0</v>
      </c>
      <c r="N254" s="248">
        <f t="shared" si="47"/>
        <v>0</v>
      </c>
      <c r="O254" s="249">
        <f t="shared" si="41"/>
        <v>0</v>
      </c>
      <c r="P254" s="250"/>
      <c r="R254" s="56"/>
      <c r="S254" s="56"/>
    </row>
    <row r="255" spans="1:19" ht="24" hidden="1" x14ac:dyDescent="0.25">
      <c r="A255" s="240">
        <v>6320</v>
      </c>
      <c r="B255" s="108" t="s">
        <v>270</v>
      </c>
      <c r="C255" s="402">
        <f t="shared" si="27"/>
        <v>0</v>
      </c>
      <c r="D255" s="241">
        <f>SUM(D256:D258)</f>
        <v>0</v>
      </c>
      <c r="E255" s="245">
        <f>SUM(E256:E258)</f>
        <v>0</v>
      </c>
      <c r="F255" s="374">
        <f t="shared" si="38"/>
        <v>0</v>
      </c>
      <c r="G255" s="241">
        <f>SUM(G256:G258)</f>
        <v>0</v>
      </c>
      <c r="H255" s="243">
        <f t="shared" ref="H255" si="48">SUM(H256:H258)</f>
        <v>0</v>
      </c>
      <c r="I255" s="115">
        <f t="shared" si="39"/>
        <v>0</v>
      </c>
      <c r="J255" s="241">
        <f>SUM(J256:J258)</f>
        <v>0</v>
      </c>
      <c r="K255" s="243">
        <f t="shared" ref="K255" si="49">SUM(K256:K258)</f>
        <v>0</v>
      </c>
      <c r="L255" s="115">
        <f t="shared" si="40"/>
        <v>0</v>
      </c>
      <c r="M255" s="244">
        <f t="shared" ref="M255:N255" si="50">SUM(M256:M258)</f>
        <v>0</v>
      </c>
      <c r="N255" s="245">
        <f t="shared" si="50"/>
        <v>0</v>
      </c>
      <c r="O255" s="115">
        <f t="shared" si="41"/>
        <v>0</v>
      </c>
      <c r="P255" s="74"/>
      <c r="R255" s="56"/>
      <c r="S255" s="56"/>
    </row>
    <row r="256" spans="1:19" hidden="1" x14ac:dyDescent="0.25">
      <c r="A256" s="76">
        <v>6322</v>
      </c>
      <c r="B256" s="118" t="s">
        <v>271</v>
      </c>
      <c r="C256" s="225">
        <f t="shared" si="27"/>
        <v>0</v>
      </c>
      <c r="D256" s="123">
        <v>0</v>
      </c>
      <c r="E256" s="227"/>
      <c r="F256" s="375">
        <f t="shared" si="38"/>
        <v>0</v>
      </c>
      <c r="G256" s="123"/>
      <c r="H256" s="124"/>
      <c r="I256" s="125">
        <f t="shared" si="39"/>
        <v>0</v>
      </c>
      <c r="J256" s="123">
        <v>0</v>
      </c>
      <c r="K256" s="124"/>
      <c r="L256" s="125">
        <f t="shared" si="40"/>
        <v>0</v>
      </c>
      <c r="M256" s="226"/>
      <c r="N256" s="227"/>
      <c r="O256" s="125">
        <f t="shared" si="41"/>
        <v>0</v>
      </c>
      <c r="P256" s="83"/>
      <c r="R256" s="56"/>
      <c r="S256" s="56"/>
    </row>
    <row r="257" spans="1:19" ht="24" hidden="1" x14ac:dyDescent="0.25">
      <c r="A257" s="76">
        <v>6323</v>
      </c>
      <c r="B257" s="118" t="s">
        <v>272</v>
      </c>
      <c r="C257" s="225">
        <f t="shared" si="27"/>
        <v>0</v>
      </c>
      <c r="D257" s="123">
        <v>0</v>
      </c>
      <c r="E257" s="227"/>
      <c r="F257" s="375">
        <f t="shared" si="38"/>
        <v>0</v>
      </c>
      <c r="G257" s="123"/>
      <c r="H257" s="124"/>
      <c r="I257" s="125">
        <f t="shared" si="39"/>
        <v>0</v>
      </c>
      <c r="J257" s="123">
        <v>0</v>
      </c>
      <c r="K257" s="124"/>
      <c r="L257" s="125">
        <f t="shared" si="40"/>
        <v>0</v>
      </c>
      <c r="M257" s="226"/>
      <c r="N257" s="227"/>
      <c r="O257" s="125">
        <f t="shared" si="41"/>
        <v>0</v>
      </c>
      <c r="P257" s="83"/>
      <c r="R257" s="56"/>
      <c r="S257" s="56"/>
    </row>
    <row r="258" spans="1:19" ht="24" hidden="1" x14ac:dyDescent="0.25">
      <c r="A258" s="67">
        <v>6324</v>
      </c>
      <c r="B258" s="108" t="s">
        <v>273</v>
      </c>
      <c r="C258" s="225">
        <f t="shared" si="27"/>
        <v>0</v>
      </c>
      <c r="D258" s="113">
        <v>0</v>
      </c>
      <c r="E258" s="224"/>
      <c r="F258" s="374">
        <f t="shared" si="38"/>
        <v>0</v>
      </c>
      <c r="G258" s="113"/>
      <c r="H258" s="114"/>
      <c r="I258" s="115">
        <f t="shared" si="39"/>
        <v>0</v>
      </c>
      <c r="J258" s="113">
        <v>0</v>
      </c>
      <c r="K258" s="114"/>
      <c r="L258" s="115">
        <f t="shared" si="40"/>
        <v>0</v>
      </c>
      <c r="M258" s="223"/>
      <c r="N258" s="224"/>
      <c r="O258" s="115">
        <f t="shared" si="41"/>
        <v>0</v>
      </c>
      <c r="P258" s="74"/>
      <c r="R258" s="56"/>
      <c r="S258" s="56"/>
    </row>
    <row r="259" spans="1:19" ht="24" hidden="1" x14ac:dyDescent="0.25">
      <c r="A259" s="280">
        <v>6330</v>
      </c>
      <c r="B259" s="281" t="s">
        <v>274</v>
      </c>
      <c r="C259" s="225">
        <f t="shared" ref="C259:C286" si="51">F259+I259+L259+O259</f>
        <v>0</v>
      </c>
      <c r="D259" s="266">
        <v>0</v>
      </c>
      <c r="E259" s="269"/>
      <c r="F259" s="376">
        <f t="shared" si="38"/>
        <v>0</v>
      </c>
      <c r="G259" s="266"/>
      <c r="H259" s="267"/>
      <c r="I259" s="262">
        <f t="shared" si="39"/>
        <v>0</v>
      </c>
      <c r="J259" s="266">
        <v>0</v>
      </c>
      <c r="K259" s="267"/>
      <c r="L259" s="262">
        <f t="shared" si="40"/>
        <v>0</v>
      </c>
      <c r="M259" s="268"/>
      <c r="N259" s="269"/>
      <c r="O259" s="262">
        <f t="shared" si="41"/>
        <v>0</v>
      </c>
      <c r="P259" s="263"/>
      <c r="R259" s="56"/>
      <c r="S259" s="56"/>
    </row>
    <row r="260" spans="1:19" hidden="1" x14ac:dyDescent="0.25">
      <c r="A260" s="228">
        <v>6360</v>
      </c>
      <c r="B260" s="118" t="s">
        <v>275</v>
      </c>
      <c r="C260" s="225">
        <f t="shared" si="51"/>
        <v>0</v>
      </c>
      <c r="D260" s="123">
        <v>0</v>
      </c>
      <c r="E260" s="227"/>
      <c r="F260" s="375">
        <f t="shared" si="38"/>
        <v>0</v>
      </c>
      <c r="G260" s="123"/>
      <c r="H260" s="124"/>
      <c r="I260" s="125">
        <f t="shared" si="39"/>
        <v>0</v>
      </c>
      <c r="J260" s="123">
        <v>0</v>
      </c>
      <c r="K260" s="124"/>
      <c r="L260" s="125">
        <f t="shared" si="40"/>
        <v>0</v>
      </c>
      <c r="M260" s="226"/>
      <c r="N260" s="227"/>
      <c r="O260" s="125">
        <f t="shared" si="41"/>
        <v>0</v>
      </c>
      <c r="P260" s="83"/>
      <c r="R260" s="56"/>
      <c r="S260" s="56"/>
    </row>
    <row r="261" spans="1:19" ht="24" hidden="1" x14ac:dyDescent="0.25">
      <c r="A261" s="95">
        <v>6400</v>
      </c>
      <c r="B261" s="212" t="s">
        <v>276</v>
      </c>
      <c r="C261" s="391">
        <f t="shared" si="51"/>
        <v>0</v>
      </c>
      <c r="D261" s="104">
        <f>SUM(D262,D266)</f>
        <v>0</v>
      </c>
      <c r="E261" s="239">
        <f>SUM(E262,E266)</f>
        <v>0</v>
      </c>
      <c r="F261" s="372">
        <f t="shared" si="38"/>
        <v>0</v>
      </c>
      <c r="G261" s="104">
        <f>SUM(G262,G266)</f>
        <v>0</v>
      </c>
      <c r="H261" s="105">
        <f t="shared" ref="H261" si="52">SUM(H262,H266)</f>
        <v>0</v>
      </c>
      <c r="I261" s="106">
        <f t="shared" si="39"/>
        <v>0</v>
      </c>
      <c r="J261" s="104">
        <f>SUM(J262,J266)</f>
        <v>0</v>
      </c>
      <c r="K261" s="105">
        <f t="shared" ref="K261" si="53">SUM(K262,K266)</f>
        <v>0</v>
      </c>
      <c r="L261" s="106">
        <f t="shared" si="40"/>
        <v>0</v>
      </c>
      <c r="M261" s="247">
        <f t="shared" ref="M261:N261" si="54">SUM(M262,M266)</f>
        <v>0</v>
      </c>
      <c r="N261" s="248">
        <f t="shared" si="54"/>
        <v>0</v>
      </c>
      <c r="O261" s="249">
        <f t="shared" si="41"/>
        <v>0</v>
      </c>
      <c r="P261" s="250"/>
      <c r="R261" s="56"/>
      <c r="S261" s="56"/>
    </row>
    <row r="262" spans="1:19" ht="24" hidden="1" x14ac:dyDescent="0.25">
      <c r="A262" s="240">
        <v>6410</v>
      </c>
      <c r="B262" s="108" t="s">
        <v>277</v>
      </c>
      <c r="C262" s="392">
        <f t="shared" si="51"/>
        <v>0</v>
      </c>
      <c r="D262" s="241">
        <f>SUM(D263:D265)</f>
        <v>0</v>
      </c>
      <c r="E262" s="245">
        <f>SUM(E263:E265)</f>
        <v>0</v>
      </c>
      <c r="F262" s="374">
        <f t="shared" si="38"/>
        <v>0</v>
      </c>
      <c r="G262" s="241">
        <f>SUM(G263:G265)</f>
        <v>0</v>
      </c>
      <c r="H262" s="243">
        <f t="shared" ref="H262" si="55">SUM(H263:H265)</f>
        <v>0</v>
      </c>
      <c r="I262" s="115">
        <f t="shared" si="39"/>
        <v>0</v>
      </c>
      <c r="J262" s="241">
        <f>SUM(J263:J265)</f>
        <v>0</v>
      </c>
      <c r="K262" s="243">
        <f t="shared" ref="K262" si="56">SUM(K263:K265)</f>
        <v>0</v>
      </c>
      <c r="L262" s="115">
        <f t="shared" si="40"/>
        <v>0</v>
      </c>
      <c r="M262" s="256">
        <f t="shared" ref="M262:N262" si="57">SUM(M263:M265)</f>
        <v>0</v>
      </c>
      <c r="N262" s="257">
        <f t="shared" si="57"/>
        <v>0</v>
      </c>
      <c r="O262" s="136">
        <f t="shared" si="41"/>
        <v>0</v>
      </c>
      <c r="P262" s="139"/>
      <c r="R262" s="56"/>
      <c r="S262" s="56"/>
    </row>
    <row r="263" spans="1:19" hidden="1" x14ac:dyDescent="0.25">
      <c r="A263" s="76">
        <v>6411</v>
      </c>
      <c r="B263" s="282" t="s">
        <v>278</v>
      </c>
      <c r="C263" s="225">
        <f t="shared" si="51"/>
        <v>0</v>
      </c>
      <c r="D263" s="123">
        <v>0</v>
      </c>
      <c r="E263" s="227"/>
      <c r="F263" s="375">
        <f t="shared" si="38"/>
        <v>0</v>
      </c>
      <c r="G263" s="123"/>
      <c r="H263" s="124"/>
      <c r="I263" s="125">
        <f t="shared" si="39"/>
        <v>0</v>
      </c>
      <c r="J263" s="123">
        <v>0</v>
      </c>
      <c r="K263" s="124"/>
      <c r="L263" s="125">
        <f t="shared" si="40"/>
        <v>0</v>
      </c>
      <c r="M263" s="226"/>
      <c r="N263" s="227"/>
      <c r="O263" s="125">
        <f t="shared" si="41"/>
        <v>0</v>
      </c>
      <c r="P263" s="83"/>
      <c r="R263" s="56"/>
      <c r="S263" s="56"/>
    </row>
    <row r="264" spans="1:19" ht="36" hidden="1" x14ac:dyDescent="0.25">
      <c r="A264" s="76">
        <v>6412</v>
      </c>
      <c r="B264" s="118" t="s">
        <v>279</v>
      </c>
      <c r="C264" s="225">
        <f t="shared" si="51"/>
        <v>0</v>
      </c>
      <c r="D264" s="123">
        <v>0</v>
      </c>
      <c r="E264" s="227"/>
      <c r="F264" s="375">
        <f t="shared" si="38"/>
        <v>0</v>
      </c>
      <c r="G264" s="123"/>
      <c r="H264" s="124"/>
      <c r="I264" s="125">
        <f t="shared" si="39"/>
        <v>0</v>
      </c>
      <c r="J264" s="123">
        <v>0</v>
      </c>
      <c r="K264" s="124"/>
      <c r="L264" s="125">
        <f t="shared" si="40"/>
        <v>0</v>
      </c>
      <c r="M264" s="226"/>
      <c r="N264" s="227"/>
      <c r="O264" s="125">
        <f t="shared" si="41"/>
        <v>0</v>
      </c>
      <c r="P264" s="83"/>
      <c r="R264" s="56"/>
      <c r="S264" s="56"/>
    </row>
    <row r="265" spans="1:19" ht="36" hidden="1" x14ac:dyDescent="0.25">
      <c r="A265" s="76">
        <v>6419</v>
      </c>
      <c r="B265" s="118" t="s">
        <v>280</v>
      </c>
      <c r="C265" s="225">
        <f t="shared" si="51"/>
        <v>0</v>
      </c>
      <c r="D265" s="123">
        <v>0</v>
      </c>
      <c r="E265" s="227"/>
      <c r="F265" s="375">
        <f t="shared" si="38"/>
        <v>0</v>
      </c>
      <c r="G265" s="123"/>
      <c r="H265" s="124"/>
      <c r="I265" s="125">
        <f t="shared" si="39"/>
        <v>0</v>
      </c>
      <c r="J265" s="123">
        <v>0</v>
      </c>
      <c r="K265" s="124"/>
      <c r="L265" s="125">
        <f t="shared" si="40"/>
        <v>0</v>
      </c>
      <c r="M265" s="226"/>
      <c r="N265" s="227"/>
      <c r="O265" s="125">
        <f t="shared" si="41"/>
        <v>0</v>
      </c>
      <c r="P265" s="83"/>
      <c r="R265" s="56"/>
      <c r="S265" s="56"/>
    </row>
    <row r="266" spans="1:19" ht="36" hidden="1" x14ac:dyDescent="0.25">
      <c r="A266" s="228">
        <v>6420</v>
      </c>
      <c r="B266" s="118" t="s">
        <v>281</v>
      </c>
      <c r="C266" s="225">
        <f t="shared" si="51"/>
        <v>0</v>
      </c>
      <c r="D266" s="229">
        <f>SUM(D267:D270)</f>
        <v>0</v>
      </c>
      <c r="E266" s="233">
        <f>SUM(E267:E270)</f>
        <v>0</v>
      </c>
      <c r="F266" s="375">
        <f t="shared" si="38"/>
        <v>0</v>
      </c>
      <c r="G266" s="229">
        <f>SUM(G267:G270)</f>
        <v>0</v>
      </c>
      <c r="H266" s="231">
        <f>SUM(H267:H270)</f>
        <v>0</v>
      </c>
      <c r="I266" s="125">
        <f t="shared" si="39"/>
        <v>0</v>
      </c>
      <c r="J266" s="229">
        <f>SUM(J267:J270)</f>
        <v>0</v>
      </c>
      <c r="K266" s="231">
        <f>SUM(K267:K270)</f>
        <v>0</v>
      </c>
      <c r="L266" s="125">
        <f t="shared" si="40"/>
        <v>0</v>
      </c>
      <c r="M266" s="232">
        <f>SUM(M267:M270)</f>
        <v>0</v>
      </c>
      <c r="N266" s="233">
        <f>SUM(N267:N270)</f>
        <v>0</v>
      </c>
      <c r="O266" s="125">
        <f t="shared" si="41"/>
        <v>0</v>
      </c>
      <c r="P266" s="83"/>
      <c r="R266" s="56"/>
      <c r="S266" s="56"/>
    </row>
    <row r="267" spans="1:19" hidden="1" x14ac:dyDescent="0.25">
      <c r="A267" s="76">
        <v>6421</v>
      </c>
      <c r="B267" s="118" t="s">
        <v>282</v>
      </c>
      <c r="C267" s="225">
        <f t="shared" si="51"/>
        <v>0</v>
      </c>
      <c r="D267" s="123">
        <v>0</v>
      </c>
      <c r="E267" s="227"/>
      <c r="F267" s="375">
        <f t="shared" si="38"/>
        <v>0</v>
      </c>
      <c r="G267" s="123"/>
      <c r="H267" s="124"/>
      <c r="I267" s="125">
        <f t="shared" si="39"/>
        <v>0</v>
      </c>
      <c r="J267" s="123">
        <v>0</v>
      </c>
      <c r="K267" s="124"/>
      <c r="L267" s="125">
        <f t="shared" si="40"/>
        <v>0</v>
      </c>
      <c r="M267" s="226"/>
      <c r="N267" s="227"/>
      <c r="O267" s="125">
        <f t="shared" si="41"/>
        <v>0</v>
      </c>
      <c r="P267" s="83"/>
      <c r="R267" s="56"/>
      <c r="S267" s="56"/>
    </row>
    <row r="268" spans="1:19" hidden="1" x14ac:dyDescent="0.25">
      <c r="A268" s="76">
        <v>6422</v>
      </c>
      <c r="B268" s="118" t="s">
        <v>283</v>
      </c>
      <c r="C268" s="225">
        <f t="shared" si="51"/>
        <v>0</v>
      </c>
      <c r="D268" s="123">
        <v>0</v>
      </c>
      <c r="E268" s="227"/>
      <c r="F268" s="375">
        <f t="shared" si="38"/>
        <v>0</v>
      </c>
      <c r="G268" s="123"/>
      <c r="H268" s="124"/>
      <c r="I268" s="125">
        <f t="shared" si="39"/>
        <v>0</v>
      </c>
      <c r="J268" s="123">
        <v>0</v>
      </c>
      <c r="K268" s="124"/>
      <c r="L268" s="125">
        <f t="shared" si="40"/>
        <v>0</v>
      </c>
      <c r="M268" s="226"/>
      <c r="N268" s="227"/>
      <c r="O268" s="125">
        <f t="shared" si="41"/>
        <v>0</v>
      </c>
      <c r="P268" s="83"/>
      <c r="R268" s="56"/>
      <c r="S268" s="56"/>
    </row>
    <row r="269" spans="1:19" hidden="1" x14ac:dyDescent="0.25">
      <c r="A269" s="76">
        <v>6423</v>
      </c>
      <c r="B269" s="118" t="s">
        <v>284</v>
      </c>
      <c r="C269" s="225">
        <f t="shared" si="51"/>
        <v>0</v>
      </c>
      <c r="D269" s="123">
        <v>0</v>
      </c>
      <c r="E269" s="227"/>
      <c r="F269" s="375">
        <f t="shared" si="38"/>
        <v>0</v>
      </c>
      <c r="G269" s="123"/>
      <c r="H269" s="124"/>
      <c r="I269" s="125">
        <f t="shared" si="39"/>
        <v>0</v>
      </c>
      <c r="J269" s="123">
        <v>0</v>
      </c>
      <c r="K269" s="124"/>
      <c r="L269" s="125">
        <f t="shared" si="40"/>
        <v>0</v>
      </c>
      <c r="M269" s="226"/>
      <c r="N269" s="227"/>
      <c r="O269" s="125">
        <f t="shared" si="41"/>
        <v>0</v>
      </c>
      <c r="P269" s="83"/>
      <c r="R269" s="56"/>
      <c r="S269" s="56"/>
    </row>
    <row r="270" spans="1:19" ht="24" hidden="1" x14ac:dyDescent="0.25">
      <c r="A270" s="76">
        <v>6424</v>
      </c>
      <c r="B270" s="118" t="s">
        <v>285</v>
      </c>
      <c r="C270" s="225">
        <f t="shared" si="51"/>
        <v>0</v>
      </c>
      <c r="D270" s="123">
        <v>0</v>
      </c>
      <c r="E270" s="227"/>
      <c r="F270" s="375">
        <f t="shared" si="38"/>
        <v>0</v>
      </c>
      <c r="G270" s="123"/>
      <c r="H270" s="124"/>
      <c r="I270" s="125">
        <f t="shared" si="39"/>
        <v>0</v>
      </c>
      <c r="J270" s="123">
        <v>0</v>
      </c>
      <c r="K270" s="124"/>
      <c r="L270" s="125">
        <f t="shared" si="40"/>
        <v>0</v>
      </c>
      <c r="M270" s="226"/>
      <c r="N270" s="227"/>
      <c r="O270" s="125">
        <f t="shared" si="41"/>
        <v>0</v>
      </c>
      <c r="P270" s="83"/>
      <c r="R270" s="56"/>
      <c r="S270" s="56"/>
    </row>
    <row r="271" spans="1:19" ht="36" hidden="1" x14ac:dyDescent="0.25">
      <c r="A271" s="283">
        <v>7000</v>
      </c>
      <c r="B271" s="283" t="s">
        <v>286</v>
      </c>
      <c r="C271" s="404">
        <f t="shared" si="51"/>
        <v>0</v>
      </c>
      <c r="D271" s="285">
        <f>SUM(D272,D282)</f>
        <v>0</v>
      </c>
      <c r="E271" s="342">
        <f>SUM(E272,E282)</f>
        <v>0</v>
      </c>
      <c r="F271" s="378">
        <f t="shared" si="38"/>
        <v>0</v>
      </c>
      <c r="G271" s="285">
        <f>SUM(G272,G282)</f>
        <v>0</v>
      </c>
      <c r="H271" s="286">
        <f>SUM(H272,H282)</f>
        <v>0</v>
      </c>
      <c r="I271" s="287">
        <f t="shared" si="39"/>
        <v>0</v>
      </c>
      <c r="J271" s="285">
        <f>SUM(J272,J282)</f>
        <v>0</v>
      </c>
      <c r="K271" s="286">
        <f>SUM(K272,K282)</f>
        <v>0</v>
      </c>
      <c r="L271" s="287">
        <f t="shared" si="40"/>
        <v>0</v>
      </c>
      <c r="M271" s="288">
        <f>SUM(M272,M282)</f>
        <v>0</v>
      </c>
      <c r="N271" s="289">
        <f>SUM(N272,N282)</f>
        <v>0</v>
      </c>
      <c r="O271" s="290">
        <f t="shared" si="41"/>
        <v>0</v>
      </c>
      <c r="P271" s="291"/>
      <c r="R271" s="56"/>
      <c r="S271" s="56"/>
    </row>
    <row r="272" spans="1:19" ht="24" hidden="1" x14ac:dyDescent="0.25">
      <c r="A272" s="95">
        <v>7200</v>
      </c>
      <c r="B272" s="212" t="s">
        <v>287</v>
      </c>
      <c r="C272" s="391">
        <f t="shared" si="51"/>
        <v>0</v>
      </c>
      <c r="D272" s="104">
        <f>SUM(D273,D274,D277,D278,D281)</f>
        <v>0</v>
      </c>
      <c r="E272" s="239">
        <f>SUM(E273,E274,E277,E278,E281)</f>
        <v>0</v>
      </c>
      <c r="F272" s="372">
        <f t="shared" si="38"/>
        <v>0</v>
      </c>
      <c r="G272" s="104">
        <f>SUM(G273,G274,G277,G278,G281)</f>
        <v>0</v>
      </c>
      <c r="H272" s="105">
        <f>SUM(H273,H274,H277,H278,H281)</f>
        <v>0</v>
      </c>
      <c r="I272" s="106">
        <f t="shared" si="39"/>
        <v>0</v>
      </c>
      <c r="J272" s="104">
        <f>SUM(J273,J274,J277,J278,J281)</f>
        <v>0</v>
      </c>
      <c r="K272" s="105">
        <f>SUM(K273,K274,K277,K278,K281)</f>
        <v>0</v>
      </c>
      <c r="L272" s="106">
        <f t="shared" si="40"/>
        <v>0</v>
      </c>
      <c r="M272" s="213">
        <f>SUM(M273,M274,M277,M278,M281)</f>
        <v>0</v>
      </c>
      <c r="N272" s="214">
        <f>SUM(N273,N274,N277,N278,N281)</f>
        <v>0</v>
      </c>
      <c r="O272" s="215">
        <f t="shared" si="41"/>
        <v>0</v>
      </c>
      <c r="P272" s="216"/>
      <c r="R272" s="56"/>
      <c r="S272" s="56"/>
    </row>
    <row r="273" spans="1:19" ht="24" hidden="1" x14ac:dyDescent="0.25">
      <c r="A273" s="240">
        <v>7210</v>
      </c>
      <c r="B273" s="108" t="s">
        <v>288</v>
      </c>
      <c r="C273" s="392">
        <f t="shared" si="51"/>
        <v>0</v>
      </c>
      <c r="D273" s="113">
        <v>0</v>
      </c>
      <c r="E273" s="224"/>
      <c r="F273" s="374">
        <f t="shared" si="38"/>
        <v>0</v>
      </c>
      <c r="G273" s="113"/>
      <c r="H273" s="114"/>
      <c r="I273" s="115">
        <f t="shared" si="39"/>
        <v>0</v>
      </c>
      <c r="J273" s="113">
        <v>0</v>
      </c>
      <c r="K273" s="114"/>
      <c r="L273" s="115">
        <f t="shared" si="40"/>
        <v>0</v>
      </c>
      <c r="M273" s="223"/>
      <c r="N273" s="224"/>
      <c r="O273" s="115">
        <f t="shared" si="41"/>
        <v>0</v>
      </c>
      <c r="P273" s="74"/>
      <c r="R273" s="56"/>
      <c r="S273" s="56"/>
    </row>
    <row r="274" spans="1:19" s="6" customFormat="1" ht="36" hidden="1" x14ac:dyDescent="0.25">
      <c r="A274" s="228">
        <v>7220</v>
      </c>
      <c r="B274" s="118" t="s">
        <v>289</v>
      </c>
      <c r="C274" s="225">
        <f t="shared" si="51"/>
        <v>0</v>
      </c>
      <c r="D274" s="229">
        <f>SUM(D275:D276)</f>
        <v>0</v>
      </c>
      <c r="E274" s="233">
        <f>SUM(E275:E276)</f>
        <v>0</v>
      </c>
      <c r="F274" s="375">
        <f t="shared" si="38"/>
        <v>0</v>
      </c>
      <c r="G274" s="229">
        <f>SUM(G275:G276)</f>
        <v>0</v>
      </c>
      <c r="H274" s="231">
        <f>SUM(H275:H276)</f>
        <v>0</v>
      </c>
      <c r="I274" s="125">
        <f t="shared" si="39"/>
        <v>0</v>
      </c>
      <c r="J274" s="229">
        <f>SUM(J275:J276)</f>
        <v>0</v>
      </c>
      <c r="K274" s="231">
        <f>SUM(K275:K276)</f>
        <v>0</v>
      </c>
      <c r="L274" s="125">
        <f t="shared" si="40"/>
        <v>0</v>
      </c>
      <c r="M274" s="232">
        <f>SUM(M275:M276)</f>
        <v>0</v>
      </c>
      <c r="N274" s="233">
        <f>SUM(N275:N276)</f>
        <v>0</v>
      </c>
      <c r="O274" s="125">
        <f t="shared" si="41"/>
        <v>0</v>
      </c>
      <c r="P274" s="83"/>
      <c r="R274" s="56"/>
      <c r="S274" s="56"/>
    </row>
    <row r="275" spans="1:19" s="6" customFormat="1" ht="36" hidden="1" x14ac:dyDescent="0.25">
      <c r="A275" s="76">
        <v>7221</v>
      </c>
      <c r="B275" s="118" t="s">
        <v>290</v>
      </c>
      <c r="C275" s="225">
        <f t="shared" si="51"/>
        <v>0</v>
      </c>
      <c r="D275" s="123">
        <v>0</v>
      </c>
      <c r="E275" s="227"/>
      <c r="F275" s="375">
        <f t="shared" si="38"/>
        <v>0</v>
      </c>
      <c r="G275" s="123"/>
      <c r="H275" s="124"/>
      <c r="I275" s="125">
        <f t="shared" si="39"/>
        <v>0</v>
      </c>
      <c r="J275" s="123">
        <v>0</v>
      </c>
      <c r="K275" s="124"/>
      <c r="L275" s="125">
        <f t="shared" si="40"/>
        <v>0</v>
      </c>
      <c r="M275" s="226"/>
      <c r="N275" s="227"/>
      <c r="O275" s="125">
        <f t="shared" si="41"/>
        <v>0</v>
      </c>
      <c r="P275" s="83"/>
      <c r="R275" s="56"/>
      <c r="S275" s="56"/>
    </row>
    <row r="276" spans="1:19" s="6" customFormat="1" ht="36" hidden="1" x14ac:dyDescent="0.25">
      <c r="A276" s="76">
        <v>7222</v>
      </c>
      <c r="B276" s="118" t="s">
        <v>291</v>
      </c>
      <c r="C276" s="225">
        <f t="shared" si="51"/>
        <v>0</v>
      </c>
      <c r="D276" s="123">
        <v>0</v>
      </c>
      <c r="E276" s="227"/>
      <c r="F276" s="375">
        <f t="shared" si="38"/>
        <v>0</v>
      </c>
      <c r="G276" s="123"/>
      <c r="H276" s="124"/>
      <c r="I276" s="125">
        <f t="shared" si="39"/>
        <v>0</v>
      </c>
      <c r="J276" s="123">
        <v>0</v>
      </c>
      <c r="K276" s="124"/>
      <c r="L276" s="125">
        <f t="shared" si="40"/>
        <v>0</v>
      </c>
      <c r="M276" s="226"/>
      <c r="N276" s="227"/>
      <c r="O276" s="125">
        <f t="shared" si="41"/>
        <v>0</v>
      </c>
      <c r="P276" s="83"/>
      <c r="R276" s="56"/>
      <c r="S276" s="56"/>
    </row>
    <row r="277" spans="1:19" s="6" customFormat="1" ht="24" hidden="1" x14ac:dyDescent="0.25">
      <c r="A277" s="228">
        <v>7230</v>
      </c>
      <c r="B277" s="118" t="s">
        <v>292</v>
      </c>
      <c r="C277" s="225">
        <f t="shared" si="51"/>
        <v>0</v>
      </c>
      <c r="D277" s="123">
        <v>0</v>
      </c>
      <c r="E277" s="227"/>
      <c r="F277" s="375">
        <f t="shared" si="38"/>
        <v>0</v>
      </c>
      <c r="G277" s="123"/>
      <c r="H277" s="124"/>
      <c r="I277" s="125">
        <f t="shared" si="39"/>
        <v>0</v>
      </c>
      <c r="J277" s="123">
        <v>0</v>
      </c>
      <c r="K277" s="124"/>
      <c r="L277" s="125">
        <f t="shared" si="40"/>
        <v>0</v>
      </c>
      <c r="M277" s="226"/>
      <c r="N277" s="227"/>
      <c r="O277" s="125">
        <f>M277+N277</f>
        <v>0</v>
      </c>
      <c r="P277" s="83"/>
      <c r="R277" s="56"/>
      <c r="S277" s="56"/>
    </row>
    <row r="278" spans="1:19" ht="24" hidden="1" x14ac:dyDescent="0.25">
      <c r="A278" s="228">
        <v>7240</v>
      </c>
      <c r="B278" s="118" t="s">
        <v>293</v>
      </c>
      <c r="C278" s="225">
        <f t="shared" si="51"/>
        <v>0</v>
      </c>
      <c r="D278" s="229">
        <f>SUM(D279:D280)</f>
        <v>0</v>
      </c>
      <c r="E278" s="233">
        <f>SUM(E279:E280)</f>
        <v>0</v>
      </c>
      <c r="F278" s="375">
        <f t="shared" si="38"/>
        <v>0</v>
      </c>
      <c r="G278" s="229">
        <f>SUM(G279:G280)</f>
        <v>0</v>
      </c>
      <c r="H278" s="231">
        <f>SUM(H279:H280)</f>
        <v>0</v>
      </c>
      <c r="I278" s="125">
        <f t="shared" si="39"/>
        <v>0</v>
      </c>
      <c r="J278" s="229">
        <f>SUM(J279:J280)</f>
        <v>0</v>
      </c>
      <c r="K278" s="231">
        <f>SUM(K279:K280)</f>
        <v>0</v>
      </c>
      <c r="L278" s="125">
        <f t="shared" si="40"/>
        <v>0</v>
      </c>
      <c r="M278" s="232">
        <f>SUM(M279:M280)</f>
        <v>0</v>
      </c>
      <c r="N278" s="233">
        <f>SUM(N279:N280)</f>
        <v>0</v>
      </c>
      <c r="O278" s="125">
        <f>SUM(O279:O280)</f>
        <v>0</v>
      </c>
      <c r="P278" s="83"/>
      <c r="R278" s="56"/>
      <c r="S278" s="56"/>
    </row>
    <row r="279" spans="1:19" ht="48" hidden="1" x14ac:dyDescent="0.25">
      <c r="A279" s="76">
        <v>7245</v>
      </c>
      <c r="B279" s="118" t="s">
        <v>294</v>
      </c>
      <c r="C279" s="225">
        <f t="shared" si="51"/>
        <v>0</v>
      </c>
      <c r="D279" s="123">
        <v>0</v>
      </c>
      <c r="E279" s="227"/>
      <c r="F279" s="375">
        <f t="shared" si="38"/>
        <v>0</v>
      </c>
      <c r="G279" s="123"/>
      <c r="H279" s="124"/>
      <c r="I279" s="125">
        <f t="shared" si="39"/>
        <v>0</v>
      </c>
      <c r="J279" s="123">
        <v>0</v>
      </c>
      <c r="K279" s="124"/>
      <c r="L279" s="125">
        <f t="shared" si="40"/>
        <v>0</v>
      </c>
      <c r="M279" s="226"/>
      <c r="N279" s="227"/>
      <c r="O279" s="125">
        <f t="shared" ref="O279:O282" si="58">M279+N279</f>
        <v>0</v>
      </c>
      <c r="P279" s="83"/>
      <c r="R279" s="56"/>
      <c r="S279" s="56"/>
    </row>
    <row r="280" spans="1:19" ht="84" hidden="1" x14ac:dyDescent="0.25">
      <c r="A280" s="76">
        <v>7246</v>
      </c>
      <c r="B280" s="118" t="s">
        <v>295</v>
      </c>
      <c r="C280" s="225">
        <f t="shared" si="51"/>
        <v>0</v>
      </c>
      <c r="D280" s="123">
        <v>0</v>
      </c>
      <c r="E280" s="227"/>
      <c r="F280" s="375">
        <f t="shared" si="38"/>
        <v>0</v>
      </c>
      <c r="G280" s="123"/>
      <c r="H280" s="124"/>
      <c r="I280" s="125">
        <f t="shared" si="39"/>
        <v>0</v>
      </c>
      <c r="J280" s="123">
        <v>0</v>
      </c>
      <c r="K280" s="124"/>
      <c r="L280" s="125">
        <f t="shared" si="40"/>
        <v>0</v>
      </c>
      <c r="M280" s="226"/>
      <c r="N280" s="227"/>
      <c r="O280" s="125">
        <f t="shared" si="58"/>
        <v>0</v>
      </c>
      <c r="P280" s="83"/>
      <c r="R280" s="56"/>
      <c r="S280" s="56"/>
    </row>
    <row r="281" spans="1:19" ht="24" hidden="1" x14ac:dyDescent="0.25">
      <c r="A281" s="228">
        <v>7260</v>
      </c>
      <c r="B281" s="118" t="s">
        <v>296</v>
      </c>
      <c r="C281" s="225">
        <f t="shared" si="51"/>
        <v>0</v>
      </c>
      <c r="D281" s="113">
        <v>0</v>
      </c>
      <c r="E281" s="224"/>
      <c r="F281" s="374">
        <f t="shared" si="38"/>
        <v>0</v>
      </c>
      <c r="G281" s="113"/>
      <c r="H281" s="114"/>
      <c r="I281" s="115">
        <f t="shared" si="39"/>
        <v>0</v>
      </c>
      <c r="J281" s="113">
        <v>0</v>
      </c>
      <c r="K281" s="114"/>
      <c r="L281" s="115">
        <f t="shared" si="40"/>
        <v>0</v>
      </c>
      <c r="M281" s="223"/>
      <c r="N281" s="224"/>
      <c r="O281" s="115">
        <f t="shared" si="58"/>
        <v>0</v>
      </c>
      <c r="P281" s="74"/>
      <c r="R281" s="56"/>
      <c r="S281" s="56"/>
    </row>
    <row r="282" spans="1:19" hidden="1" x14ac:dyDescent="0.25">
      <c r="A282" s="95">
        <v>7700</v>
      </c>
      <c r="B282" s="212" t="s">
        <v>297</v>
      </c>
      <c r="C282" s="246">
        <f t="shared" si="51"/>
        <v>0</v>
      </c>
      <c r="D282" s="293">
        <f>D283</f>
        <v>0</v>
      </c>
      <c r="E282" s="248">
        <f>SUM(E283)</f>
        <v>0</v>
      </c>
      <c r="F282" s="379">
        <f t="shared" si="38"/>
        <v>0</v>
      </c>
      <c r="G282" s="293">
        <f>G283</f>
        <v>0</v>
      </c>
      <c r="H282" s="294">
        <f>SUM(H283)</f>
        <v>0</v>
      </c>
      <c r="I282" s="249">
        <f t="shared" si="39"/>
        <v>0</v>
      </c>
      <c r="J282" s="293">
        <f>J283</f>
        <v>0</v>
      </c>
      <c r="K282" s="294">
        <f>SUM(K283)</f>
        <v>0</v>
      </c>
      <c r="L282" s="249">
        <f t="shared" si="40"/>
        <v>0</v>
      </c>
      <c r="M282" s="247">
        <f>SUM(M283)</f>
        <v>0</v>
      </c>
      <c r="N282" s="248">
        <f>SUM(N283)</f>
        <v>0</v>
      </c>
      <c r="O282" s="249">
        <f t="shared" si="58"/>
        <v>0</v>
      </c>
      <c r="P282" s="250"/>
      <c r="R282" s="56"/>
      <c r="S282" s="56"/>
    </row>
    <row r="283" spans="1:19" hidden="1" x14ac:dyDescent="0.25">
      <c r="A283" s="128">
        <v>7720</v>
      </c>
      <c r="B283" s="129" t="s">
        <v>298</v>
      </c>
      <c r="C283" s="295">
        <f t="shared" si="51"/>
        <v>0</v>
      </c>
      <c r="D283" s="134">
        <v>0</v>
      </c>
      <c r="E283" s="297"/>
      <c r="F283" s="380">
        <f t="shared" si="38"/>
        <v>0</v>
      </c>
      <c r="G283" s="134"/>
      <c r="H283" s="135"/>
      <c r="I283" s="136">
        <f t="shared" si="39"/>
        <v>0</v>
      </c>
      <c r="J283" s="134">
        <v>0</v>
      </c>
      <c r="K283" s="135"/>
      <c r="L283" s="136">
        <f t="shared" si="40"/>
        <v>0</v>
      </c>
      <c r="M283" s="296"/>
      <c r="N283" s="297"/>
      <c r="O283" s="136">
        <f>M283+N283</f>
        <v>0</v>
      </c>
      <c r="P283" s="139"/>
      <c r="R283" s="56"/>
      <c r="S283" s="56"/>
    </row>
    <row r="284" spans="1:19" hidden="1" x14ac:dyDescent="0.25">
      <c r="A284" s="298"/>
      <c r="B284" s="158" t="s">
        <v>299</v>
      </c>
      <c r="C284" s="392">
        <f t="shared" si="51"/>
        <v>0</v>
      </c>
      <c r="D284" s="218">
        <f>SUM(D285:D286)</f>
        <v>0</v>
      </c>
      <c r="E284" s="222">
        <f>SUM(E285:E286)</f>
        <v>0</v>
      </c>
      <c r="F284" s="373">
        <f t="shared" si="38"/>
        <v>0</v>
      </c>
      <c r="G284" s="218">
        <f>SUM(G285:G286)</f>
        <v>0</v>
      </c>
      <c r="H284" s="219">
        <f>SUM(H285:H286)</f>
        <v>0</v>
      </c>
      <c r="I284" s="220">
        <f t="shared" si="39"/>
        <v>0</v>
      </c>
      <c r="J284" s="218">
        <f>SUM(J285:J286)</f>
        <v>0</v>
      </c>
      <c r="K284" s="219">
        <f>SUM(K285:K286)</f>
        <v>0</v>
      </c>
      <c r="L284" s="220">
        <f t="shared" si="40"/>
        <v>0</v>
      </c>
      <c r="M284" s="221">
        <f>SUM(M285:M286)</f>
        <v>0</v>
      </c>
      <c r="N284" s="222">
        <f>SUM(N285:N286)</f>
        <v>0</v>
      </c>
      <c r="O284" s="220">
        <f t="shared" ref="O284:O299" si="59">M284+N284</f>
        <v>0</v>
      </c>
      <c r="P284" s="166"/>
      <c r="R284" s="56"/>
      <c r="S284" s="56"/>
    </row>
    <row r="285" spans="1:19" hidden="1" x14ac:dyDescent="0.25">
      <c r="A285" s="282" t="s">
        <v>300</v>
      </c>
      <c r="B285" s="76" t="s">
        <v>301</v>
      </c>
      <c r="C285" s="225">
        <f t="shared" si="51"/>
        <v>0</v>
      </c>
      <c r="D285" s="123"/>
      <c r="E285" s="227"/>
      <c r="F285" s="375">
        <f t="shared" si="38"/>
        <v>0</v>
      </c>
      <c r="G285" s="123"/>
      <c r="H285" s="124"/>
      <c r="I285" s="125">
        <f t="shared" si="39"/>
        <v>0</v>
      </c>
      <c r="J285" s="123"/>
      <c r="K285" s="124"/>
      <c r="L285" s="125">
        <f t="shared" si="40"/>
        <v>0</v>
      </c>
      <c r="M285" s="226"/>
      <c r="N285" s="227"/>
      <c r="O285" s="125">
        <f t="shared" si="59"/>
        <v>0</v>
      </c>
      <c r="P285" s="83"/>
      <c r="R285" s="56"/>
      <c r="S285" s="56"/>
    </row>
    <row r="286" spans="1:19" hidden="1" x14ac:dyDescent="0.25">
      <c r="A286" s="282" t="s">
        <v>302</v>
      </c>
      <c r="B286" s="299" t="s">
        <v>303</v>
      </c>
      <c r="C286" s="392">
        <f t="shared" si="51"/>
        <v>0</v>
      </c>
      <c r="D286" s="113"/>
      <c r="E286" s="224"/>
      <c r="F286" s="374">
        <f t="shared" si="38"/>
        <v>0</v>
      </c>
      <c r="G286" s="113"/>
      <c r="H286" s="114"/>
      <c r="I286" s="115">
        <f t="shared" si="39"/>
        <v>0</v>
      </c>
      <c r="J286" s="113"/>
      <c r="K286" s="114"/>
      <c r="L286" s="115">
        <f t="shared" si="40"/>
        <v>0</v>
      </c>
      <c r="M286" s="223"/>
      <c r="N286" s="224"/>
      <c r="O286" s="115">
        <f t="shared" si="59"/>
        <v>0</v>
      </c>
      <c r="P286" s="74"/>
      <c r="R286" s="56"/>
      <c r="S286" s="56"/>
    </row>
    <row r="287" spans="1:19" x14ac:dyDescent="0.25">
      <c r="A287" s="300"/>
      <c r="B287" s="301" t="s">
        <v>304</v>
      </c>
      <c r="C287" s="405">
        <f>SUM(C284,C271,C233,C198,C190,C176,C78,C56)</f>
        <v>623724</v>
      </c>
      <c r="D287" s="303">
        <f t="shared" ref="D287" si="60">SUM(D284,D271,D233,D198,D190,D176,D78,D56)</f>
        <v>580041</v>
      </c>
      <c r="E287" s="343">
        <f>SUM(E284,E271,E233,E198,E190,E176,E78,E56)</f>
        <v>0</v>
      </c>
      <c r="F287" s="381">
        <f t="shared" si="38"/>
        <v>580041</v>
      </c>
      <c r="G287" s="303">
        <f>SUM(G284,G271,G233,G198,G190,G176,G78,G56)</f>
        <v>0</v>
      </c>
      <c r="H287" s="304">
        <f>SUM(H284,H271,H233,H198,H190,H176,H78,H56)</f>
        <v>0</v>
      </c>
      <c r="I287" s="305">
        <f t="shared" si="39"/>
        <v>0</v>
      </c>
      <c r="J287" s="303">
        <f t="shared" ref="J287" si="61">SUM(J284,J271,J233,J198,J190,J176,J78,J56)</f>
        <v>43683</v>
      </c>
      <c r="K287" s="304">
        <f>SUM(K284,K271,K233,K198,K190,K176,K78,K56)</f>
        <v>0</v>
      </c>
      <c r="L287" s="305">
        <f t="shared" si="40"/>
        <v>43683</v>
      </c>
      <c r="M287" s="213">
        <f>SUM(M284,M271,M233,M198,M190,M176,M78,M56)</f>
        <v>0</v>
      </c>
      <c r="N287" s="214">
        <f>SUM(N284,N271,N233,N198,N190,N176,N78,N56)</f>
        <v>0</v>
      </c>
      <c r="O287" s="215">
        <f t="shared" si="59"/>
        <v>0</v>
      </c>
      <c r="P287" s="216"/>
      <c r="R287" s="56"/>
      <c r="S287" s="56"/>
    </row>
    <row r="288" spans="1:19" hidden="1" x14ac:dyDescent="0.25">
      <c r="A288" s="306" t="s">
        <v>305</v>
      </c>
      <c r="B288" s="307"/>
      <c r="C288" s="406">
        <f t="shared" ref="C288" si="62">F288+I288+L288+O288</f>
        <v>0</v>
      </c>
      <c r="D288" s="309">
        <f>SUM(D28,D29,D45)-D54</f>
        <v>0</v>
      </c>
      <c r="E288" s="313">
        <f>SUM(E28,E29,E45)-E54</f>
        <v>0</v>
      </c>
      <c r="F288" s="382">
        <f t="shared" si="38"/>
        <v>0</v>
      </c>
      <c r="G288" s="309">
        <f>SUM(G28,G29,G45)-G54</f>
        <v>0</v>
      </c>
      <c r="H288" s="311">
        <f>SUM(H28,H29,H45)-H54</f>
        <v>0</v>
      </c>
      <c r="I288" s="312">
        <f t="shared" si="39"/>
        <v>0</v>
      </c>
      <c r="J288" s="309">
        <f>(J30+J46)-J54</f>
        <v>0</v>
      </c>
      <c r="K288" s="311">
        <f>(K30+K46)-K54</f>
        <v>0</v>
      </c>
      <c r="L288" s="312">
        <f t="shared" si="40"/>
        <v>0</v>
      </c>
      <c r="M288" s="308">
        <f>M48-M54</f>
        <v>0</v>
      </c>
      <c r="N288" s="313">
        <f>N48-N54</f>
        <v>0</v>
      </c>
      <c r="O288" s="312">
        <f t="shared" si="59"/>
        <v>0</v>
      </c>
      <c r="P288" s="314"/>
      <c r="R288" s="56"/>
      <c r="S288" s="56"/>
    </row>
    <row r="289" spans="1:19" s="46" customFormat="1" hidden="1" x14ac:dyDescent="0.25">
      <c r="A289" s="306" t="s">
        <v>306</v>
      </c>
      <c r="B289" s="307"/>
      <c r="C289" s="406">
        <f>SUM(C290,C291)-C298+C299</f>
        <v>0</v>
      </c>
      <c r="D289" s="309">
        <f t="shared" ref="D289" si="63">SUM(D290,D291)-D298+D299</f>
        <v>0</v>
      </c>
      <c r="E289" s="313">
        <f>SUM(E290,E291)-E298+E299</f>
        <v>0</v>
      </c>
      <c r="F289" s="382">
        <f t="shared" si="38"/>
        <v>0</v>
      </c>
      <c r="G289" s="309">
        <f>SUM(G290,G291)-G298+G299</f>
        <v>0</v>
      </c>
      <c r="H289" s="311">
        <f>SUM(H290,H291)-H298+H299</f>
        <v>0</v>
      </c>
      <c r="I289" s="312">
        <f t="shared" si="39"/>
        <v>0</v>
      </c>
      <c r="J289" s="309">
        <f t="shared" ref="J289" si="64">SUM(J290,J291)-J298+J299</f>
        <v>0</v>
      </c>
      <c r="K289" s="311">
        <f>SUM(K290,K291)-K298+K299</f>
        <v>0</v>
      </c>
      <c r="L289" s="312">
        <f t="shared" si="40"/>
        <v>0</v>
      </c>
      <c r="M289" s="308">
        <f>SUM(M290,M291)-M298+M299</f>
        <v>0</v>
      </c>
      <c r="N289" s="313">
        <f>SUM(N290,N291)-N298+N299</f>
        <v>0</v>
      </c>
      <c r="O289" s="312">
        <f t="shared" si="59"/>
        <v>0</v>
      </c>
      <c r="P289" s="314"/>
      <c r="R289" s="56"/>
      <c r="S289" s="56"/>
    </row>
    <row r="290" spans="1:19" s="46" customFormat="1" hidden="1" x14ac:dyDescent="0.25">
      <c r="A290" s="315" t="s">
        <v>307</v>
      </c>
      <c r="B290" s="315" t="s">
        <v>308</v>
      </c>
      <c r="C290" s="406">
        <f>C25-C284</f>
        <v>0</v>
      </c>
      <c r="D290" s="309">
        <f t="shared" ref="D290" si="65">D25-D284</f>
        <v>0</v>
      </c>
      <c r="E290" s="313">
        <f>E25-E284</f>
        <v>0</v>
      </c>
      <c r="F290" s="382">
        <f t="shared" si="38"/>
        <v>0</v>
      </c>
      <c r="G290" s="309">
        <f>G25-G284</f>
        <v>0</v>
      </c>
      <c r="H290" s="311">
        <f>H25-H284</f>
        <v>0</v>
      </c>
      <c r="I290" s="312">
        <f t="shared" si="39"/>
        <v>0</v>
      </c>
      <c r="J290" s="309">
        <f t="shared" ref="J290" si="66">J25-J284</f>
        <v>0</v>
      </c>
      <c r="K290" s="311">
        <f>K25-K284</f>
        <v>0</v>
      </c>
      <c r="L290" s="312">
        <f t="shared" si="40"/>
        <v>0</v>
      </c>
      <c r="M290" s="308">
        <f>M25-M284</f>
        <v>0</v>
      </c>
      <c r="N290" s="313">
        <f>N25-N284</f>
        <v>0</v>
      </c>
      <c r="O290" s="312">
        <f t="shared" si="59"/>
        <v>0</v>
      </c>
      <c r="P290" s="314"/>
      <c r="R290" s="56"/>
      <c r="S290" s="56"/>
    </row>
    <row r="291" spans="1:19" s="46" customFormat="1" hidden="1" x14ac:dyDescent="0.25">
      <c r="A291" s="316" t="s">
        <v>309</v>
      </c>
      <c r="B291" s="316" t="s">
        <v>310</v>
      </c>
      <c r="C291" s="406">
        <f>SUM(C292,C294,C296)-SUM(C293,C295,C297)</f>
        <v>0</v>
      </c>
      <c r="D291" s="309">
        <f t="shared" ref="D291:E291" si="67">SUM(D292,D294,D296)-SUM(D293,D295,D297)</f>
        <v>0</v>
      </c>
      <c r="E291" s="313">
        <f t="shared" si="67"/>
        <v>0</v>
      </c>
      <c r="F291" s="382">
        <f t="shared" si="38"/>
        <v>0</v>
      </c>
      <c r="G291" s="309">
        <f t="shared" ref="G291:H291" si="68">SUM(G292,G294,G296)-SUM(G293,G295,G297)</f>
        <v>0</v>
      </c>
      <c r="H291" s="311">
        <f t="shared" si="68"/>
        <v>0</v>
      </c>
      <c r="I291" s="312">
        <f t="shared" si="39"/>
        <v>0</v>
      </c>
      <c r="J291" s="309">
        <f t="shared" ref="J291:K291" si="69">SUM(J292,J294,J296)-SUM(J293,J295,J297)</f>
        <v>0</v>
      </c>
      <c r="K291" s="311">
        <f t="shared" si="69"/>
        <v>0</v>
      </c>
      <c r="L291" s="312">
        <f t="shared" si="40"/>
        <v>0</v>
      </c>
      <c r="M291" s="308">
        <f t="shared" ref="M291:N291" si="70">SUM(M292,M294,M296)-SUM(M293,M295,M297)</f>
        <v>0</v>
      </c>
      <c r="N291" s="313">
        <f t="shared" si="70"/>
        <v>0</v>
      </c>
      <c r="O291" s="312">
        <f t="shared" si="59"/>
        <v>0</v>
      </c>
      <c r="P291" s="314"/>
      <c r="R291" s="56"/>
      <c r="S291" s="56"/>
    </row>
    <row r="292" spans="1:19" s="46" customFormat="1" hidden="1" x14ac:dyDescent="0.25">
      <c r="A292" s="298" t="s">
        <v>311</v>
      </c>
      <c r="B292" s="167" t="s">
        <v>312</v>
      </c>
      <c r="C292" s="295">
        <f t="shared" ref="C292:C299" si="71">F292+I292+L292+O292</f>
        <v>0</v>
      </c>
      <c r="D292" s="134"/>
      <c r="E292" s="297"/>
      <c r="F292" s="380">
        <f t="shared" si="38"/>
        <v>0</v>
      </c>
      <c r="G292" s="134"/>
      <c r="H292" s="135"/>
      <c r="I292" s="136">
        <f t="shared" si="39"/>
        <v>0</v>
      </c>
      <c r="J292" s="134"/>
      <c r="K292" s="135"/>
      <c r="L292" s="136">
        <f t="shared" si="40"/>
        <v>0</v>
      </c>
      <c r="M292" s="296"/>
      <c r="N292" s="297"/>
      <c r="O292" s="136">
        <f t="shared" si="59"/>
        <v>0</v>
      </c>
      <c r="P292" s="139"/>
      <c r="R292" s="56"/>
      <c r="S292" s="56"/>
    </row>
    <row r="293" spans="1:19" hidden="1" x14ac:dyDescent="0.25">
      <c r="A293" s="282" t="s">
        <v>313</v>
      </c>
      <c r="B293" s="75" t="s">
        <v>314</v>
      </c>
      <c r="C293" s="225">
        <f t="shared" si="71"/>
        <v>0</v>
      </c>
      <c r="D293" s="123"/>
      <c r="E293" s="227"/>
      <c r="F293" s="375">
        <f t="shared" si="38"/>
        <v>0</v>
      </c>
      <c r="G293" s="123"/>
      <c r="H293" s="124"/>
      <c r="I293" s="125">
        <f t="shared" si="39"/>
        <v>0</v>
      </c>
      <c r="J293" s="123"/>
      <c r="K293" s="124"/>
      <c r="L293" s="125">
        <f t="shared" si="40"/>
        <v>0</v>
      </c>
      <c r="M293" s="226"/>
      <c r="N293" s="227"/>
      <c r="O293" s="125">
        <f t="shared" si="59"/>
        <v>0</v>
      </c>
      <c r="P293" s="83"/>
      <c r="R293" s="56"/>
      <c r="S293" s="56"/>
    </row>
    <row r="294" spans="1:19" hidden="1" x14ac:dyDescent="0.25">
      <c r="A294" s="282" t="s">
        <v>315</v>
      </c>
      <c r="B294" s="75" t="s">
        <v>316</v>
      </c>
      <c r="C294" s="225">
        <f t="shared" si="71"/>
        <v>0</v>
      </c>
      <c r="D294" s="123"/>
      <c r="E294" s="227"/>
      <c r="F294" s="375">
        <f t="shared" si="38"/>
        <v>0</v>
      </c>
      <c r="G294" s="123"/>
      <c r="H294" s="124"/>
      <c r="I294" s="125">
        <f t="shared" si="39"/>
        <v>0</v>
      </c>
      <c r="J294" s="123"/>
      <c r="K294" s="124"/>
      <c r="L294" s="125">
        <f t="shared" si="40"/>
        <v>0</v>
      </c>
      <c r="M294" s="226"/>
      <c r="N294" s="227"/>
      <c r="O294" s="125">
        <f t="shared" si="59"/>
        <v>0</v>
      </c>
      <c r="P294" s="83"/>
      <c r="R294" s="56"/>
      <c r="S294" s="56"/>
    </row>
    <row r="295" spans="1:19" ht="24" hidden="1" x14ac:dyDescent="0.25">
      <c r="A295" s="282" t="s">
        <v>317</v>
      </c>
      <c r="B295" s="75" t="s">
        <v>318</v>
      </c>
      <c r="C295" s="225">
        <f t="shared" si="71"/>
        <v>0</v>
      </c>
      <c r="D295" s="123"/>
      <c r="E295" s="227"/>
      <c r="F295" s="375">
        <f t="shared" si="38"/>
        <v>0</v>
      </c>
      <c r="G295" s="123"/>
      <c r="H295" s="124"/>
      <c r="I295" s="125">
        <f t="shared" si="39"/>
        <v>0</v>
      </c>
      <c r="J295" s="123"/>
      <c r="K295" s="124"/>
      <c r="L295" s="125">
        <f t="shared" si="40"/>
        <v>0</v>
      </c>
      <c r="M295" s="226"/>
      <c r="N295" s="227"/>
      <c r="O295" s="125">
        <f t="shared" si="59"/>
        <v>0</v>
      </c>
      <c r="P295" s="83"/>
      <c r="R295" s="56"/>
      <c r="S295" s="56"/>
    </row>
    <row r="296" spans="1:19" hidden="1" x14ac:dyDescent="0.25">
      <c r="A296" s="282" t="s">
        <v>319</v>
      </c>
      <c r="B296" s="75" t="s">
        <v>320</v>
      </c>
      <c r="C296" s="225">
        <f t="shared" si="71"/>
        <v>0</v>
      </c>
      <c r="D296" s="123"/>
      <c r="E296" s="227"/>
      <c r="F296" s="375">
        <f t="shared" si="38"/>
        <v>0</v>
      </c>
      <c r="G296" s="123"/>
      <c r="H296" s="124"/>
      <c r="I296" s="125">
        <f t="shared" si="39"/>
        <v>0</v>
      </c>
      <c r="J296" s="123"/>
      <c r="K296" s="124"/>
      <c r="L296" s="125">
        <f t="shared" si="40"/>
        <v>0</v>
      </c>
      <c r="M296" s="226"/>
      <c r="N296" s="227"/>
      <c r="O296" s="125">
        <f t="shared" si="59"/>
        <v>0</v>
      </c>
      <c r="P296" s="83"/>
      <c r="R296" s="56"/>
      <c r="S296" s="56"/>
    </row>
    <row r="297" spans="1:19" hidden="1" x14ac:dyDescent="0.25">
      <c r="A297" s="317" t="s">
        <v>321</v>
      </c>
      <c r="B297" s="318" t="s">
        <v>322</v>
      </c>
      <c r="C297" s="402">
        <f t="shared" si="71"/>
        <v>0</v>
      </c>
      <c r="D297" s="266"/>
      <c r="E297" s="269"/>
      <c r="F297" s="376">
        <f t="shared" si="38"/>
        <v>0</v>
      </c>
      <c r="G297" s="266"/>
      <c r="H297" s="267"/>
      <c r="I297" s="262">
        <f t="shared" si="39"/>
        <v>0</v>
      </c>
      <c r="J297" s="266"/>
      <c r="K297" s="267"/>
      <c r="L297" s="262">
        <f t="shared" si="40"/>
        <v>0</v>
      </c>
      <c r="M297" s="268"/>
      <c r="N297" s="269"/>
      <c r="O297" s="262">
        <f t="shared" si="59"/>
        <v>0</v>
      </c>
      <c r="P297" s="263"/>
      <c r="R297" s="56"/>
      <c r="S297" s="56"/>
    </row>
    <row r="298" spans="1:19" hidden="1" x14ac:dyDescent="0.25">
      <c r="A298" s="316" t="s">
        <v>323</v>
      </c>
      <c r="B298" s="316" t="s">
        <v>324</v>
      </c>
      <c r="C298" s="406">
        <f t="shared" si="71"/>
        <v>0</v>
      </c>
      <c r="D298" s="320"/>
      <c r="E298" s="323"/>
      <c r="F298" s="382">
        <f t="shared" si="38"/>
        <v>0</v>
      </c>
      <c r="G298" s="320"/>
      <c r="H298" s="321"/>
      <c r="I298" s="312">
        <f t="shared" si="39"/>
        <v>0</v>
      </c>
      <c r="J298" s="320"/>
      <c r="K298" s="321"/>
      <c r="L298" s="312">
        <f t="shared" si="40"/>
        <v>0</v>
      </c>
      <c r="M298" s="322"/>
      <c r="N298" s="323"/>
      <c r="O298" s="312">
        <f t="shared" si="59"/>
        <v>0</v>
      </c>
      <c r="P298" s="314"/>
      <c r="R298" s="56"/>
      <c r="S298" s="56"/>
    </row>
    <row r="299" spans="1:19" s="46" customFormat="1" ht="36" hidden="1" x14ac:dyDescent="0.25">
      <c r="A299" s="316" t="s">
        <v>325</v>
      </c>
      <c r="B299" s="324" t="s">
        <v>326</v>
      </c>
      <c r="C299" s="407">
        <f t="shared" si="71"/>
        <v>0</v>
      </c>
      <c r="D299" s="326"/>
      <c r="E299" s="344"/>
      <c r="F299" s="383">
        <f t="shared" si="38"/>
        <v>0</v>
      </c>
      <c r="G299" s="320"/>
      <c r="H299" s="321"/>
      <c r="I299" s="312">
        <f t="shared" si="39"/>
        <v>0</v>
      </c>
      <c r="J299" s="320"/>
      <c r="K299" s="321"/>
      <c r="L299" s="312">
        <f t="shared" si="40"/>
        <v>0</v>
      </c>
      <c r="M299" s="322"/>
      <c r="N299" s="323"/>
      <c r="O299" s="312">
        <f t="shared" si="59"/>
        <v>0</v>
      </c>
      <c r="P299" s="314"/>
      <c r="R299" s="56"/>
      <c r="S299" s="56"/>
    </row>
    <row r="300" spans="1:19" s="46" customFormat="1" x14ac:dyDescent="0.25">
      <c r="A300" s="328" t="s">
        <v>327</v>
      </c>
      <c r="B300" s="329"/>
      <c r="C300" s="329"/>
      <c r="D300" s="329"/>
      <c r="E300" s="329"/>
      <c r="F300" s="329"/>
      <c r="G300" s="329"/>
      <c r="H300" s="329"/>
      <c r="I300" s="329"/>
      <c r="J300" s="329"/>
      <c r="K300" s="329"/>
      <c r="L300" s="329"/>
      <c r="M300" s="329"/>
      <c r="N300" s="329"/>
      <c r="O300" s="329"/>
      <c r="P300" s="384"/>
      <c r="Q300" s="38"/>
    </row>
    <row r="301" spans="1:19" x14ac:dyDescent="0.25">
      <c r="A301" s="408"/>
      <c r="B301" s="409"/>
      <c r="C301" s="409"/>
      <c r="D301" s="409"/>
      <c r="E301" s="409"/>
      <c r="F301" s="409"/>
      <c r="G301" s="409"/>
      <c r="H301" s="409"/>
      <c r="I301" s="409"/>
      <c r="J301" s="409"/>
      <c r="K301" s="409"/>
      <c r="L301" s="409"/>
      <c r="M301" s="409"/>
      <c r="N301" s="409"/>
      <c r="O301" s="409"/>
      <c r="P301" s="410"/>
      <c r="Q301" s="12"/>
    </row>
    <row r="302" spans="1:19" x14ac:dyDescent="0.25">
      <c r="A302" s="5"/>
      <c r="B302" s="5"/>
      <c r="C302" s="5"/>
      <c r="D302" s="5"/>
      <c r="E302" s="5"/>
      <c r="F302" s="5"/>
      <c r="G302" s="5"/>
      <c r="H302" s="5"/>
      <c r="I302" s="5"/>
      <c r="J302" s="5"/>
      <c r="K302" s="5"/>
      <c r="L302" s="5"/>
      <c r="M302" s="5"/>
      <c r="N302" s="5"/>
      <c r="O302" s="5"/>
    </row>
    <row r="303" spans="1:19" x14ac:dyDescent="0.25">
      <c r="A303" s="5"/>
      <c r="B303" s="5"/>
      <c r="C303" s="5"/>
      <c r="D303" s="5"/>
      <c r="E303" s="5"/>
      <c r="F303" s="5"/>
      <c r="G303" s="5"/>
      <c r="H303" s="5"/>
      <c r="I303" s="5"/>
      <c r="J303" s="5"/>
      <c r="K303" s="5"/>
      <c r="L303" s="5"/>
      <c r="M303" s="5"/>
      <c r="N303" s="5"/>
      <c r="O303" s="5"/>
    </row>
    <row r="304" spans="1:19" x14ac:dyDescent="0.25">
      <c r="A304" s="5"/>
      <c r="B304" s="5"/>
      <c r="C304" s="5"/>
      <c r="D304" s="5"/>
      <c r="E304" s="5"/>
      <c r="F304" s="5"/>
      <c r="G304" s="5"/>
      <c r="H304" s="5"/>
      <c r="I304" s="5"/>
      <c r="J304" s="5"/>
      <c r="K304" s="5"/>
      <c r="L304" s="5"/>
      <c r="M304" s="5"/>
      <c r="N304" s="5"/>
      <c r="O304" s="5"/>
    </row>
    <row r="305" spans="1:15" x14ac:dyDescent="0.25">
      <c r="A305" s="5"/>
      <c r="B305" s="5"/>
      <c r="C305" s="5"/>
      <c r="D305" s="5"/>
      <c r="E305" s="5"/>
      <c r="F305" s="5"/>
      <c r="G305" s="5"/>
      <c r="H305" s="5"/>
      <c r="I305" s="5"/>
      <c r="J305" s="5"/>
      <c r="K305" s="5"/>
      <c r="L305" s="5"/>
      <c r="M305" s="5"/>
      <c r="N305" s="5"/>
      <c r="O305" s="5"/>
    </row>
    <row r="306" spans="1:15" x14ac:dyDescent="0.25">
      <c r="A306" s="5"/>
      <c r="B306" s="5"/>
      <c r="C306" s="5"/>
      <c r="D306" s="5"/>
      <c r="E306" s="5"/>
      <c r="F306" s="5"/>
      <c r="G306" s="5"/>
      <c r="H306" s="5"/>
      <c r="I306" s="5"/>
      <c r="J306" s="5"/>
      <c r="K306" s="5"/>
      <c r="L306" s="5"/>
      <c r="M306" s="5"/>
      <c r="N306" s="5"/>
      <c r="O306" s="5"/>
    </row>
    <row r="307" spans="1:15" x14ac:dyDescent="0.25">
      <c r="A307" s="5"/>
      <c r="B307" s="5"/>
      <c r="C307" s="5"/>
      <c r="D307" s="5"/>
      <c r="E307" s="5"/>
      <c r="F307" s="5"/>
      <c r="G307" s="5"/>
      <c r="H307" s="5"/>
      <c r="I307" s="5"/>
      <c r="J307" s="5"/>
      <c r="K307" s="5"/>
      <c r="L307" s="5"/>
      <c r="M307" s="5"/>
      <c r="N307" s="5"/>
      <c r="O307" s="5"/>
    </row>
    <row r="308" spans="1:15" x14ac:dyDescent="0.25">
      <c r="A308" s="5"/>
      <c r="B308" s="5"/>
      <c r="C308" s="5"/>
      <c r="D308" s="5"/>
      <c r="E308" s="5"/>
      <c r="F308" s="5"/>
      <c r="G308" s="5"/>
      <c r="H308" s="5"/>
      <c r="I308" s="5"/>
      <c r="J308" s="5"/>
      <c r="K308" s="5"/>
      <c r="L308" s="5"/>
      <c r="M308" s="5"/>
      <c r="N308" s="5"/>
      <c r="O308" s="5"/>
    </row>
    <row r="309" spans="1:15" x14ac:dyDescent="0.25">
      <c r="A309" s="5"/>
      <c r="B309" s="5"/>
      <c r="C309" s="5"/>
      <c r="D309" s="5"/>
      <c r="E309" s="5"/>
      <c r="F309" s="5"/>
      <c r="G309" s="5"/>
      <c r="H309" s="5"/>
      <c r="I309" s="5"/>
      <c r="J309" s="5"/>
      <c r="K309" s="5"/>
      <c r="L309" s="5"/>
      <c r="M309" s="5"/>
      <c r="N309" s="5"/>
      <c r="O309" s="5"/>
    </row>
    <row r="310" spans="1:15" x14ac:dyDescent="0.25">
      <c r="A310" s="5"/>
      <c r="B310" s="5"/>
      <c r="C310" s="5"/>
      <c r="D310" s="5"/>
      <c r="E310" s="5"/>
      <c r="F310" s="5"/>
      <c r="G310" s="5"/>
      <c r="H310" s="5"/>
      <c r="I310" s="5"/>
      <c r="J310" s="5"/>
      <c r="K310" s="5"/>
      <c r="L310" s="5"/>
      <c r="M310" s="5"/>
      <c r="N310" s="5"/>
      <c r="O310" s="5"/>
    </row>
    <row r="311" spans="1:15" x14ac:dyDescent="0.25">
      <c r="A311" s="5"/>
      <c r="B311" s="5"/>
      <c r="C311" s="5"/>
      <c r="D311" s="5"/>
      <c r="E311" s="5"/>
      <c r="F311" s="5"/>
      <c r="G311" s="5"/>
      <c r="H311" s="5"/>
      <c r="I311" s="5"/>
      <c r="J311" s="5"/>
      <c r="K311" s="5"/>
      <c r="L311" s="5"/>
      <c r="M311" s="5"/>
      <c r="N311" s="5"/>
      <c r="O311" s="5"/>
    </row>
    <row r="312" spans="1:15" x14ac:dyDescent="0.25">
      <c r="A312" s="5"/>
      <c r="B312" s="5"/>
      <c r="C312" s="5"/>
      <c r="D312" s="5"/>
      <c r="E312" s="5"/>
      <c r="F312" s="5"/>
      <c r="G312" s="5"/>
      <c r="H312" s="5"/>
      <c r="I312" s="5"/>
      <c r="J312" s="5"/>
      <c r="K312" s="5"/>
      <c r="L312" s="5"/>
      <c r="M312" s="5"/>
      <c r="N312" s="5"/>
      <c r="O312" s="5"/>
    </row>
    <row r="313" spans="1:15" x14ac:dyDescent="0.25">
      <c r="A313" s="5"/>
      <c r="B313" s="5"/>
      <c r="C313" s="5"/>
      <c r="D313" s="5"/>
      <c r="E313" s="5"/>
      <c r="F313" s="5"/>
      <c r="G313" s="5"/>
      <c r="H313" s="5"/>
      <c r="I313" s="5"/>
      <c r="J313" s="5"/>
      <c r="K313" s="5"/>
      <c r="L313" s="5"/>
      <c r="M313" s="5"/>
      <c r="N313" s="5"/>
      <c r="O313" s="5"/>
    </row>
    <row r="314" spans="1:15" x14ac:dyDescent="0.25">
      <c r="A314" s="5"/>
      <c r="B314" s="5"/>
      <c r="C314" s="5"/>
      <c r="D314" s="5"/>
      <c r="E314" s="5"/>
      <c r="F314" s="5"/>
      <c r="G314" s="5"/>
      <c r="H314" s="5"/>
      <c r="I314" s="5"/>
      <c r="J314" s="5"/>
      <c r="K314" s="5"/>
      <c r="L314" s="5"/>
      <c r="M314" s="5"/>
      <c r="N314" s="5"/>
      <c r="O314" s="5"/>
    </row>
    <row r="315" spans="1:15" x14ac:dyDescent="0.25">
      <c r="A315" s="5"/>
      <c r="B315" s="5"/>
      <c r="C315" s="5"/>
      <c r="D315" s="5"/>
      <c r="E315" s="5"/>
      <c r="F315" s="5"/>
      <c r="G315" s="5"/>
      <c r="H315" s="5"/>
      <c r="I315" s="5"/>
      <c r="J315" s="5"/>
      <c r="K315" s="5"/>
      <c r="L315" s="5"/>
      <c r="M315" s="5"/>
      <c r="N315" s="5"/>
      <c r="O315" s="5"/>
    </row>
    <row r="316" spans="1:15" x14ac:dyDescent="0.25">
      <c r="A316" s="5"/>
      <c r="B316" s="5"/>
      <c r="C316" s="5"/>
      <c r="D316" s="5"/>
      <c r="E316" s="5"/>
      <c r="F316" s="5"/>
      <c r="G316" s="5"/>
      <c r="H316" s="5"/>
      <c r="I316" s="5"/>
      <c r="J316" s="5"/>
      <c r="K316" s="5"/>
      <c r="L316" s="5"/>
      <c r="M316" s="5"/>
      <c r="N316" s="5"/>
      <c r="O316" s="5"/>
    </row>
    <row r="317" spans="1:15" x14ac:dyDescent="0.25">
      <c r="A317" s="5"/>
      <c r="B317" s="5"/>
      <c r="C317" s="5"/>
      <c r="D317" s="5"/>
      <c r="E317" s="5"/>
      <c r="F317" s="5"/>
      <c r="G317" s="5"/>
      <c r="H317" s="5"/>
      <c r="I317" s="5"/>
      <c r="J317" s="5"/>
      <c r="K317" s="5"/>
      <c r="L317" s="5"/>
      <c r="M317" s="5"/>
      <c r="N317" s="5"/>
      <c r="O317" s="5"/>
    </row>
    <row r="318" spans="1:15" x14ac:dyDescent="0.25">
      <c r="A318" s="5"/>
      <c r="B318" s="5"/>
      <c r="C318" s="5"/>
      <c r="D318" s="5"/>
      <c r="E318" s="5"/>
      <c r="F318" s="5"/>
      <c r="G318" s="5"/>
      <c r="H318" s="5"/>
      <c r="I318" s="5"/>
      <c r="J318" s="5"/>
      <c r="K318" s="5"/>
      <c r="L318" s="5"/>
      <c r="M318" s="5"/>
      <c r="N318" s="5"/>
      <c r="O318" s="5"/>
    </row>
    <row r="319" spans="1:15" x14ac:dyDescent="0.25">
      <c r="A319" s="5"/>
      <c r="B319" s="5"/>
      <c r="C319" s="5"/>
      <c r="D319" s="5"/>
      <c r="E319" s="5"/>
      <c r="F319" s="5"/>
      <c r="G319" s="5"/>
      <c r="H319" s="5"/>
      <c r="I319" s="5"/>
      <c r="J319" s="5"/>
      <c r="K319" s="5"/>
      <c r="L319" s="5"/>
      <c r="M319" s="5"/>
      <c r="N319" s="5"/>
      <c r="O319" s="5"/>
    </row>
    <row r="320" spans="1:15" x14ac:dyDescent="0.25">
      <c r="A320" s="5"/>
      <c r="B320" s="5"/>
      <c r="C320" s="5"/>
      <c r="D320" s="5"/>
      <c r="E320" s="5"/>
      <c r="F320" s="5"/>
      <c r="G320" s="5"/>
      <c r="H320" s="5"/>
      <c r="I320" s="5"/>
      <c r="J320" s="5"/>
      <c r="K320" s="5"/>
      <c r="L320" s="5"/>
      <c r="M320" s="5"/>
      <c r="N320" s="5"/>
      <c r="O320" s="5"/>
    </row>
    <row r="321" spans="1:15" x14ac:dyDescent="0.25">
      <c r="A321" s="5"/>
      <c r="B321" s="5"/>
      <c r="C321" s="5"/>
      <c r="D321" s="5"/>
      <c r="E321" s="5"/>
      <c r="F321" s="5"/>
      <c r="G321" s="5"/>
      <c r="H321" s="5"/>
      <c r="I321" s="5"/>
      <c r="J321" s="5"/>
      <c r="K321" s="5"/>
      <c r="L321" s="5"/>
      <c r="M321" s="5"/>
      <c r="N321" s="5"/>
      <c r="O321" s="5"/>
    </row>
  </sheetData>
  <sheetProtection algorithmName="SHA-512" hashValue="FrfURhiOAYBDvOSBgmbGWjqeNj3opraCCM4gENapgNpd+DGPwtLG/Z+LTlf+KaXKOUxWBc3CuUwjQRJTyd/3Qg==" saltValue="UaYmpmI/FVxL37RbPpI1/g==" spinCount="100000" sheet="1" objects="1" scenarios="1" formatCells="0" formatColumns="0" formatRows="0"/>
  <autoFilter ref="A22:P300">
    <filterColumn colId="2">
      <filters blank="1">
        <filter val="10 000"/>
        <filter val="100 529"/>
        <filter val="133 248"/>
        <filter val="16 300"/>
        <filter val="2 000"/>
        <filter val="26 892"/>
        <filter val="32 719"/>
        <filter val="346 075"/>
        <filter val="357 715"/>
        <filter val="4 332"/>
        <filter val="400"/>
        <filter val="43 683"/>
        <filter val="5 000"/>
        <filter val="5 771"/>
        <filter val="5 869"/>
        <filter val="580 041"/>
        <filter val="592"/>
        <filter val="617 392"/>
        <filter val="623 724"/>
        <filter val="94 137"/>
        <filter val="94 537"/>
      </filters>
    </filterColumn>
  </autoFilter>
  <mergeCells count="31">
    <mergeCell ref="K20:K21"/>
    <mergeCell ref="C16:P16"/>
    <mergeCell ref="A3:P3"/>
    <mergeCell ref="A4:P4"/>
    <mergeCell ref="C6:P6"/>
    <mergeCell ref="C7:P7"/>
    <mergeCell ref="C8:P8"/>
    <mergeCell ref="C9:P9"/>
    <mergeCell ref="C10:P10"/>
    <mergeCell ref="C11:P11"/>
    <mergeCell ref="C13:P13"/>
    <mergeCell ref="C14:P14"/>
    <mergeCell ref="C15:P15"/>
    <mergeCell ref="L20:L21"/>
    <mergeCell ref="C17:P17"/>
    <mergeCell ref="C18:P18"/>
    <mergeCell ref="A19:A21"/>
    <mergeCell ref="B19:B21"/>
    <mergeCell ref="C19:O19"/>
    <mergeCell ref="P19:P21"/>
    <mergeCell ref="C20:C21"/>
    <mergeCell ref="D20:D21"/>
    <mergeCell ref="E20:E21"/>
    <mergeCell ref="F20:F21"/>
    <mergeCell ref="M20:M21"/>
    <mergeCell ref="N20:N21"/>
    <mergeCell ref="O20:O21"/>
    <mergeCell ref="G20:G21"/>
    <mergeCell ref="H20:H21"/>
    <mergeCell ref="I20:I21"/>
    <mergeCell ref="J20:J21"/>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22.pielikums Jūrmalas pilsētas domes 
2016.gada 15.septembra saistošajiem noteikumiem Nr.30
(protokols Nr.13, 11.punkts)
 </firstHeader>
    <firstFooter>&amp;L&amp;9&amp;D; &amp;T&amp;R&amp;9&amp;P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R326"/>
  <sheetViews>
    <sheetView view="pageLayout" zoomScaleNormal="90" workbookViewId="0">
      <selection activeCell="S8" sqref="S8"/>
    </sheetView>
  </sheetViews>
  <sheetFormatPr defaultRowHeight="12" outlineLevelCol="1" x14ac:dyDescent="0.25"/>
  <cols>
    <col min="1" max="1" width="10.85546875" style="1" customWidth="1"/>
    <col min="2" max="2" width="28" style="1" customWidth="1"/>
    <col min="3" max="3" width="8.7109375" style="1" customWidth="1"/>
    <col min="4" max="5" width="8.7109375" style="1" hidden="1" customWidth="1" outlineLevel="1"/>
    <col min="6" max="6" width="8.7109375" style="1" customWidth="1" collapsed="1"/>
    <col min="7" max="7" width="12.28515625" style="1" hidden="1" customWidth="1" outlineLevel="1"/>
    <col min="8" max="8" width="10" style="1" hidden="1" customWidth="1" outlineLevel="1"/>
    <col min="9" max="9" width="8.7109375" style="1" customWidth="1" collapsed="1"/>
    <col min="10" max="10" width="8.7109375" style="1" hidden="1" customWidth="1" outlineLevel="1"/>
    <col min="11" max="11" width="7.7109375" style="1" hidden="1" customWidth="1" outlineLevel="1"/>
    <col min="12" max="12" width="7.42578125" style="1" customWidth="1" collapsed="1"/>
    <col min="13" max="14" width="8.7109375" style="1" hidden="1" customWidth="1" outlineLevel="1"/>
    <col min="15" max="15" width="7.5703125" style="1" customWidth="1" collapsed="1"/>
    <col min="16" max="16" width="36.7109375" style="5" hidden="1" customWidth="1" outlineLevel="1"/>
    <col min="17" max="17" width="9.140625" style="5" collapsed="1"/>
    <col min="18" max="16384" width="9.140625" style="5"/>
  </cols>
  <sheetData>
    <row r="1" spans="1:17" x14ac:dyDescent="0.25">
      <c r="B1" s="2"/>
      <c r="C1" s="2"/>
      <c r="D1" s="2"/>
      <c r="E1" s="2"/>
      <c r="F1" s="2"/>
      <c r="G1" s="2"/>
      <c r="H1" s="2"/>
      <c r="I1" s="2"/>
      <c r="J1" s="2"/>
      <c r="K1" s="2"/>
      <c r="L1" s="2"/>
      <c r="M1" s="3"/>
      <c r="N1" s="3"/>
      <c r="O1" s="4" t="s">
        <v>779</v>
      </c>
    </row>
    <row r="2" spans="1:17" x14ac:dyDescent="0.25">
      <c r="A2" s="347"/>
      <c r="B2" s="347"/>
      <c r="C2" s="347"/>
      <c r="D2" s="347"/>
      <c r="E2" s="347"/>
      <c r="F2" s="347"/>
      <c r="G2" s="347"/>
      <c r="H2" s="347"/>
      <c r="I2" s="347"/>
      <c r="J2" s="347"/>
      <c r="K2" s="347"/>
      <c r="L2" s="347"/>
      <c r="M2" s="347"/>
      <c r="N2" s="347"/>
      <c r="O2" s="347"/>
      <c r="P2" s="347"/>
    </row>
    <row r="3" spans="1:17" x14ac:dyDescent="0.25">
      <c r="A3" s="827"/>
      <c r="B3" s="828"/>
      <c r="C3" s="828"/>
      <c r="D3" s="828"/>
      <c r="E3" s="828"/>
      <c r="F3" s="828"/>
      <c r="G3" s="828"/>
      <c r="H3" s="828"/>
      <c r="I3" s="828"/>
      <c r="J3" s="828"/>
      <c r="K3" s="828"/>
      <c r="L3" s="828"/>
      <c r="M3" s="828"/>
      <c r="N3" s="828"/>
      <c r="O3" s="828"/>
      <c r="P3" s="829"/>
      <c r="Q3" s="12"/>
    </row>
    <row r="4" spans="1:17" ht="15.75" x14ac:dyDescent="0.25">
      <c r="A4" s="830" t="s">
        <v>1</v>
      </c>
      <c r="B4" s="831"/>
      <c r="C4" s="831"/>
      <c r="D4" s="831"/>
      <c r="E4" s="831"/>
      <c r="F4" s="831"/>
      <c r="G4" s="831"/>
      <c r="H4" s="831"/>
      <c r="I4" s="831"/>
      <c r="J4" s="831"/>
      <c r="K4" s="831"/>
      <c r="L4" s="831"/>
      <c r="M4" s="831"/>
      <c r="N4" s="831"/>
      <c r="O4" s="831"/>
      <c r="P4" s="832"/>
      <c r="Q4" s="12"/>
    </row>
    <row r="5" spans="1:17" x14ac:dyDescent="0.25">
      <c r="A5" s="17"/>
      <c r="B5" s="18"/>
      <c r="C5" s="348"/>
      <c r="D5" s="18"/>
      <c r="E5" s="18"/>
      <c r="F5" s="18"/>
      <c r="G5" s="18"/>
      <c r="H5" s="18"/>
      <c r="I5" s="18"/>
      <c r="J5" s="18"/>
      <c r="K5" s="18"/>
      <c r="L5" s="18"/>
      <c r="M5" s="18"/>
      <c r="N5" s="18"/>
      <c r="O5" s="349"/>
      <c r="P5" s="350"/>
      <c r="Q5" s="12"/>
    </row>
    <row r="6" spans="1:17" ht="12.75" x14ac:dyDescent="0.25">
      <c r="A6" s="15" t="s">
        <v>2</v>
      </c>
      <c r="B6" s="16"/>
      <c r="C6" s="833" t="s">
        <v>770</v>
      </c>
      <c r="D6" s="833"/>
      <c r="E6" s="833"/>
      <c r="F6" s="833"/>
      <c r="G6" s="833"/>
      <c r="H6" s="833"/>
      <c r="I6" s="833"/>
      <c r="J6" s="833"/>
      <c r="K6" s="833"/>
      <c r="L6" s="833"/>
      <c r="M6" s="833"/>
      <c r="N6" s="833"/>
      <c r="O6" s="833"/>
      <c r="P6" s="834"/>
      <c r="Q6" s="12"/>
    </row>
    <row r="7" spans="1:17" ht="12.75" x14ac:dyDescent="0.25">
      <c r="A7" s="15" t="s">
        <v>4</v>
      </c>
      <c r="B7" s="16"/>
      <c r="C7" s="833" t="s">
        <v>780</v>
      </c>
      <c r="D7" s="833"/>
      <c r="E7" s="833"/>
      <c r="F7" s="833"/>
      <c r="G7" s="833"/>
      <c r="H7" s="833"/>
      <c r="I7" s="833"/>
      <c r="J7" s="833"/>
      <c r="K7" s="833"/>
      <c r="L7" s="833"/>
      <c r="M7" s="833"/>
      <c r="N7" s="833"/>
      <c r="O7" s="833"/>
      <c r="P7" s="834"/>
      <c r="Q7" s="12"/>
    </row>
    <row r="8" spans="1:17" x14ac:dyDescent="0.25">
      <c r="A8" s="17" t="s">
        <v>6</v>
      </c>
      <c r="B8" s="18"/>
      <c r="C8" s="825" t="s">
        <v>781</v>
      </c>
      <c r="D8" s="825"/>
      <c r="E8" s="825"/>
      <c r="F8" s="825"/>
      <c r="G8" s="825"/>
      <c r="H8" s="825"/>
      <c r="I8" s="825"/>
      <c r="J8" s="825"/>
      <c r="K8" s="825"/>
      <c r="L8" s="825"/>
      <c r="M8" s="825"/>
      <c r="N8" s="825"/>
      <c r="O8" s="825"/>
      <c r="P8" s="826"/>
      <c r="Q8" s="12"/>
    </row>
    <row r="9" spans="1:17" x14ac:dyDescent="0.25">
      <c r="A9" s="17" t="s">
        <v>8</v>
      </c>
      <c r="B9" s="18"/>
      <c r="C9" s="825" t="s">
        <v>782</v>
      </c>
      <c r="D9" s="825"/>
      <c r="E9" s="825"/>
      <c r="F9" s="825"/>
      <c r="G9" s="825"/>
      <c r="H9" s="825"/>
      <c r="I9" s="825"/>
      <c r="J9" s="825"/>
      <c r="K9" s="825"/>
      <c r="L9" s="825"/>
      <c r="M9" s="825"/>
      <c r="N9" s="825"/>
      <c r="O9" s="825"/>
      <c r="P9" s="826"/>
      <c r="Q9" s="12"/>
    </row>
    <row r="10" spans="1:17" x14ac:dyDescent="0.25">
      <c r="A10" s="17" t="s">
        <v>10</v>
      </c>
      <c r="B10" s="18"/>
      <c r="C10" s="833" t="s">
        <v>783</v>
      </c>
      <c r="D10" s="833"/>
      <c r="E10" s="833"/>
      <c r="F10" s="833"/>
      <c r="G10" s="833"/>
      <c r="H10" s="833"/>
      <c r="I10" s="833"/>
      <c r="J10" s="833"/>
      <c r="K10" s="833"/>
      <c r="L10" s="833"/>
      <c r="M10" s="833"/>
      <c r="N10" s="833"/>
      <c r="O10" s="833"/>
      <c r="P10" s="834"/>
      <c r="Q10" s="12"/>
    </row>
    <row r="11" spans="1:17" x14ac:dyDescent="0.25">
      <c r="A11" s="17" t="s">
        <v>12</v>
      </c>
      <c r="B11" s="18"/>
      <c r="C11" s="833" t="s">
        <v>784</v>
      </c>
      <c r="D11" s="833"/>
      <c r="E11" s="833"/>
      <c r="F11" s="833"/>
      <c r="G11" s="833"/>
      <c r="H11" s="833"/>
      <c r="I11" s="833"/>
      <c r="J11" s="833"/>
      <c r="K11" s="833"/>
      <c r="L11" s="833"/>
      <c r="M11" s="833"/>
      <c r="N11" s="833"/>
      <c r="O11" s="833"/>
      <c r="P11" s="834"/>
      <c r="Q11" s="12"/>
    </row>
    <row r="12" spans="1:17" x14ac:dyDescent="0.25">
      <c r="A12" s="19" t="s">
        <v>14</v>
      </c>
      <c r="B12" s="18"/>
      <c r="C12" s="21"/>
      <c r="D12" s="21"/>
      <c r="E12" s="21"/>
      <c r="F12" s="21"/>
      <c r="G12" s="21"/>
      <c r="H12" s="21"/>
      <c r="I12" s="21"/>
      <c r="J12" s="21"/>
      <c r="K12" s="21"/>
      <c r="L12" s="21"/>
      <c r="M12" s="21"/>
      <c r="N12" s="21"/>
      <c r="O12" s="21"/>
      <c r="P12" s="22"/>
      <c r="Q12" s="12"/>
    </row>
    <row r="13" spans="1:17" x14ac:dyDescent="0.25">
      <c r="A13" s="17"/>
      <c r="B13" s="18" t="s">
        <v>15</v>
      </c>
      <c r="C13" s="825" t="s">
        <v>775</v>
      </c>
      <c r="D13" s="825"/>
      <c r="E13" s="825"/>
      <c r="F13" s="825"/>
      <c r="G13" s="825"/>
      <c r="H13" s="825"/>
      <c r="I13" s="825"/>
      <c r="J13" s="825"/>
      <c r="K13" s="825"/>
      <c r="L13" s="825"/>
      <c r="M13" s="825"/>
      <c r="N13" s="825"/>
      <c r="O13" s="825"/>
      <c r="P13" s="826"/>
      <c r="Q13" s="12"/>
    </row>
    <row r="14" spans="1:17" x14ac:dyDescent="0.25">
      <c r="A14" s="17"/>
      <c r="B14" s="18" t="s">
        <v>17</v>
      </c>
      <c r="C14" s="825"/>
      <c r="D14" s="825"/>
      <c r="E14" s="825"/>
      <c r="F14" s="825"/>
      <c r="G14" s="825"/>
      <c r="H14" s="825"/>
      <c r="I14" s="825"/>
      <c r="J14" s="825"/>
      <c r="K14" s="825"/>
      <c r="L14" s="825"/>
      <c r="M14" s="825"/>
      <c r="N14" s="825"/>
      <c r="O14" s="825"/>
      <c r="P14" s="826"/>
      <c r="Q14" s="12"/>
    </row>
    <row r="15" spans="1:17" x14ac:dyDescent="0.25">
      <c r="A15" s="17"/>
      <c r="B15" s="18" t="s">
        <v>19</v>
      </c>
      <c r="C15" s="825"/>
      <c r="D15" s="825"/>
      <c r="E15" s="825"/>
      <c r="F15" s="825"/>
      <c r="G15" s="825"/>
      <c r="H15" s="825"/>
      <c r="I15" s="825"/>
      <c r="J15" s="825"/>
      <c r="K15" s="825"/>
      <c r="L15" s="825"/>
      <c r="M15" s="825"/>
      <c r="N15" s="825"/>
      <c r="O15" s="825"/>
      <c r="P15" s="826"/>
      <c r="Q15" s="12"/>
    </row>
    <row r="16" spans="1:17" x14ac:dyDescent="0.25">
      <c r="A16" s="17"/>
      <c r="B16" s="18" t="s">
        <v>20</v>
      </c>
      <c r="C16" s="825"/>
      <c r="D16" s="825"/>
      <c r="E16" s="825"/>
      <c r="F16" s="825"/>
      <c r="G16" s="825"/>
      <c r="H16" s="825"/>
      <c r="I16" s="825"/>
      <c r="J16" s="825"/>
      <c r="K16" s="825"/>
      <c r="L16" s="825"/>
      <c r="M16" s="825"/>
      <c r="N16" s="825"/>
      <c r="O16" s="825"/>
      <c r="P16" s="826"/>
      <c r="Q16" s="12"/>
    </row>
    <row r="17" spans="1:18" x14ac:dyDescent="0.25">
      <c r="A17" s="17"/>
      <c r="B17" s="18" t="s">
        <v>22</v>
      </c>
      <c r="C17" s="825"/>
      <c r="D17" s="825"/>
      <c r="E17" s="825"/>
      <c r="F17" s="825"/>
      <c r="G17" s="825"/>
      <c r="H17" s="825"/>
      <c r="I17" s="825"/>
      <c r="J17" s="825"/>
      <c r="K17" s="825"/>
      <c r="L17" s="825"/>
      <c r="M17" s="825"/>
      <c r="N17" s="825"/>
      <c r="O17" s="825"/>
      <c r="P17" s="826"/>
      <c r="Q17" s="12"/>
    </row>
    <row r="18" spans="1:18" x14ac:dyDescent="0.25">
      <c r="A18" s="25"/>
      <c r="B18" s="26"/>
      <c r="C18" s="837"/>
      <c r="D18" s="837"/>
      <c r="E18" s="837"/>
      <c r="F18" s="837"/>
      <c r="G18" s="837"/>
      <c r="H18" s="837"/>
      <c r="I18" s="837"/>
      <c r="J18" s="837"/>
      <c r="K18" s="837"/>
      <c r="L18" s="837"/>
      <c r="M18" s="837"/>
      <c r="N18" s="837"/>
      <c r="O18" s="837"/>
      <c r="P18" s="838"/>
      <c r="Q18" s="12"/>
    </row>
    <row r="19" spans="1:18" s="27" customFormat="1" x14ac:dyDescent="0.25">
      <c r="A19" s="839" t="s">
        <v>23</v>
      </c>
      <c r="B19" s="842" t="s">
        <v>24</v>
      </c>
      <c r="C19" s="845" t="s">
        <v>25</v>
      </c>
      <c r="D19" s="846"/>
      <c r="E19" s="846"/>
      <c r="F19" s="846"/>
      <c r="G19" s="846"/>
      <c r="H19" s="846"/>
      <c r="I19" s="846"/>
      <c r="J19" s="846"/>
      <c r="K19" s="846"/>
      <c r="L19" s="846"/>
      <c r="M19" s="846"/>
      <c r="N19" s="846"/>
      <c r="O19" s="847"/>
      <c r="P19" s="842" t="s">
        <v>26</v>
      </c>
    </row>
    <row r="20" spans="1:18" s="27" customFormat="1" x14ac:dyDescent="0.25">
      <c r="A20" s="840"/>
      <c r="B20" s="843"/>
      <c r="C20" s="848" t="s">
        <v>27</v>
      </c>
      <c r="D20" s="821" t="s">
        <v>28</v>
      </c>
      <c r="E20" s="823" t="s">
        <v>29</v>
      </c>
      <c r="F20" s="835" t="s">
        <v>30</v>
      </c>
      <c r="G20" s="821" t="s">
        <v>31</v>
      </c>
      <c r="H20" s="823" t="s">
        <v>32</v>
      </c>
      <c r="I20" s="835" t="s">
        <v>33</v>
      </c>
      <c r="J20" s="821" t="s">
        <v>34</v>
      </c>
      <c r="K20" s="823" t="s">
        <v>35</v>
      </c>
      <c r="L20" s="835" t="s">
        <v>36</v>
      </c>
      <c r="M20" s="821" t="s">
        <v>37</v>
      </c>
      <c r="N20" s="823" t="s">
        <v>38</v>
      </c>
      <c r="O20" s="835" t="s">
        <v>39</v>
      </c>
      <c r="P20" s="843"/>
    </row>
    <row r="21" spans="1:18" s="28" customFormat="1" ht="70.5" customHeight="1" thickBot="1" x14ac:dyDescent="0.3">
      <c r="A21" s="841"/>
      <c r="B21" s="844"/>
      <c r="C21" s="849"/>
      <c r="D21" s="822"/>
      <c r="E21" s="824"/>
      <c r="F21" s="836"/>
      <c r="G21" s="822"/>
      <c r="H21" s="824"/>
      <c r="I21" s="836"/>
      <c r="J21" s="822"/>
      <c r="K21" s="824"/>
      <c r="L21" s="836"/>
      <c r="M21" s="822"/>
      <c r="N21" s="824"/>
      <c r="O21" s="836"/>
      <c r="P21" s="844"/>
    </row>
    <row r="22" spans="1:18" s="28" customFormat="1" ht="9" thickTop="1" x14ac:dyDescent="0.25">
      <c r="A22" s="29" t="s">
        <v>330</v>
      </c>
      <c r="B22" s="29">
        <v>2</v>
      </c>
      <c r="C22" s="30">
        <v>3</v>
      </c>
      <c r="D22" s="31">
        <v>4</v>
      </c>
      <c r="E22" s="558">
        <v>5</v>
      </c>
      <c r="F22" s="29">
        <v>6</v>
      </c>
      <c r="G22" s="31">
        <v>7</v>
      </c>
      <c r="H22" s="32">
        <v>8</v>
      </c>
      <c r="I22" s="33">
        <v>9</v>
      </c>
      <c r="J22" s="31">
        <v>10</v>
      </c>
      <c r="K22" s="34">
        <v>11</v>
      </c>
      <c r="L22" s="33">
        <v>12</v>
      </c>
      <c r="M22" s="34">
        <v>13</v>
      </c>
      <c r="N22" s="35">
        <v>14</v>
      </c>
      <c r="O22" s="33">
        <v>15</v>
      </c>
      <c r="P22" s="33">
        <v>16</v>
      </c>
    </row>
    <row r="23" spans="1:18" s="46" customFormat="1" x14ac:dyDescent="0.25">
      <c r="A23" s="36"/>
      <c r="B23" s="37" t="s">
        <v>40</v>
      </c>
      <c r="C23" s="38"/>
      <c r="D23" s="39"/>
      <c r="E23" s="560"/>
      <c r="F23" s="40"/>
      <c r="G23" s="39"/>
      <c r="H23" s="41"/>
      <c r="I23" s="42"/>
      <c r="J23" s="39"/>
      <c r="K23" s="43"/>
      <c r="L23" s="42"/>
      <c r="M23" s="43"/>
      <c r="N23" s="44"/>
      <c r="O23" s="42"/>
      <c r="P23" s="45"/>
    </row>
    <row r="24" spans="1:18" s="46" customFormat="1" ht="12.75" thickBot="1" x14ac:dyDescent="0.3">
      <c r="A24" s="47"/>
      <c r="B24" s="48" t="s">
        <v>41</v>
      </c>
      <c r="C24" s="49">
        <f>F24+I24+L24+O24</f>
        <v>27873</v>
      </c>
      <c r="D24" s="50">
        <f>SUM(D25,D28,D29,D45,D46)</f>
        <v>28227</v>
      </c>
      <c r="E24" s="562">
        <f>SUM(E25,E28,E29,E45,E46)</f>
        <v>-354</v>
      </c>
      <c r="F24" s="386">
        <f t="shared" ref="F24:F29" si="0">D24+E24</f>
        <v>27873</v>
      </c>
      <c r="G24" s="50">
        <f>SUM(G25,G28,G46)</f>
        <v>0</v>
      </c>
      <c r="H24" s="51">
        <f>SUM(H25,H28,H46)</f>
        <v>0</v>
      </c>
      <c r="I24" s="52">
        <f>G24+H24</f>
        <v>0</v>
      </c>
      <c r="J24" s="50">
        <f>SUM(J25,J30,J46)</f>
        <v>0</v>
      </c>
      <c r="K24" s="51">
        <f>SUM(K25,K30,K46)</f>
        <v>0</v>
      </c>
      <c r="L24" s="52">
        <f>J24+K24</f>
        <v>0</v>
      </c>
      <c r="M24" s="53">
        <f>SUM(M25,M48)</f>
        <v>0</v>
      </c>
      <c r="N24" s="54">
        <f>SUM(N25,N48)</f>
        <v>0</v>
      </c>
      <c r="O24" s="52">
        <f>M24+N24</f>
        <v>0</v>
      </c>
      <c r="P24" s="55"/>
      <c r="R24" s="56"/>
    </row>
    <row r="25" spans="1:18" ht="12.75" hidden="1" thickTop="1" x14ac:dyDescent="0.25">
      <c r="A25" s="57"/>
      <c r="B25" s="58" t="s">
        <v>42</v>
      </c>
      <c r="C25" s="59">
        <f>F25+I25+L25+O25</f>
        <v>0</v>
      </c>
      <c r="D25" s="60">
        <f>SUM(D26:D27)</f>
        <v>0</v>
      </c>
      <c r="E25" s="64">
        <f>SUM(E26:E27)</f>
        <v>0</v>
      </c>
      <c r="F25" s="354">
        <f t="shared" si="0"/>
        <v>0</v>
      </c>
      <c r="G25" s="60">
        <f>SUM(G26:G27)</f>
        <v>0</v>
      </c>
      <c r="H25" s="61">
        <f>SUM(H26:H27)</f>
        <v>0</v>
      </c>
      <c r="I25" s="62">
        <f>G25+H25</f>
        <v>0</v>
      </c>
      <c r="J25" s="60">
        <f>SUM(J26:J27)</f>
        <v>0</v>
      </c>
      <c r="K25" s="61">
        <f>SUM(K26:K27)</f>
        <v>0</v>
      </c>
      <c r="L25" s="62">
        <f>J25+K25</f>
        <v>0</v>
      </c>
      <c r="M25" s="63">
        <f>SUM(M26:M27)</f>
        <v>0</v>
      </c>
      <c r="N25" s="64">
        <f>SUM(N26:N27)</f>
        <v>0</v>
      </c>
      <c r="O25" s="62">
        <f>M25+N25</f>
        <v>0</v>
      </c>
      <c r="P25" s="65"/>
      <c r="R25" s="56"/>
    </row>
    <row r="26" spans="1:18" ht="12.75" hidden="1" thickTop="1" x14ac:dyDescent="0.25">
      <c r="A26" s="66"/>
      <c r="B26" s="67" t="s">
        <v>43</v>
      </c>
      <c r="C26" s="68">
        <f>F26+I26+L26+O26</f>
        <v>0</v>
      </c>
      <c r="D26" s="69"/>
      <c r="E26" s="73"/>
      <c r="F26" s="355">
        <f t="shared" si="0"/>
        <v>0</v>
      </c>
      <c r="G26" s="69"/>
      <c r="H26" s="70"/>
      <c r="I26" s="71">
        <f>G26+H26</f>
        <v>0</v>
      </c>
      <c r="J26" s="69"/>
      <c r="K26" s="70"/>
      <c r="L26" s="71">
        <f>J26+K26</f>
        <v>0</v>
      </c>
      <c r="M26" s="72"/>
      <c r="N26" s="73"/>
      <c r="O26" s="71">
        <f>M26+N26</f>
        <v>0</v>
      </c>
      <c r="P26" s="74"/>
      <c r="R26" s="56"/>
    </row>
    <row r="27" spans="1:18" ht="12.75" hidden="1" thickTop="1" x14ac:dyDescent="0.25">
      <c r="A27" s="75"/>
      <c r="B27" s="76" t="s">
        <v>44</v>
      </c>
      <c r="C27" s="77">
        <f>F27+I27+L27+O27</f>
        <v>0</v>
      </c>
      <c r="D27" s="78"/>
      <c r="E27" s="82"/>
      <c r="F27" s="356">
        <f t="shared" si="0"/>
        <v>0</v>
      </c>
      <c r="G27" s="78"/>
      <c r="H27" s="79"/>
      <c r="I27" s="80">
        <f>G27+H27</f>
        <v>0</v>
      </c>
      <c r="J27" s="78"/>
      <c r="K27" s="79"/>
      <c r="L27" s="80">
        <f>J27+K27</f>
        <v>0</v>
      </c>
      <c r="M27" s="81"/>
      <c r="N27" s="82"/>
      <c r="O27" s="80">
        <f>M27+N27</f>
        <v>0</v>
      </c>
      <c r="P27" s="83"/>
      <c r="R27" s="56"/>
    </row>
    <row r="28" spans="1:18" s="46" customFormat="1" ht="25.5" thickTop="1" thickBot="1" x14ac:dyDescent="0.3">
      <c r="A28" s="84">
        <v>19300</v>
      </c>
      <c r="B28" s="84" t="s">
        <v>45</v>
      </c>
      <c r="C28" s="85">
        <f>SUM(F28,I28)</f>
        <v>27873</v>
      </c>
      <c r="D28" s="708">
        <f>D53</f>
        <v>28227</v>
      </c>
      <c r="E28" s="790">
        <f>E53</f>
        <v>-354</v>
      </c>
      <c r="F28" s="390">
        <f t="shared" si="0"/>
        <v>27873</v>
      </c>
      <c r="G28" s="86"/>
      <c r="H28" s="87"/>
      <c r="I28" s="88">
        <f>G28+H28</f>
        <v>0</v>
      </c>
      <c r="J28" s="89" t="s">
        <v>46</v>
      </c>
      <c r="K28" s="90" t="s">
        <v>46</v>
      </c>
      <c r="L28" s="91" t="s">
        <v>46</v>
      </c>
      <c r="M28" s="92" t="s">
        <v>46</v>
      </c>
      <c r="N28" s="93" t="s">
        <v>46</v>
      </c>
      <c r="O28" s="91" t="s">
        <v>46</v>
      </c>
      <c r="P28" s="94"/>
      <c r="R28" s="56"/>
    </row>
    <row r="29" spans="1:18" s="46" customFormat="1" ht="24.75" hidden="1" thickTop="1" x14ac:dyDescent="0.25">
      <c r="A29" s="95"/>
      <c r="B29" s="95" t="s">
        <v>47</v>
      </c>
      <c r="C29" s="96">
        <f>F29</f>
        <v>0</v>
      </c>
      <c r="D29" s="97"/>
      <c r="E29" s="336"/>
      <c r="F29" s="358">
        <f t="shared" si="0"/>
        <v>0</v>
      </c>
      <c r="G29" s="98" t="s">
        <v>46</v>
      </c>
      <c r="H29" s="99" t="s">
        <v>46</v>
      </c>
      <c r="I29" s="100" t="s">
        <v>46</v>
      </c>
      <c r="J29" s="98" t="s">
        <v>46</v>
      </c>
      <c r="K29" s="99" t="s">
        <v>46</v>
      </c>
      <c r="L29" s="100" t="s">
        <v>46</v>
      </c>
      <c r="M29" s="101" t="s">
        <v>46</v>
      </c>
      <c r="N29" s="102" t="s">
        <v>46</v>
      </c>
      <c r="O29" s="100" t="s">
        <v>46</v>
      </c>
      <c r="P29" s="103"/>
      <c r="R29" s="56"/>
    </row>
    <row r="30" spans="1:18" s="46" customFormat="1" ht="36.75" hidden="1" thickTop="1" x14ac:dyDescent="0.25">
      <c r="A30" s="95">
        <v>21300</v>
      </c>
      <c r="B30" s="95" t="s">
        <v>48</v>
      </c>
      <c r="C30" s="96">
        <f t="shared" ref="C30:C44" si="1">L30</f>
        <v>0</v>
      </c>
      <c r="D30" s="98" t="s">
        <v>46</v>
      </c>
      <c r="E30" s="102" t="s">
        <v>46</v>
      </c>
      <c r="F30" s="359" t="s">
        <v>46</v>
      </c>
      <c r="G30" s="98" t="s">
        <v>46</v>
      </c>
      <c r="H30" s="99" t="s">
        <v>46</v>
      </c>
      <c r="I30" s="100" t="s">
        <v>46</v>
      </c>
      <c r="J30" s="104">
        <f>SUM(J31,J35,J37,J40)</f>
        <v>0</v>
      </c>
      <c r="K30" s="105">
        <f>SUM(K31,K35,K37,K40)</f>
        <v>0</v>
      </c>
      <c r="L30" s="106">
        <f t="shared" ref="L30:L44" si="2">J30+K30</f>
        <v>0</v>
      </c>
      <c r="M30" s="101" t="s">
        <v>46</v>
      </c>
      <c r="N30" s="102" t="s">
        <v>46</v>
      </c>
      <c r="O30" s="100" t="s">
        <v>46</v>
      </c>
      <c r="P30" s="103"/>
      <c r="R30" s="56"/>
    </row>
    <row r="31" spans="1:18" s="46" customFormat="1" ht="24.75" hidden="1" thickTop="1" x14ac:dyDescent="0.25">
      <c r="A31" s="107">
        <v>21350</v>
      </c>
      <c r="B31" s="95" t="s">
        <v>49</v>
      </c>
      <c r="C31" s="96">
        <f t="shared" si="1"/>
        <v>0</v>
      </c>
      <c r="D31" s="98" t="s">
        <v>46</v>
      </c>
      <c r="E31" s="102" t="s">
        <v>46</v>
      </c>
      <c r="F31" s="359" t="s">
        <v>46</v>
      </c>
      <c r="G31" s="98" t="s">
        <v>46</v>
      </c>
      <c r="H31" s="99" t="s">
        <v>46</v>
      </c>
      <c r="I31" s="100" t="s">
        <v>46</v>
      </c>
      <c r="J31" s="104">
        <f>SUM(J32:J34)</f>
        <v>0</v>
      </c>
      <c r="K31" s="105">
        <f>SUM(K32:K34)</f>
        <v>0</v>
      </c>
      <c r="L31" s="106">
        <f t="shared" si="2"/>
        <v>0</v>
      </c>
      <c r="M31" s="101" t="s">
        <v>46</v>
      </c>
      <c r="N31" s="102" t="s">
        <v>46</v>
      </c>
      <c r="O31" s="100" t="s">
        <v>46</v>
      </c>
      <c r="P31" s="103"/>
      <c r="R31" s="56"/>
    </row>
    <row r="32" spans="1:18" ht="12.75" hidden="1" thickTop="1" x14ac:dyDescent="0.25">
      <c r="A32" s="66">
        <v>21351</v>
      </c>
      <c r="B32" s="108" t="s">
        <v>50</v>
      </c>
      <c r="C32" s="109">
        <f t="shared" si="1"/>
        <v>0</v>
      </c>
      <c r="D32" s="110" t="s">
        <v>46</v>
      </c>
      <c r="E32" s="117" t="s">
        <v>46</v>
      </c>
      <c r="F32" s="360" t="s">
        <v>46</v>
      </c>
      <c r="G32" s="110" t="s">
        <v>46</v>
      </c>
      <c r="H32" s="111" t="s">
        <v>46</v>
      </c>
      <c r="I32" s="112" t="s">
        <v>46</v>
      </c>
      <c r="J32" s="113"/>
      <c r="K32" s="114"/>
      <c r="L32" s="115">
        <f t="shared" si="2"/>
        <v>0</v>
      </c>
      <c r="M32" s="116" t="s">
        <v>46</v>
      </c>
      <c r="N32" s="117" t="s">
        <v>46</v>
      </c>
      <c r="O32" s="112" t="s">
        <v>46</v>
      </c>
      <c r="P32" s="74"/>
      <c r="R32" s="56"/>
    </row>
    <row r="33" spans="1:18" ht="12.75" hidden="1" thickTop="1" x14ac:dyDescent="0.25">
      <c r="A33" s="75">
        <v>21352</v>
      </c>
      <c r="B33" s="118" t="s">
        <v>51</v>
      </c>
      <c r="C33" s="119">
        <f t="shared" si="1"/>
        <v>0</v>
      </c>
      <c r="D33" s="120" t="s">
        <v>46</v>
      </c>
      <c r="E33" s="127" t="s">
        <v>46</v>
      </c>
      <c r="F33" s="361" t="s">
        <v>46</v>
      </c>
      <c r="G33" s="120" t="s">
        <v>46</v>
      </c>
      <c r="H33" s="121" t="s">
        <v>46</v>
      </c>
      <c r="I33" s="122" t="s">
        <v>46</v>
      </c>
      <c r="J33" s="123"/>
      <c r="K33" s="124"/>
      <c r="L33" s="125">
        <f t="shared" si="2"/>
        <v>0</v>
      </c>
      <c r="M33" s="126" t="s">
        <v>46</v>
      </c>
      <c r="N33" s="127" t="s">
        <v>46</v>
      </c>
      <c r="O33" s="122" t="s">
        <v>46</v>
      </c>
      <c r="P33" s="83"/>
      <c r="R33" s="56"/>
    </row>
    <row r="34" spans="1:18" ht="24.75" hidden="1" thickTop="1" x14ac:dyDescent="0.25">
      <c r="A34" s="75">
        <v>21359</v>
      </c>
      <c r="B34" s="118" t="s">
        <v>52</v>
      </c>
      <c r="C34" s="119">
        <f t="shared" si="1"/>
        <v>0</v>
      </c>
      <c r="D34" s="120" t="s">
        <v>46</v>
      </c>
      <c r="E34" s="127" t="s">
        <v>46</v>
      </c>
      <c r="F34" s="361" t="s">
        <v>46</v>
      </c>
      <c r="G34" s="120" t="s">
        <v>46</v>
      </c>
      <c r="H34" s="121" t="s">
        <v>46</v>
      </c>
      <c r="I34" s="122" t="s">
        <v>46</v>
      </c>
      <c r="J34" s="123"/>
      <c r="K34" s="124"/>
      <c r="L34" s="125">
        <f t="shared" si="2"/>
        <v>0</v>
      </c>
      <c r="M34" s="126" t="s">
        <v>46</v>
      </c>
      <c r="N34" s="127" t="s">
        <v>46</v>
      </c>
      <c r="O34" s="122" t="s">
        <v>46</v>
      </c>
      <c r="P34" s="83"/>
      <c r="R34" s="56"/>
    </row>
    <row r="35" spans="1:18" s="46" customFormat="1" ht="36.75" hidden="1" thickTop="1" x14ac:dyDescent="0.25">
      <c r="A35" s="107">
        <v>21370</v>
      </c>
      <c r="B35" s="95" t="s">
        <v>53</v>
      </c>
      <c r="C35" s="96">
        <f t="shared" si="1"/>
        <v>0</v>
      </c>
      <c r="D35" s="98" t="s">
        <v>46</v>
      </c>
      <c r="E35" s="102" t="s">
        <v>46</v>
      </c>
      <c r="F35" s="359" t="s">
        <v>46</v>
      </c>
      <c r="G35" s="98" t="s">
        <v>46</v>
      </c>
      <c r="H35" s="99" t="s">
        <v>46</v>
      </c>
      <c r="I35" s="100" t="s">
        <v>46</v>
      </c>
      <c r="J35" s="104">
        <f>SUM(J36)</f>
        <v>0</v>
      </c>
      <c r="K35" s="105">
        <f>SUM(K36)</f>
        <v>0</v>
      </c>
      <c r="L35" s="106">
        <f t="shared" si="2"/>
        <v>0</v>
      </c>
      <c r="M35" s="101" t="s">
        <v>46</v>
      </c>
      <c r="N35" s="102" t="s">
        <v>46</v>
      </c>
      <c r="O35" s="100" t="s">
        <v>46</v>
      </c>
      <c r="P35" s="103"/>
      <c r="R35" s="56"/>
    </row>
    <row r="36" spans="1:18" ht="36.75" hidden="1" thickTop="1" x14ac:dyDescent="0.25">
      <c r="A36" s="128">
        <v>21379</v>
      </c>
      <c r="B36" s="129" t="s">
        <v>54</v>
      </c>
      <c r="C36" s="130">
        <f t="shared" si="1"/>
        <v>0</v>
      </c>
      <c r="D36" s="131" t="s">
        <v>46</v>
      </c>
      <c r="E36" s="138" t="s">
        <v>46</v>
      </c>
      <c r="F36" s="362" t="s">
        <v>46</v>
      </c>
      <c r="G36" s="131" t="s">
        <v>46</v>
      </c>
      <c r="H36" s="132" t="s">
        <v>46</v>
      </c>
      <c r="I36" s="133" t="s">
        <v>46</v>
      </c>
      <c r="J36" s="134"/>
      <c r="K36" s="135"/>
      <c r="L36" s="136">
        <f t="shared" si="2"/>
        <v>0</v>
      </c>
      <c r="M36" s="137" t="s">
        <v>46</v>
      </c>
      <c r="N36" s="138" t="s">
        <v>46</v>
      </c>
      <c r="O36" s="133" t="s">
        <v>46</v>
      </c>
      <c r="P36" s="139"/>
      <c r="R36" s="56"/>
    </row>
    <row r="37" spans="1:18" s="46" customFormat="1" ht="12.75" hidden="1" thickTop="1" x14ac:dyDescent="0.25">
      <c r="A37" s="107">
        <v>21380</v>
      </c>
      <c r="B37" s="95" t="s">
        <v>55</v>
      </c>
      <c r="C37" s="96">
        <f t="shared" si="1"/>
        <v>0</v>
      </c>
      <c r="D37" s="98" t="s">
        <v>46</v>
      </c>
      <c r="E37" s="102" t="s">
        <v>46</v>
      </c>
      <c r="F37" s="359" t="s">
        <v>46</v>
      </c>
      <c r="G37" s="98" t="s">
        <v>46</v>
      </c>
      <c r="H37" s="99" t="s">
        <v>46</v>
      </c>
      <c r="I37" s="100" t="s">
        <v>46</v>
      </c>
      <c r="J37" s="104">
        <f>SUM(J38:J39)</f>
        <v>0</v>
      </c>
      <c r="K37" s="105">
        <f>SUM(K38:K39)</f>
        <v>0</v>
      </c>
      <c r="L37" s="106">
        <f t="shared" si="2"/>
        <v>0</v>
      </c>
      <c r="M37" s="101" t="s">
        <v>46</v>
      </c>
      <c r="N37" s="102" t="s">
        <v>46</v>
      </c>
      <c r="O37" s="100" t="s">
        <v>46</v>
      </c>
      <c r="P37" s="103"/>
      <c r="R37" s="56"/>
    </row>
    <row r="38" spans="1:18" ht="12.75" hidden="1" thickTop="1" x14ac:dyDescent="0.25">
      <c r="A38" s="67">
        <v>21381</v>
      </c>
      <c r="B38" s="108" t="s">
        <v>56</v>
      </c>
      <c r="C38" s="109">
        <f t="shared" si="1"/>
        <v>0</v>
      </c>
      <c r="D38" s="110" t="s">
        <v>46</v>
      </c>
      <c r="E38" s="117" t="s">
        <v>46</v>
      </c>
      <c r="F38" s="360" t="s">
        <v>46</v>
      </c>
      <c r="G38" s="110" t="s">
        <v>46</v>
      </c>
      <c r="H38" s="111" t="s">
        <v>46</v>
      </c>
      <c r="I38" s="112" t="s">
        <v>46</v>
      </c>
      <c r="J38" s="113"/>
      <c r="K38" s="114"/>
      <c r="L38" s="115">
        <f t="shared" si="2"/>
        <v>0</v>
      </c>
      <c r="M38" s="116" t="s">
        <v>46</v>
      </c>
      <c r="N38" s="117" t="s">
        <v>46</v>
      </c>
      <c r="O38" s="112" t="s">
        <v>46</v>
      </c>
      <c r="P38" s="74"/>
      <c r="R38" s="56"/>
    </row>
    <row r="39" spans="1:18" ht="24.75" hidden="1" thickTop="1" x14ac:dyDescent="0.25">
      <c r="A39" s="76">
        <v>21383</v>
      </c>
      <c r="B39" s="118" t="s">
        <v>57</v>
      </c>
      <c r="C39" s="119">
        <f t="shared" si="1"/>
        <v>0</v>
      </c>
      <c r="D39" s="120" t="s">
        <v>46</v>
      </c>
      <c r="E39" s="127" t="s">
        <v>46</v>
      </c>
      <c r="F39" s="361" t="s">
        <v>46</v>
      </c>
      <c r="G39" s="120" t="s">
        <v>46</v>
      </c>
      <c r="H39" s="121" t="s">
        <v>46</v>
      </c>
      <c r="I39" s="122" t="s">
        <v>46</v>
      </c>
      <c r="J39" s="123"/>
      <c r="K39" s="124"/>
      <c r="L39" s="125">
        <f t="shared" si="2"/>
        <v>0</v>
      </c>
      <c r="M39" s="126" t="s">
        <v>46</v>
      </c>
      <c r="N39" s="127" t="s">
        <v>46</v>
      </c>
      <c r="O39" s="122" t="s">
        <v>46</v>
      </c>
      <c r="P39" s="83"/>
      <c r="R39" s="56"/>
    </row>
    <row r="40" spans="1:18" s="46" customFormat="1" ht="24.75" hidden="1" thickTop="1" x14ac:dyDescent="0.25">
      <c r="A40" s="107">
        <v>21390</v>
      </c>
      <c r="B40" s="95" t="s">
        <v>58</v>
      </c>
      <c r="C40" s="96">
        <f t="shared" si="1"/>
        <v>0</v>
      </c>
      <c r="D40" s="98" t="s">
        <v>46</v>
      </c>
      <c r="E40" s="102" t="s">
        <v>46</v>
      </c>
      <c r="F40" s="359" t="s">
        <v>46</v>
      </c>
      <c r="G40" s="98" t="s">
        <v>46</v>
      </c>
      <c r="H40" s="99" t="s">
        <v>46</v>
      </c>
      <c r="I40" s="100" t="s">
        <v>46</v>
      </c>
      <c r="J40" s="104">
        <f>SUM(J41:J44)</f>
        <v>0</v>
      </c>
      <c r="K40" s="105">
        <f>SUM(K41:K44)</f>
        <v>0</v>
      </c>
      <c r="L40" s="106">
        <f t="shared" si="2"/>
        <v>0</v>
      </c>
      <c r="M40" s="101" t="s">
        <v>46</v>
      </c>
      <c r="N40" s="102" t="s">
        <v>46</v>
      </c>
      <c r="O40" s="100" t="s">
        <v>46</v>
      </c>
      <c r="P40" s="103"/>
      <c r="R40" s="56"/>
    </row>
    <row r="41" spans="1:18" ht="24.75" hidden="1" thickTop="1" x14ac:dyDescent="0.25">
      <c r="A41" s="67">
        <v>21391</v>
      </c>
      <c r="B41" s="108" t="s">
        <v>59</v>
      </c>
      <c r="C41" s="109">
        <f t="shared" si="1"/>
        <v>0</v>
      </c>
      <c r="D41" s="110" t="s">
        <v>46</v>
      </c>
      <c r="E41" s="117" t="s">
        <v>46</v>
      </c>
      <c r="F41" s="360" t="s">
        <v>46</v>
      </c>
      <c r="G41" s="110" t="s">
        <v>46</v>
      </c>
      <c r="H41" s="111" t="s">
        <v>46</v>
      </c>
      <c r="I41" s="112" t="s">
        <v>46</v>
      </c>
      <c r="J41" s="113"/>
      <c r="K41" s="114"/>
      <c r="L41" s="115">
        <f t="shared" si="2"/>
        <v>0</v>
      </c>
      <c r="M41" s="116" t="s">
        <v>46</v>
      </c>
      <c r="N41" s="117" t="s">
        <v>46</v>
      </c>
      <c r="O41" s="112" t="s">
        <v>46</v>
      </c>
      <c r="P41" s="74"/>
      <c r="R41" s="56"/>
    </row>
    <row r="42" spans="1:18" ht="12.75" hidden="1" thickTop="1" x14ac:dyDescent="0.25">
      <c r="A42" s="76">
        <v>21393</v>
      </c>
      <c r="B42" s="118" t="s">
        <v>60</v>
      </c>
      <c r="C42" s="119">
        <f t="shared" si="1"/>
        <v>0</v>
      </c>
      <c r="D42" s="120" t="s">
        <v>46</v>
      </c>
      <c r="E42" s="127" t="s">
        <v>46</v>
      </c>
      <c r="F42" s="361" t="s">
        <v>46</v>
      </c>
      <c r="G42" s="120" t="s">
        <v>46</v>
      </c>
      <c r="H42" s="121" t="s">
        <v>46</v>
      </c>
      <c r="I42" s="122" t="s">
        <v>46</v>
      </c>
      <c r="J42" s="123"/>
      <c r="K42" s="124"/>
      <c r="L42" s="125">
        <f t="shared" si="2"/>
        <v>0</v>
      </c>
      <c r="M42" s="126" t="s">
        <v>46</v>
      </c>
      <c r="N42" s="127" t="s">
        <v>46</v>
      </c>
      <c r="O42" s="122" t="s">
        <v>46</v>
      </c>
      <c r="P42" s="83"/>
      <c r="R42" s="56"/>
    </row>
    <row r="43" spans="1:18" ht="12.75" hidden="1" thickTop="1" x14ac:dyDescent="0.25">
      <c r="A43" s="76">
        <v>21395</v>
      </c>
      <c r="B43" s="118" t="s">
        <v>61</v>
      </c>
      <c r="C43" s="119">
        <f t="shared" si="1"/>
        <v>0</v>
      </c>
      <c r="D43" s="120" t="s">
        <v>46</v>
      </c>
      <c r="E43" s="127" t="s">
        <v>46</v>
      </c>
      <c r="F43" s="361" t="s">
        <v>46</v>
      </c>
      <c r="G43" s="120" t="s">
        <v>46</v>
      </c>
      <c r="H43" s="121" t="s">
        <v>46</v>
      </c>
      <c r="I43" s="122" t="s">
        <v>46</v>
      </c>
      <c r="J43" s="123"/>
      <c r="K43" s="124"/>
      <c r="L43" s="125">
        <f t="shared" si="2"/>
        <v>0</v>
      </c>
      <c r="M43" s="126" t="s">
        <v>46</v>
      </c>
      <c r="N43" s="127" t="s">
        <v>46</v>
      </c>
      <c r="O43" s="122" t="s">
        <v>46</v>
      </c>
      <c r="P43" s="83"/>
      <c r="R43" s="56"/>
    </row>
    <row r="44" spans="1:18" ht="24.75" hidden="1" thickTop="1" x14ac:dyDescent="0.25">
      <c r="A44" s="76">
        <v>21399</v>
      </c>
      <c r="B44" s="118" t="s">
        <v>62</v>
      </c>
      <c r="C44" s="119">
        <f t="shared" si="1"/>
        <v>0</v>
      </c>
      <c r="D44" s="120" t="s">
        <v>46</v>
      </c>
      <c r="E44" s="127" t="s">
        <v>46</v>
      </c>
      <c r="F44" s="361" t="s">
        <v>46</v>
      </c>
      <c r="G44" s="120" t="s">
        <v>46</v>
      </c>
      <c r="H44" s="121" t="s">
        <v>46</v>
      </c>
      <c r="I44" s="122" t="s">
        <v>46</v>
      </c>
      <c r="J44" s="123"/>
      <c r="K44" s="124"/>
      <c r="L44" s="125">
        <f t="shared" si="2"/>
        <v>0</v>
      </c>
      <c r="M44" s="126" t="s">
        <v>46</v>
      </c>
      <c r="N44" s="127" t="s">
        <v>46</v>
      </c>
      <c r="O44" s="122" t="s">
        <v>46</v>
      </c>
      <c r="P44" s="83"/>
      <c r="R44" s="56"/>
    </row>
    <row r="45" spans="1:18" s="46" customFormat="1" ht="24.75" hidden="1" thickTop="1" x14ac:dyDescent="0.25">
      <c r="A45" s="107">
        <v>21420</v>
      </c>
      <c r="B45" s="95" t="s">
        <v>63</v>
      </c>
      <c r="C45" s="140">
        <f>F45</f>
        <v>0</v>
      </c>
      <c r="D45" s="141"/>
      <c r="E45" s="337"/>
      <c r="F45" s="358">
        <f>D45+E45</f>
        <v>0</v>
      </c>
      <c r="G45" s="98" t="s">
        <v>46</v>
      </c>
      <c r="H45" s="99" t="s">
        <v>46</v>
      </c>
      <c r="I45" s="100" t="s">
        <v>46</v>
      </c>
      <c r="J45" s="98" t="s">
        <v>46</v>
      </c>
      <c r="K45" s="99" t="s">
        <v>46</v>
      </c>
      <c r="L45" s="100" t="s">
        <v>46</v>
      </c>
      <c r="M45" s="101" t="s">
        <v>46</v>
      </c>
      <c r="N45" s="102" t="s">
        <v>46</v>
      </c>
      <c r="O45" s="100" t="s">
        <v>46</v>
      </c>
      <c r="P45" s="103"/>
      <c r="R45" s="56"/>
    </row>
    <row r="46" spans="1:18" s="46" customFormat="1" ht="24.75" hidden="1" thickTop="1" x14ac:dyDescent="0.25">
      <c r="A46" s="142">
        <v>21490</v>
      </c>
      <c r="B46" s="143" t="s">
        <v>64</v>
      </c>
      <c r="C46" s="140">
        <f>F46+I46+L46</f>
        <v>0</v>
      </c>
      <c r="D46" s="144">
        <f>D47</f>
        <v>0</v>
      </c>
      <c r="E46" s="338">
        <f>E47</f>
        <v>0</v>
      </c>
      <c r="F46" s="363">
        <f>D46+E46</f>
        <v>0</v>
      </c>
      <c r="G46" s="144">
        <f>G47</f>
        <v>0</v>
      </c>
      <c r="H46" s="145">
        <f t="shared" ref="H46:K46" si="3">H47</f>
        <v>0</v>
      </c>
      <c r="I46" s="146">
        <f>G46+H46</f>
        <v>0</v>
      </c>
      <c r="J46" s="144">
        <f>J47</f>
        <v>0</v>
      </c>
      <c r="K46" s="145">
        <f t="shared" si="3"/>
        <v>0</v>
      </c>
      <c r="L46" s="146">
        <f>J46+K46</f>
        <v>0</v>
      </c>
      <c r="M46" s="101" t="s">
        <v>46</v>
      </c>
      <c r="N46" s="102" t="s">
        <v>46</v>
      </c>
      <c r="O46" s="100" t="s">
        <v>46</v>
      </c>
      <c r="P46" s="103"/>
      <c r="R46" s="56"/>
    </row>
    <row r="47" spans="1:18" s="46" customFormat="1" ht="24.75" hidden="1" thickTop="1" x14ac:dyDescent="0.25">
      <c r="A47" s="76">
        <v>21499</v>
      </c>
      <c r="B47" s="118" t="s">
        <v>65</v>
      </c>
      <c r="C47" s="147">
        <f>F47+I47+L47</f>
        <v>0</v>
      </c>
      <c r="D47" s="69"/>
      <c r="E47" s="73"/>
      <c r="F47" s="355">
        <f>D47+E47</f>
        <v>0</v>
      </c>
      <c r="G47" s="148"/>
      <c r="H47" s="70"/>
      <c r="I47" s="71">
        <f>G47+H47</f>
        <v>0</v>
      </c>
      <c r="J47" s="69"/>
      <c r="K47" s="70"/>
      <c r="L47" s="71">
        <f>J47+K47</f>
        <v>0</v>
      </c>
      <c r="M47" s="137" t="s">
        <v>46</v>
      </c>
      <c r="N47" s="138" t="s">
        <v>46</v>
      </c>
      <c r="O47" s="133" t="s">
        <v>46</v>
      </c>
      <c r="P47" s="139"/>
      <c r="R47" s="56"/>
    </row>
    <row r="48" spans="1:18" ht="24.75" hidden="1" thickTop="1" x14ac:dyDescent="0.25">
      <c r="A48" s="149">
        <v>23000</v>
      </c>
      <c r="B48" s="150" t="s">
        <v>66</v>
      </c>
      <c r="C48" s="140">
        <f>O48</f>
        <v>0</v>
      </c>
      <c r="D48" s="151" t="s">
        <v>46</v>
      </c>
      <c r="E48" s="339" t="s">
        <v>46</v>
      </c>
      <c r="F48" s="364" t="s">
        <v>46</v>
      </c>
      <c r="G48" s="151" t="s">
        <v>46</v>
      </c>
      <c r="H48" s="152" t="s">
        <v>46</v>
      </c>
      <c r="I48" s="153" t="s">
        <v>46</v>
      </c>
      <c r="J48" s="151" t="s">
        <v>46</v>
      </c>
      <c r="K48" s="152" t="s">
        <v>46</v>
      </c>
      <c r="L48" s="153" t="s">
        <v>46</v>
      </c>
      <c r="M48" s="154">
        <f>SUM(M49:M50)</f>
        <v>0</v>
      </c>
      <c r="N48" s="155">
        <f>SUM(N49:N50)</f>
        <v>0</v>
      </c>
      <c r="O48" s="156">
        <f>M48+N48</f>
        <v>0</v>
      </c>
      <c r="P48" s="103"/>
      <c r="R48" s="56"/>
    </row>
    <row r="49" spans="1:18" ht="24.75" hidden="1" thickTop="1" x14ac:dyDescent="0.25">
      <c r="A49" s="157">
        <v>23410</v>
      </c>
      <c r="B49" s="158" t="s">
        <v>67</v>
      </c>
      <c r="C49" s="159">
        <f>O49</f>
        <v>0</v>
      </c>
      <c r="D49" s="160" t="s">
        <v>46</v>
      </c>
      <c r="E49" s="340" t="s">
        <v>46</v>
      </c>
      <c r="F49" s="365" t="s">
        <v>46</v>
      </c>
      <c r="G49" s="160" t="s">
        <v>46</v>
      </c>
      <c r="H49" s="161" t="s">
        <v>46</v>
      </c>
      <c r="I49" s="162" t="s">
        <v>46</v>
      </c>
      <c r="J49" s="160" t="s">
        <v>46</v>
      </c>
      <c r="K49" s="161" t="s">
        <v>46</v>
      </c>
      <c r="L49" s="162" t="s">
        <v>46</v>
      </c>
      <c r="M49" s="163"/>
      <c r="N49" s="164"/>
      <c r="O49" s="165">
        <f>M49+N49</f>
        <v>0</v>
      </c>
      <c r="P49" s="166"/>
      <c r="R49" s="56"/>
    </row>
    <row r="50" spans="1:18" ht="24.75" hidden="1" thickTop="1" x14ac:dyDescent="0.25">
      <c r="A50" s="157">
        <v>23510</v>
      </c>
      <c r="B50" s="158" t="s">
        <v>68</v>
      </c>
      <c r="C50" s="159">
        <f>O50</f>
        <v>0</v>
      </c>
      <c r="D50" s="160" t="s">
        <v>46</v>
      </c>
      <c r="E50" s="340" t="s">
        <v>46</v>
      </c>
      <c r="F50" s="365" t="s">
        <v>46</v>
      </c>
      <c r="G50" s="160" t="s">
        <v>46</v>
      </c>
      <c r="H50" s="161" t="s">
        <v>46</v>
      </c>
      <c r="I50" s="162" t="s">
        <v>46</v>
      </c>
      <c r="J50" s="160" t="s">
        <v>46</v>
      </c>
      <c r="K50" s="161" t="s">
        <v>46</v>
      </c>
      <c r="L50" s="162" t="s">
        <v>46</v>
      </c>
      <c r="M50" s="163"/>
      <c r="N50" s="164"/>
      <c r="O50" s="165">
        <f>M50+N50</f>
        <v>0</v>
      </c>
      <c r="P50" s="166"/>
      <c r="R50" s="56"/>
    </row>
    <row r="51" spans="1:18" ht="12.75" thickTop="1" x14ac:dyDescent="0.25">
      <c r="A51" s="167"/>
      <c r="B51" s="158"/>
      <c r="C51" s="168"/>
      <c r="D51" s="169"/>
      <c r="E51" s="791"/>
      <c r="F51" s="395"/>
      <c r="G51" s="169"/>
      <c r="H51" s="170"/>
      <c r="I51" s="162"/>
      <c r="J51" s="171"/>
      <c r="K51" s="172"/>
      <c r="L51" s="165"/>
      <c r="M51" s="163"/>
      <c r="N51" s="164"/>
      <c r="O51" s="165"/>
      <c r="P51" s="166"/>
      <c r="R51" s="56"/>
    </row>
    <row r="52" spans="1:18" s="46" customFormat="1" x14ac:dyDescent="0.25">
      <c r="A52" s="173"/>
      <c r="B52" s="174" t="s">
        <v>69</v>
      </c>
      <c r="C52" s="175"/>
      <c r="D52" s="176"/>
      <c r="E52" s="792"/>
      <c r="F52" s="795"/>
      <c r="G52" s="176"/>
      <c r="H52" s="177"/>
      <c r="I52" s="178"/>
      <c r="J52" s="176"/>
      <c r="K52" s="177"/>
      <c r="L52" s="178"/>
      <c r="M52" s="179"/>
      <c r="N52" s="180"/>
      <c r="O52" s="178"/>
      <c r="P52" s="181"/>
      <c r="R52" s="56"/>
    </row>
    <row r="53" spans="1:18" s="46" customFormat="1" ht="12.75" thickBot="1" x14ac:dyDescent="0.3">
      <c r="A53" s="182"/>
      <c r="B53" s="47" t="s">
        <v>70</v>
      </c>
      <c r="C53" s="183">
        <f t="shared" ref="C53:C116" si="4">F53+I53+L53+O53</f>
        <v>27873</v>
      </c>
      <c r="D53" s="184">
        <f>SUM(D54,D284)</f>
        <v>28227</v>
      </c>
      <c r="E53" s="610">
        <f>SUM(E54,E284)</f>
        <v>-354</v>
      </c>
      <c r="F53" s="398">
        <f t="shared" ref="F53:F117" si="5">D53+E53</f>
        <v>27873</v>
      </c>
      <c r="G53" s="184">
        <f>SUM(G54,G284)</f>
        <v>0</v>
      </c>
      <c r="H53" s="185">
        <f>SUM(H54,H284)</f>
        <v>0</v>
      </c>
      <c r="I53" s="186">
        <f t="shared" ref="I53:I117" si="6">G53+H53</f>
        <v>0</v>
      </c>
      <c r="J53" s="184">
        <f>SUM(J54,J284)</f>
        <v>0</v>
      </c>
      <c r="K53" s="185">
        <f>SUM(K54,K284)</f>
        <v>0</v>
      </c>
      <c r="L53" s="186">
        <f t="shared" ref="L53:L117" si="7">J53+K53</f>
        <v>0</v>
      </c>
      <c r="M53" s="187">
        <f>SUM(M54,M284)</f>
        <v>0</v>
      </c>
      <c r="N53" s="188">
        <f>SUM(N54,N284)</f>
        <v>0</v>
      </c>
      <c r="O53" s="186">
        <f t="shared" ref="O53:O117" si="8">M53+N53</f>
        <v>0</v>
      </c>
      <c r="P53" s="55"/>
      <c r="R53" s="56"/>
    </row>
    <row r="54" spans="1:18" s="46" customFormat="1" ht="36.75" thickTop="1" x14ac:dyDescent="0.25">
      <c r="A54" s="189"/>
      <c r="B54" s="190" t="s">
        <v>71</v>
      </c>
      <c r="C54" s="191">
        <f t="shared" si="4"/>
        <v>27873</v>
      </c>
      <c r="D54" s="192">
        <f>SUM(D55,D197)</f>
        <v>28227</v>
      </c>
      <c r="E54" s="613">
        <f>SUM(E55,E197)</f>
        <v>-354</v>
      </c>
      <c r="F54" s="399">
        <f t="shared" si="5"/>
        <v>27873</v>
      </c>
      <c r="G54" s="192">
        <f>SUM(G55,G197)</f>
        <v>0</v>
      </c>
      <c r="H54" s="193">
        <f>SUM(H55,H197)</f>
        <v>0</v>
      </c>
      <c r="I54" s="194">
        <f t="shared" si="6"/>
        <v>0</v>
      </c>
      <c r="J54" s="192">
        <f>SUM(J55,J197)</f>
        <v>0</v>
      </c>
      <c r="K54" s="193">
        <f>SUM(K55,K197)</f>
        <v>0</v>
      </c>
      <c r="L54" s="194">
        <f t="shared" si="7"/>
        <v>0</v>
      </c>
      <c r="M54" s="195">
        <f>SUM(M55,M197)</f>
        <v>0</v>
      </c>
      <c r="N54" s="196">
        <f>SUM(N55,N197)</f>
        <v>0</v>
      </c>
      <c r="O54" s="194">
        <f t="shared" si="8"/>
        <v>0</v>
      </c>
      <c r="P54" s="197"/>
      <c r="R54" s="56"/>
    </row>
    <row r="55" spans="1:18" s="46" customFormat="1" ht="24" x14ac:dyDescent="0.25">
      <c r="A55" s="40"/>
      <c r="B55" s="36" t="s">
        <v>72</v>
      </c>
      <c r="C55" s="198">
        <f t="shared" si="4"/>
        <v>27873</v>
      </c>
      <c r="D55" s="199">
        <f>SUM(D56,D78,D176,D190)</f>
        <v>28227</v>
      </c>
      <c r="E55" s="605">
        <f>SUM(E56,E78,E176,E190)</f>
        <v>-354</v>
      </c>
      <c r="F55" s="400">
        <f t="shared" si="5"/>
        <v>27873</v>
      </c>
      <c r="G55" s="199">
        <f>SUM(G56,G78,G176,G190)</f>
        <v>0</v>
      </c>
      <c r="H55" s="200">
        <f>SUM(H56,H78,H176,H190)</f>
        <v>0</v>
      </c>
      <c r="I55" s="201">
        <f t="shared" si="6"/>
        <v>0</v>
      </c>
      <c r="J55" s="199">
        <f>SUM(J56,J78,J176,J190)</f>
        <v>0</v>
      </c>
      <c r="K55" s="200">
        <f>SUM(K56,K78,K176,K190)</f>
        <v>0</v>
      </c>
      <c r="L55" s="201">
        <f t="shared" si="7"/>
        <v>0</v>
      </c>
      <c r="M55" s="56">
        <f>SUM(M56,M78,M176,M190)</f>
        <v>0</v>
      </c>
      <c r="N55" s="202">
        <f>SUM(N56,N78,N176,N190)</f>
        <v>0</v>
      </c>
      <c r="O55" s="201">
        <f t="shared" si="8"/>
        <v>0</v>
      </c>
      <c r="P55" s="203"/>
      <c r="R55" s="56"/>
    </row>
    <row r="56" spans="1:18" s="46" customFormat="1" x14ac:dyDescent="0.25">
      <c r="A56" s="204">
        <v>1000</v>
      </c>
      <c r="B56" s="204" t="s">
        <v>73</v>
      </c>
      <c r="C56" s="205">
        <f t="shared" si="4"/>
        <v>1352</v>
      </c>
      <c r="D56" s="206">
        <f>SUM(D57,D70)</f>
        <v>1436</v>
      </c>
      <c r="E56" s="793">
        <f>SUM(E57,E70)</f>
        <v>-84</v>
      </c>
      <c r="F56" s="401">
        <f t="shared" si="5"/>
        <v>1352</v>
      </c>
      <c r="G56" s="206">
        <f>SUM(G57,G70)</f>
        <v>0</v>
      </c>
      <c r="H56" s="207">
        <f>SUM(H57,H70)</f>
        <v>0</v>
      </c>
      <c r="I56" s="208">
        <f t="shared" si="6"/>
        <v>0</v>
      </c>
      <c r="J56" s="206">
        <f>SUM(J57,J70)</f>
        <v>0</v>
      </c>
      <c r="K56" s="207">
        <f>SUM(K57,K70)</f>
        <v>0</v>
      </c>
      <c r="L56" s="208">
        <f t="shared" si="7"/>
        <v>0</v>
      </c>
      <c r="M56" s="209">
        <f>SUM(M57,M70)</f>
        <v>0</v>
      </c>
      <c r="N56" s="210">
        <f>SUM(N57,N70)</f>
        <v>0</v>
      </c>
      <c r="O56" s="208">
        <f t="shared" si="8"/>
        <v>0</v>
      </c>
      <c r="P56" s="211"/>
      <c r="R56" s="56"/>
    </row>
    <row r="57" spans="1:18" x14ac:dyDescent="0.25">
      <c r="A57" s="95">
        <v>1100</v>
      </c>
      <c r="B57" s="212" t="s">
        <v>74</v>
      </c>
      <c r="C57" s="96">
        <f t="shared" si="4"/>
        <v>566</v>
      </c>
      <c r="D57" s="104">
        <f>SUM(D58,D61,D69)</f>
        <v>650</v>
      </c>
      <c r="E57" s="622">
        <f>SUM(E58,E61,E69)</f>
        <v>-84</v>
      </c>
      <c r="F57" s="391">
        <f t="shared" si="5"/>
        <v>566</v>
      </c>
      <c r="G57" s="104">
        <f>SUM(G58,G61,G69)</f>
        <v>0</v>
      </c>
      <c r="H57" s="105">
        <f>SUM(H58,H61,H69)</f>
        <v>0</v>
      </c>
      <c r="I57" s="106">
        <f t="shared" si="6"/>
        <v>0</v>
      </c>
      <c r="J57" s="104">
        <f>SUM(J58,J61,J69)</f>
        <v>0</v>
      </c>
      <c r="K57" s="105">
        <f>SUM(K58,K61,K69)</f>
        <v>0</v>
      </c>
      <c r="L57" s="106">
        <f t="shared" si="7"/>
        <v>0</v>
      </c>
      <c r="M57" s="213">
        <f>SUM(M58,M61,M69)</f>
        <v>0</v>
      </c>
      <c r="N57" s="214">
        <f>SUM(N58,N61,N69)</f>
        <v>0</v>
      </c>
      <c r="O57" s="215">
        <f t="shared" si="8"/>
        <v>0</v>
      </c>
      <c r="P57" s="216"/>
      <c r="R57" s="56"/>
    </row>
    <row r="58" spans="1:18" hidden="1" x14ac:dyDescent="0.25">
      <c r="A58" s="217">
        <v>1110</v>
      </c>
      <c r="B58" s="158" t="s">
        <v>75</v>
      </c>
      <c r="C58" s="168">
        <f t="shared" si="4"/>
        <v>0</v>
      </c>
      <c r="D58" s="218">
        <f>SUM(D59:D60)</f>
        <v>0</v>
      </c>
      <c r="E58" s="222">
        <f>SUM(E59:E60)</f>
        <v>0</v>
      </c>
      <c r="F58" s="373">
        <f t="shared" si="5"/>
        <v>0</v>
      </c>
      <c r="G58" s="218">
        <f>SUM(G59:G60)</f>
        <v>0</v>
      </c>
      <c r="H58" s="219">
        <f>SUM(H59:H60)</f>
        <v>0</v>
      </c>
      <c r="I58" s="220">
        <f t="shared" si="6"/>
        <v>0</v>
      </c>
      <c r="J58" s="218">
        <f>SUM(J59:J60)</f>
        <v>0</v>
      </c>
      <c r="K58" s="219">
        <f>SUM(K59:K60)</f>
        <v>0</v>
      </c>
      <c r="L58" s="220">
        <f t="shared" si="7"/>
        <v>0</v>
      </c>
      <c r="M58" s="221">
        <f>SUM(M59:M60)</f>
        <v>0</v>
      </c>
      <c r="N58" s="222">
        <f>SUM(N59:N60)</f>
        <v>0</v>
      </c>
      <c r="O58" s="220">
        <f t="shared" si="8"/>
        <v>0</v>
      </c>
      <c r="P58" s="166"/>
      <c r="R58" s="56"/>
    </row>
    <row r="59" spans="1:18" hidden="1" x14ac:dyDescent="0.25">
      <c r="A59" s="67">
        <v>1111</v>
      </c>
      <c r="B59" s="108" t="s">
        <v>76</v>
      </c>
      <c r="C59" s="109">
        <f t="shared" si="4"/>
        <v>0</v>
      </c>
      <c r="D59" s="113"/>
      <c r="E59" s="224"/>
      <c r="F59" s="374">
        <f t="shared" si="5"/>
        <v>0</v>
      </c>
      <c r="G59" s="113"/>
      <c r="H59" s="114"/>
      <c r="I59" s="115">
        <f t="shared" si="6"/>
        <v>0</v>
      </c>
      <c r="J59" s="113"/>
      <c r="K59" s="114"/>
      <c r="L59" s="115">
        <f t="shared" si="7"/>
        <v>0</v>
      </c>
      <c r="M59" s="223"/>
      <c r="N59" s="224"/>
      <c r="O59" s="115">
        <f t="shared" si="8"/>
        <v>0</v>
      </c>
      <c r="P59" s="74"/>
      <c r="R59" s="56"/>
    </row>
    <row r="60" spans="1:18" ht="24" hidden="1" x14ac:dyDescent="0.25">
      <c r="A60" s="76">
        <v>1119</v>
      </c>
      <c r="B60" s="118" t="s">
        <v>77</v>
      </c>
      <c r="C60" s="119">
        <f t="shared" si="4"/>
        <v>0</v>
      </c>
      <c r="D60" s="123"/>
      <c r="E60" s="227"/>
      <c r="F60" s="375">
        <f t="shared" si="5"/>
        <v>0</v>
      </c>
      <c r="G60" s="123"/>
      <c r="H60" s="124"/>
      <c r="I60" s="125">
        <f t="shared" si="6"/>
        <v>0</v>
      </c>
      <c r="J60" s="123"/>
      <c r="K60" s="124"/>
      <c r="L60" s="125">
        <f t="shared" si="7"/>
        <v>0</v>
      </c>
      <c r="M60" s="226"/>
      <c r="N60" s="227"/>
      <c r="O60" s="125">
        <f t="shared" si="8"/>
        <v>0</v>
      </c>
      <c r="P60" s="83"/>
      <c r="R60" s="56"/>
    </row>
    <row r="61" spans="1:18" ht="24" hidden="1" x14ac:dyDescent="0.25">
      <c r="A61" s="228">
        <v>1140</v>
      </c>
      <c r="B61" s="118" t="s">
        <v>78</v>
      </c>
      <c r="C61" s="119">
        <f t="shared" si="4"/>
        <v>0</v>
      </c>
      <c r="D61" s="229">
        <f>SUM(D62:D68)</f>
        <v>0</v>
      </c>
      <c r="E61" s="233">
        <f>SUM(E62:E68)</f>
        <v>0</v>
      </c>
      <c r="F61" s="375">
        <f>D61+E61</f>
        <v>0</v>
      </c>
      <c r="G61" s="229">
        <f>SUM(G62:G68)</f>
        <v>0</v>
      </c>
      <c r="H61" s="231">
        <f>SUM(H62:H68)</f>
        <v>0</v>
      </c>
      <c r="I61" s="125">
        <f t="shared" si="6"/>
        <v>0</v>
      </c>
      <c r="J61" s="229">
        <f>SUM(J62:J68)</f>
        <v>0</v>
      </c>
      <c r="K61" s="231">
        <f>SUM(K62:K68)</f>
        <v>0</v>
      </c>
      <c r="L61" s="125">
        <f t="shared" si="7"/>
        <v>0</v>
      </c>
      <c r="M61" s="232">
        <f>SUM(M62:M68)</f>
        <v>0</v>
      </c>
      <c r="N61" s="233">
        <f>SUM(N62:N68)</f>
        <v>0</v>
      </c>
      <c r="O61" s="125">
        <f t="shared" si="8"/>
        <v>0</v>
      </c>
      <c r="P61" s="83"/>
      <c r="R61" s="56"/>
    </row>
    <row r="62" spans="1:18" hidden="1" x14ac:dyDescent="0.25">
      <c r="A62" s="76">
        <v>1141</v>
      </c>
      <c r="B62" s="118" t="s">
        <v>79</v>
      </c>
      <c r="C62" s="119">
        <f t="shared" si="4"/>
        <v>0</v>
      </c>
      <c r="D62" s="123"/>
      <c r="E62" s="227"/>
      <c r="F62" s="375">
        <f t="shared" si="5"/>
        <v>0</v>
      </c>
      <c r="G62" s="123"/>
      <c r="H62" s="124"/>
      <c r="I62" s="125">
        <f t="shared" si="6"/>
        <v>0</v>
      </c>
      <c r="J62" s="123"/>
      <c r="K62" s="124"/>
      <c r="L62" s="125">
        <f t="shared" si="7"/>
        <v>0</v>
      </c>
      <c r="M62" s="226"/>
      <c r="N62" s="227"/>
      <c r="O62" s="125">
        <f t="shared" si="8"/>
        <v>0</v>
      </c>
      <c r="P62" s="83"/>
      <c r="R62" s="56"/>
    </row>
    <row r="63" spans="1:18" ht="24" hidden="1" x14ac:dyDescent="0.25">
      <c r="A63" s="76">
        <v>1142</v>
      </c>
      <c r="B63" s="118" t="s">
        <v>80</v>
      </c>
      <c r="C63" s="119">
        <f t="shared" si="4"/>
        <v>0</v>
      </c>
      <c r="D63" s="123"/>
      <c r="E63" s="227"/>
      <c r="F63" s="375">
        <f t="shared" si="5"/>
        <v>0</v>
      </c>
      <c r="G63" s="123"/>
      <c r="H63" s="124"/>
      <c r="I63" s="125">
        <f t="shared" si="6"/>
        <v>0</v>
      </c>
      <c r="J63" s="123"/>
      <c r="K63" s="124"/>
      <c r="L63" s="125">
        <f t="shared" si="7"/>
        <v>0</v>
      </c>
      <c r="M63" s="226"/>
      <c r="N63" s="227"/>
      <c r="O63" s="125">
        <f t="shared" si="8"/>
        <v>0</v>
      </c>
      <c r="P63" s="83"/>
      <c r="R63" s="56"/>
    </row>
    <row r="64" spans="1:18" ht="24" hidden="1" x14ac:dyDescent="0.25">
      <c r="A64" s="76">
        <v>1145</v>
      </c>
      <c r="B64" s="118" t="s">
        <v>81</v>
      </c>
      <c r="C64" s="119">
        <f t="shared" si="4"/>
        <v>0</v>
      </c>
      <c r="D64" s="123"/>
      <c r="E64" s="227"/>
      <c r="F64" s="375">
        <f t="shared" si="5"/>
        <v>0</v>
      </c>
      <c r="G64" s="123"/>
      <c r="H64" s="124"/>
      <c r="I64" s="125">
        <f t="shared" si="6"/>
        <v>0</v>
      </c>
      <c r="J64" s="123"/>
      <c r="K64" s="124"/>
      <c r="L64" s="125">
        <f t="shared" si="7"/>
        <v>0</v>
      </c>
      <c r="M64" s="226"/>
      <c r="N64" s="227"/>
      <c r="O64" s="125">
        <f t="shared" si="8"/>
        <v>0</v>
      </c>
      <c r="P64" s="83"/>
      <c r="R64" s="56"/>
    </row>
    <row r="65" spans="1:18" ht="24" hidden="1" x14ac:dyDescent="0.25">
      <c r="A65" s="76">
        <v>1146</v>
      </c>
      <c r="B65" s="118" t="s">
        <v>82</v>
      </c>
      <c r="C65" s="119">
        <f t="shared" si="4"/>
        <v>0</v>
      </c>
      <c r="D65" s="123"/>
      <c r="E65" s="227"/>
      <c r="F65" s="375">
        <f t="shared" si="5"/>
        <v>0</v>
      </c>
      <c r="G65" s="123"/>
      <c r="H65" s="124"/>
      <c r="I65" s="125">
        <f t="shared" si="6"/>
        <v>0</v>
      </c>
      <c r="J65" s="123"/>
      <c r="K65" s="124"/>
      <c r="L65" s="125">
        <f t="shared" si="7"/>
        <v>0</v>
      </c>
      <c r="M65" s="226"/>
      <c r="N65" s="227"/>
      <c r="O65" s="125">
        <f t="shared" si="8"/>
        <v>0</v>
      </c>
      <c r="P65" s="83"/>
      <c r="R65" s="56"/>
    </row>
    <row r="66" spans="1:18" hidden="1" x14ac:dyDescent="0.25">
      <c r="A66" s="76">
        <v>1147</v>
      </c>
      <c r="B66" s="118" t="s">
        <v>83</v>
      </c>
      <c r="C66" s="119">
        <f t="shared" si="4"/>
        <v>0</v>
      </c>
      <c r="D66" s="123"/>
      <c r="E66" s="227"/>
      <c r="F66" s="375">
        <f t="shared" si="5"/>
        <v>0</v>
      </c>
      <c r="G66" s="123"/>
      <c r="H66" s="124"/>
      <c r="I66" s="125">
        <f t="shared" si="6"/>
        <v>0</v>
      </c>
      <c r="J66" s="123"/>
      <c r="K66" s="124"/>
      <c r="L66" s="125">
        <f t="shared" si="7"/>
        <v>0</v>
      </c>
      <c r="M66" s="226"/>
      <c r="N66" s="227"/>
      <c r="O66" s="125">
        <f t="shared" si="8"/>
        <v>0</v>
      </c>
      <c r="P66" s="83"/>
      <c r="R66" s="56"/>
    </row>
    <row r="67" spans="1:18" hidden="1" x14ac:dyDescent="0.25">
      <c r="A67" s="76">
        <v>1148</v>
      </c>
      <c r="B67" s="118" t="s">
        <v>84</v>
      </c>
      <c r="C67" s="119">
        <f t="shared" si="4"/>
        <v>0</v>
      </c>
      <c r="D67" s="123"/>
      <c r="E67" s="227"/>
      <c r="F67" s="375">
        <f t="shared" si="5"/>
        <v>0</v>
      </c>
      <c r="G67" s="123"/>
      <c r="H67" s="124"/>
      <c r="I67" s="125">
        <f t="shared" si="6"/>
        <v>0</v>
      </c>
      <c r="J67" s="123"/>
      <c r="K67" s="124"/>
      <c r="L67" s="125">
        <f t="shared" si="7"/>
        <v>0</v>
      </c>
      <c r="M67" s="226"/>
      <c r="N67" s="227"/>
      <c r="O67" s="125">
        <f t="shared" si="8"/>
        <v>0</v>
      </c>
      <c r="P67" s="83"/>
      <c r="R67" s="56"/>
    </row>
    <row r="68" spans="1:18" ht="36" hidden="1" x14ac:dyDescent="0.25">
      <c r="A68" s="76">
        <v>1149</v>
      </c>
      <c r="B68" s="118" t="s">
        <v>85</v>
      </c>
      <c r="C68" s="119">
        <f t="shared" si="4"/>
        <v>0</v>
      </c>
      <c r="D68" s="123"/>
      <c r="E68" s="227"/>
      <c r="F68" s="375">
        <f t="shared" si="5"/>
        <v>0</v>
      </c>
      <c r="G68" s="123"/>
      <c r="H68" s="124"/>
      <c r="I68" s="125">
        <f t="shared" si="6"/>
        <v>0</v>
      </c>
      <c r="J68" s="123"/>
      <c r="K68" s="124"/>
      <c r="L68" s="125">
        <f t="shared" si="7"/>
        <v>0</v>
      </c>
      <c r="M68" s="226"/>
      <c r="N68" s="227"/>
      <c r="O68" s="125">
        <f t="shared" si="8"/>
        <v>0</v>
      </c>
      <c r="P68" s="83"/>
      <c r="R68" s="56"/>
    </row>
    <row r="69" spans="1:18" ht="36" x14ac:dyDescent="0.25">
      <c r="A69" s="217">
        <v>1150</v>
      </c>
      <c r="B69" s="158" t="s">
        <v>86</v>
      </c>
      <c r="C69" s="119">
        <f t="shared" si="4"/>
        <v>566</v>
      </c>
      <c r="D69" s="234">
        <v>650</v>
      </c>
      <c r="E69" s="633">
        <v>-84</v>
      </c>
      <c r="F69" s="396">
        <f t="shared" si="5"/>
        <v>566</v>
      </c>
      <c r="G69" s="234"/>
      <c r="H69" s="235"/>
      <c r="I69" s="220">
        <f t="shared" si="6"/>
        <v>0</v>
      </c>
      <c r="J69" s="234"/>
      <c r="K69" s="235"/>
      <c r="L69" s="220">
        <f t="shared" si="7"/>
        <v>0</v>
      </c>
      <c r="M69" s="236"/>
      <c r="N69" s="237"/>
      <c r="O69" s="220">
        <f t="shared" si="8"/>
        <v>0</v>
      </c>
      <c r="P69" s="166" t="s">
        <v>785</v>
      </c>
      <c r="R69" s="56"/>
    </row>
    <row r="70" spans="1:18" ht="36" x14ac:dyDescent="0.25">
      <c r="A70" s="95">
        <v>1200</v>
      </c>
      <c r="B70" s="212" t="s">
        <v>87</v>
      </c>
      <c r="C70" s="96">
        <f t="shared" si="4"/>
        <v>786</v>
      </c>
      <c r="D70" s="104">
        <f>SUM(D71:D72)</f>
        <v>786</v>
      </c>
      <c r="E70" s="622">
        <f>SUM(E71:E72)</f>
        <v>0</v>
      </c>
      <c r="F70" s="391">
        <f>D70+E70</f>
        <v>786</v>
      </c>
      <c r="G70" s="104">
        <f>SUM(G71:G72)</f>
        <v>0</v>
      </c>
      <c r="H70" s="105">
        <f>SUM(H71:H72)</f>
        <v>0</v>
      </c>
      <c r="I70" s="106">
        <f t="shared" si="6"/>
        <v>0</v>
      </c>
      <c r="J70" s="104">
        <f>SUM(J71:J72)</f>
        <v>0</v>
      </c>
      <c r="K70" s="105">
        <f>SUM(K71:K72)</f>
        <v>0</v>
      </c>
      <c r="L70" s="106">
        <f t="shared" si="7"/>
        <v>0</v>
      </c>
      <c r="M70" s="238">
        <f>SUM(M71:M72)</f>
        <v>0</v>
      </c>
      <c r="N70" s="239">
        <f>SUM(N71:N72)</f>
        <v>0</v>
      </c>
      <c r="O70" s="106">
        <f t="shared" si="8"/>
        <v>0</v>
      </c>
      <c r="P70" s="103"/>
      <c r="R70" s="56"/>
    </row>
    <row r="71" spans="1:18" ht="24" x14ac:dyDescent="0.25">
      <c r="A71" s="557">
        <v>1210</v>
      </c>
      <c r="B71" s="108" t="s">
        <v>88</v>
      </c>
      <c r="C71" s="109">
        <f t="shared" si="4"/>
        <v>154</v>
      </c>
      <c r="D71" s="113">
        <v>154</v>
      </c>
      <c r="E71" s="626"/>
      <c r="F71" s="392">
        <f t="shared" si="5"/>
        <v>154</v>
      </c>
      <c r="G71" s="113"/>
      <c r="H71" s="114"/>
      <c r="I71" s="115">
        <f t="shared" si="6"/>
        <v>0</v>
      </c>
      <c r="J71" s="113"/>
      <c r="K71" s="114"/>
      <c r="L71" s="115">
        <f t="shared" si="7"/>
        <v>0</v>
      </c>
      <c r="M71" s="223"/>
      <c r="N71" s="224"/>
      <c r="O71" s="115">
        <f t="shared" si="8"/>
        <v>0</v>
      </c>
      <c r="P71" s="74"/>
      <c r="R71" s="56"/>
    </row>
    <row r="72" spans="1:18" ht="24" x14ac:dyDescent="0.25">
      <c r="A72" s="228">
        <v>1220</v>
      </c>
      <c r="B72" s="118" t="s">
        <v>89</v>
      </c>
      <c r="C72" s="119">
        <f t="shared" si="4"/>
        <v>632</v>
      </c>
      <c r="D72" s="229">
        <f>SUM(D73:D77)</f>
        <v>632</v>
      </c>
      <c r="E72" s="230">
        <f>SUM(E73:E77)</f>
        <v>0</v>
      </c>
      <c r="F72" s="225">
        <f t="shared" si="5"/>
        <v>632</v>
      </c>
      <c r="G72" s="229">
        <f>SUM(G73:G77)</f>
        <v>0</v>
      </c>
      <c r="H72" s="231">
        <f>SUM(H73:H77)</f>
        <v>0</v>
      </c>
      <c r="I72" s="125">
        <f t="shared" si="6"/>
        <v>0</v>
      </c>
      <c r="J72" s="229">
        <f>SUM(J73:J77)</f>
        <v>0</v>
      </c>
      <c r="K72" s="231">
        <f>SUM(K73:K77)</f>
        <v>0</v>
      </c>
      <c r="L72" s="125">
        <f t="shared" si="7"/>
        <v>0</v>
      </c>
      <c r="M72" s="232">
        <f>SUM(M73:M77)</f>
        <v>0</v>
      </c>
      <c r="N72" s="233">
        <f>SUM(N73:N77)</f>
        <v>0</v>
      </c>
      <c r="O72" s="125">
        <f t="shared" si="8"/>
        <v>0</v>
      </c>
      <c r="P72" s="83"/>
      <c r="R72" s="56"/>
    </row>
    <row r="73" spans="1:18" ht="60" x14ac:dyDescent="0.25">
      <c r="A73" s="76">
        <v>1221</v>
      </c>
      <c r="B73" s="118" t="s">
        <v>90</v>
      </c>
      <c r="C73" s="119">
        <f t="shared" si="4"/>
        <v>632</v>
      </c>
      <c r="D73" s="123">
        <v>632</v>
      </c>
      <c r="E73" s="629"/>
      <c r="F73" s="225">
        <f t="shared" si="5"/>
        <v>632</v>
      </c>
      <c r="G73" s="123"/>
      <c r="H73" s="124"/>
      <c r="I73" s="125">
        <f t="shared" si="6"/>
        <v>0</v>
      </c>
      <c r="J73" s="123"/>
      <c r="K73" s="124"/>
      <c r="L73" s="125">
        <f t="shared" si="7"/>
        <v>0</v>
      </c>
      <c r="M73" s="226"/>
      <c r="N73" s="227"/>
      <c r="O73" s="125">
        <f t="shared" si="8"/>
        <v>0</v>
      </c>
      <c r="P73" s="83"/>
      <c r="R73" s="56"/>
    </row>
    <row r="74" spans="1:18" hidden="1" x14ac:dyDescent="0.25">
      <c r="A74" s="76">
        <v>1223</v>
      </c>
      <c r="B74" s="118" t="s">
        <v>91</v>
      </c>
      <c r="C74" s="119">
        <f t="shared" si="4"/>
        <v>0</v>
      </c>
      <c r="D74" s="123"/>
      <c r="E74" s="227"/>
      <c r="F74" s="375">
        <f t="shared" si="5"/>
        <v>0</v>
      </c>
      <c r="G74" s="123"/>
      <c r="H74" s="124"/>
      <c r="I74" s="125">
        <f t="shared" si="6"/>
        <v>0</v>
      </c>
      <c r="J74" s="123"/>
      <c r="K74" s="124"/>
      <c r="L74" s="125">
        <f t="shared" si="7"/>
        <v>0</v>
      </c>
      <c r="M74" s="226"/>
      <c r="N74" s="227"/>
      <c r="O74" s="125">
        <f t="shared" si="8"/>
        <v>0</v>
      </c>
      <c r="P74" s="83"/>
      <c r="R74" s="56"/>
    </row>
    <row r="75" spans="1:18" hidden="1" x14ac:dyDescent="0.25">
      <c r="A75" s="76">
        <v>1225</v>
      </c>
      <c r="B75" s="118" t="s">
        <v>92</v>
      </c>
      <c r="C75" s="119">
        <f t="shared" si="4"/>
        <v>0</v>
      </c>
      <c r="D75" s="123"/>
      <c r="E75" s="227"/>
      <c r="F75" s="375">
        <f t="shared" si="5"/>
        <v>0</v>
      </c>
      <c r="G75" s="123"/>
      <c r="H75" s="124"/>
      <c r="I75" s="125">
        <f t="shared" si="6"/>
        <v>0</v>
      </c>
      <c r="J75" s="123"/>
      <c r="K75" s="124"/>
      <c r="L75" s="125">
        <f t="shared" si="7"/>
        <v>0</v>
      </c>
      <c r="M75" s="226"/>
      <c r="N75" s="227"/>
      <c r="O75" s="125">
        <f t="shared" si="8"/>
        <v>0</v>
      </c>
      <c r="P75" s="83"/>
      <c r="R75" s="56"/>
    </row>
    <row r="76" spans="1:18" ht="36" hidden="1" x14ac:dyDescent="0.25">
      <c r="A76" s="76">
        <v>1227</v>
      </c>
      <c r="B76" s="118" t="s">
        <v>93</v>
      </c>
      <c r="C76" s="119">
        <f t="shared" si="4"/>
        <v>0</v>
      </c>
      <c r="D76" s="123"/>
      <c r="E76" s="227"/>
      <c r="F76" s="375">
        <f t="shared" si="5"/>
        <v>0</v>
      </c>
      <c r="G76" s="123"/>
      <c r="H76" s="124"/>
      <c r="I76" s="125">
        <f t="shared" si="6"/>
        <v>0</v>
      </c>
      <c r="J76" s="123"/>
      <c r="K76" s="124"/>
      <c r="L76" s="125">
        <f t="shared" si="7"/>
        <v>0</v>
      </c>
      <c r="M76" s="226"/>
      <c r="N76" s="227"/>
      <c r="O76" s="125">
        <f t="shared" si="8"/>
        <v>0</v>
      </c>
      <c r="P76" s="83"/>
      <c r="R76" s="56"/>
    </row>
    <row r="77" spans="1:18" ht="60" hidden="1" x14ac:dyDescent="0.25">
      <c r="A77" s="76">
        <v>1228</v>
      </c>
      <c r="B77" s="118" t="s">
        <v>94</v>
      </c>
      <c r="C77" s="119">
        <f t="shared" si="4"/>
        <v>0</v>
      </c>
      <c r="D77" s="123"/>
      <c r="E77" s="227"/>
      <c r="F77" s="375">
        <f t="shared" si="5"/>
        <v>0</v>
      </c>
      <c r="G77" s="123"/>
      <c r="H77" s="124"/>
      <c r="I77" s="125">
        <f t="shared" si="6"/>
        <v>0</v>
      </c>
      <c r="J77" s="123"/>
      <c r="K77" s="124"/>
      <c r="L77" s="125">
        <f t="shared" si="7"/>
        <v>0</v>
      </c>
      <c r="M77" s="226"/>
      <c r="N77" s="227"/>
      <c r="O77" s="125">
        <f t="shared" si="8"/>
        <v>0</v>
      </c>
      <c r="P77" s="83"/>
      <c r="R77" s="56"/>
    </row>
    <row r="78" spans="1:18" x14ac:dyDescent="0.25">
      <c r="A78" s="204">
        <v>2000</v>
      </c>
      <c r="B78" s="204" t="s">
        <v>95</v>
      </c>
      <c r="C78" s="205">
        <f t="shared" si="4"/>
        <v>26521</v>
      </c>
      <c r="D78" s="206">
        <f>SUM(D79,D86,D133,D167,D168,D175)</f>
        <v>26791</v>
      </c>
      <c r="E78" s="793">
        <f>SUM(E79,E86,E133,E167,E168,E175)</f>
        <v>-270</v>
      </c>
      <c r="F78" s="401">
        <f t="shared" si="5"/>
        <v>26521</v>
      </c>
      <c r="G78" s="206">
        <f>SUM(G79,G86,G133,G167,G168,G175)</f>
        <v>0</v>
      </c>
      <c r="H78" s="207">
        <f>SUM(H79,H86,H133,H167,H168,H175)</f>
        <v>0</v>
      </c>
      <c r="I78" s="208">
        <f t="shared" si="6"/>
        <v>0</v>
      </c>
      <c r="J78" s="206">
        <f>SUM(J79,J86,J133,J167,J168,J175)</f>
        <v>0</v>
      </c>
      <c r="K78" s="207">
        <f>SUM(K79,K86,K133,K167,K168,K175)</f>
        <v>0</v>
      </c>
      <c r="L78" s="208">
        <f t="shared" si="7"/>
        <v>0</v>
      </c>
      <c r="M78" s="209">
        <f>SUM(M79,M86,M133,M167,M168,M175)</f>
        <v>0</v>
      </c>
      <c r="N78" s="210">
        <f>SUM(N79,N86,N133,N167,N168,N175)</f>
        <v>0</v>
      </c>
      <c r="O78" s="208">
        <f t="shared" si="8"/>
        <v>0</v>
      </c>
      <c r="P78" s="211"/>
      <c r="R78" s="56"/>
    </row>
    <row r="79" spans="1:18" ht="24" hidden="1" x14ac:dyDescent="0.25">
      <c r="A79" s="95">
        <v>2100</v>
      </c>
      <c r="B79" s="212" t="s">
        <v>96</v>
      </c>
      <c r="C79" s="96">
        <f t="shared" si="4"/>
        <v>0</v>
      </c>
      <c r="D79" s="104">
        <f>SUM(D80,D83)</f>
        <v>0</v>
      </c>
      <c r="E79" s="239">
        <f>SUM(E80,E83)</f>
        <v>0</v>
      </c>
      <c r="F79" s="372">
        <f t="shared" si="5"/>
        <v>0</v>
      </c>
      <c r="G79" s="104">
        <f>SUM(G80,G83)</f>
        <v>0</v>
      </c>
      <c r="H79" s="105">
        <f>SUM(H80,H83)</f>
        <v>0</v>
      </c>
      <c r="I79" s="106">
        <f t="shared" si="6"/>
        <v>0</v>
      </c>
      <c r="J79" s="104">
        <f>SUM(J80,J83)</f>
        <v>0</v>
      </c>
      <c r="K79" s="105">
        <f>SUM(K80,K83)</f>
        <v>0</v>
      </c>
      <c r="L79" s="106">
        <f t="shared" si="7"/>
        <v>0</v>
      </c>
      <c r="M79" s="238">
        <f>SUM(M80,M83)</f>
        <v>0</v>
      </c>
      <c r="N79" s="239">
        <f>SUM(N80,N83)</f>
        <v>0</v>
      </c>
      <c r="O79" s="106">
        <f t="shared" si="8"/>
        <v>0</v>
      </c>
      <c r="P79" s="103"/>
      <c r="R79" s="56"/>
    </row>
    <row r="80" spans="1:18" ht="24" hidden="1" x14ac:dyDescent="0.25">
      <c r="A80" s="557">
        <v>2110</v>
      </c>
      <c r="B80" s="108" t="s">
        <v>97</v>
      </c>
      <c r="C80" s="109">
        <f t="shared" si="4"/>
        <v>0</v>
      </c>
      <c r="D80" s="241">
        <f>SUM(D81:D82)</f>
        <v>0</v>
      </c>
      <c r="E80" s="245">
        <f>SUM(E81:E82)</f>
        <v>0</v>
      </c>
      <c r="F80" s="374">
        <f t="shared" si="5"/>
        <v>0</v>
      </c>
      <c r="G80" s="241">
        <f>SUM(G81:G82)</f>
        <v>0</v>
      </c>
      <c r="H80" s="243">
        <f>SUM(H81:H82)</f>
        <v>0</v>
      </c>
      <c r="I80" s="115">
        <f t="shared" si="6"/>
        <v>0</v>
      </c>
      <c r="J80" s="241">
        <f>SUM(J81:J82)</f>
        <v>0</v>
      </c>
      <c r="K80" s="243">
        <f>SUM(K81:K82)</f>
        <v>0</v>
      </c>
      <c r="L80" s="115">
        <f t="shared" si="7"/>
        <v>0</v>
      </c>
      <c r="M80" s="244">
        <f>SUM(M81:M82)</f>
        <v>0</v>
      </c>
      <c r="N80" s="245">
        <f>SUM(N81:N82)</f>
        <v>0</v>
      </c>
      <c r="O80" s="115">
        <f t="shared" si="8"/>
        <v>0</v>
      </c>
      <c r="P80" s="74"/>
      <c r="R80" s="56"/>
    </row>
    <row r="81" spans="1:18" hidden="1" x14ac:dyDescent="0.25">
      <c r="A81" s="76">
        <v>2111</v>
      </c>
      <c r="B81" s="118" t="s">
        <v>98</v>
      </c>
      <c r="C81" s="119">
        <f t="shared" si="4"/>
        <v>0</v>
      </c>
      <c r="D81" s="123"/>
      <c r="E81" s="227"/>
      <c r="F81" s="375">
        <f t="shared" si="5"/>
        <v>0</v>
      </c>
      <c r="G81" s="123"/>
      <c r="H81" s="124"/>
      <c r="I81" s="125">
        <f t="shared" si="6"/>
        <v>0</v>
      </c>
      <c r="J81" s="123"/>
      <c r="K81" s="124"/>
      <c r="L81" s="125">
        <f t="shared" si="7"/>
        <v>0</v>
      </c>
      <c r="M81" s="226"/>
      <c r="N81" s="227"/>
      <c r="O81" s="125">
        <f t="shared" si="8"/>
        <v>0</v>
      </c>
      <c r="P81" s="83"/>
      <c r="R81" s="56"/>
    </row>
    <row r="82" spans="1:18" ht="24" hidden="1" x14ac:dyDescent="0.25">
      <c r="A82" s="76">
        <v>2112</v>
      </c>
      <c r="B82" s="118" t="s">
        <v>99</v>
      </c>
      <c r="C82" s="119">
        <f t="shared" si="4"/>
        <v>0</v>
      </c>
      <c r="D82" s="123"/>
      <c r="E82" s="227"/>
      <c r="F82" s="375">
        <f t="shared" si="5"/>
        <v>0</v>
      </c>
      <c r="G82" s="123"/>
      <c r="H82" s="124"/>
      <c r="I82" s="125">
        <f t="shared" si="6"/>
        <v>0</v>
      </c>
      <c r="J82" s="123"/>
      <c r="K82" s="124"/>
      <c r="L82" s="125">
        <f t="shared" si="7"/>
        <v>0</v>
      </c>
      <c r="M82" s="226"/>
      <c r="N82" s="227"/>
      <c r="O82" s="125">
        <f t="shared" si="8"/>
        <v>0</v>
      </c>
      <c r="P82" s="83"/>
      <c r="R82" s="56"/>
    </row>
    <row r="83" spans="1:18" ht="24" hidden="1" x14ac:dyDescent="0.25">
      <c r="A83" s="228">
        <v>2120</v>
      </c>
      <c r="B83" s="118" t="s">
        <v>100</v>
      </c>
      <c r="C83" s="119">
        <f t="shared" si="4"/>
        <v>0</v>
      </c>
      <c r="D83" s="229">
        <f>SUM(D84:D85)</f>
        <v>0</v>
      </c>
      <c r="E83" s="233">
        <f>SUM(E84:E85)</f>
        <v>0</v>
      </c>
      <c r="F83" s="375">
        <f t="shared" si="5"/>
        <v>0</v>
      </c>
      <c r="G83" s="229">
        <f>SUM(G84:G85)</f>
        <v>0</v>
      </c>
      <c r="H83" s="231">
        <f>SUM(H84:H85)</f>
        <v>0</v>
      </c>
      <c r="I83" s="125">
        <f t="shared" si="6"/>
        <v>0</v>
      </c>
      <c r="J83" s="229">
        <f>SUM(J84:J85)</f>
        <v>0</v>
      </c>
      <c r="K83" s="231">
        <f>SUM(K84:K85)</f>
        <v>0</v>
      </c>
      <c r="L83" s="125">
        <f t="shared" si="7"/>
        <v>0</v>
      </c>
      <c r="M83" s="232">
        <f>SUM(M84:M85)</f>
        <v>0</v>
      </c>
      <c r="N83" s="233">
        <f>SUM(N84:N85)</f>
        <v>0</v>
      </c>
      <c r="O83" s="125">
        <f t="shared" si="8"/>
        <v>0</v>
      </c>
      <c r="P83" s="83"/>
      <c r="R83" s="56"/>
    </row>
    <row r="84" spans="1:18" hidden="1" x14ac:dyDescent="0.25">
      <c r="A84" s="76">
        <v>2121</v>
      </c>
      <c r="B84" s="118" t="s">
        <v>98</v>
      </c>
      <c r="C84" s="119">
        <f t="shared" si="4"/>
        <v>0</v>
      </c>
      <c r="D84" s="123"/>
      <c r="E84" s="227"/>
      <c r="F84" s="375">
        <f t="shared" si="5"/>
        <v>0</v>
      </c>
      <c r="G84" s="123"/>
      <c r="H84" s="124"/>
      <c r="I84" s="125">
        <f t="shared" si="6"/>
        <v>0</v>
      </c>
      <c r="J84" s="123"/>
      <c r="K84" s="124"/>
      <c r="L84" s="125">
        <f t="shared" si="7"/>
        <v>0</v>
      </c>
      <c r="M84" s="226"/>
      <c r="N84" s="227"/>
      <c r="O84" s="125">
        <f t="shared" si="8"/>
        <v>0</v>
      </c>
      <c r="P84" s="83"/>
      <c r="R84" s="56"/>
    </row>
    <row r="85" spans="1:18" ht="24" hidden="1" x14ac:dyDescent="0.25">
      <c r="A85" s="76">
        <v>2122</v>
      </c>
      <c r="B85" s="118" t="s">
        <v>99</v>
      </c>
      <c r="C85" s="119">
        <f t="shared" si="4"/>
        <v>0</v>
      </c>
      <c r="D85" s="123"/>
      <c r="E85" s="227"/>
      <c r="F85" s="375">
        <f t="shared" si="5"/>
        <v>0</v>
      </c>
      <c r="G85" s="123"/>
      <c r="H85" s="124"/>
      <c r="I85" s="125">
        <f t="shared" si="6"/>
        <v>0</v>
      </c>
      <c r="J85" s="123"/>
      <c r="K85" s="124"/>
      <c r="L85" s="125">
        <f t="shared" si="7"/>
        <v>0</v>
      </c>
      <c r="M85" s="226"/>
      <c r="N85" s="227"/>
      <c r="O85" s="125">
        <f t="shared" si="8"/>
        <v>0</v>
      </c>
      <c r="P85" s="83"/>
      <c r="R85" s="56"/>
    </row>
    <row r="86" spans="1:18" x14ac:dyDescent="0.25">
      <c r="A86" s="95">
        <v>2200</v>
      </c>
      <c r="B86" s="212" t="s">
        <v>101</v>
      </c>
      <c r="C86" s="246">
        <f t="shared" si="4"/>
        <v>26241</v>
      </c>
      <c r="D86" s="104">
        <f>SUM(D87,D92,D98,D106,D115,D119,D125,D131)</f>
        <v>26511</v>
      </c>
      <c r="E86" s="622">
        <f>SUM(E87,E92,E98,E106,E115,E119,E125,E131)</f>
        <v>-270</v>
      </c>
      <c r="F86" s="391">
        <f t="shared" si="5"/>
        <v>26241</v>
      </c>
      <c r="G86" s="104">
        <f>SUM(G87,G92,G98,G106,G115,G119,G125,G131)</f>
        <v>0</v>
      </c>
      <c r="H86" s="105">
        <f>SUM(H87,H92,H98,H106,H115,H119,H125,H131)</f>
        <v>0</v>
      </c>
      <c r="I86" s="106">
        <f t="shared" si="6"/>
        <v>0</v>
      </c>
      <c r="J86" s="104">
        <f>SUM(J87,J92,J98,J106,J115,J119,J125,J131)</f>
        <v>0</v>
      </c>
      <c r="K86" s="105">
        <f>SUM(K87,K92,K98,K106,K115,K119,K125,K131)</f>
        <v>0</v>
      </c>
      <c r="L86" s="106">
        <f t="shared" si="7"/>
        <v>0</v>
      </c>
      <c r="M86" s="247">
        <f>SUM(M87,M92,M98,M106,M115,M119,M125,M131)</f>
        <v>0</v>
      </c>
      <c r="N86" s="248">
        <f>SUM(N87,N92,N98,N106,N115,N119,N125,N131)</f>
        <v>0</v>
      </c>
      <c r="O86" s="249">
        <f t="shared" si="8"/>
        <v>0</v>
      </c>
      <c r="P86" s="250"/>
      <c r="R86" s="56"/>
    </row>
    <row r="87" spans="1:18" ht="24" x14ac:dyDescent="0.25">
      <c r="A87" s="217">
        <v>2210</v>
      </c>
      <c r="B87" s="158" t="s">
        <v>102</v>
      </c>
      <c r="C87" s="168">
        <f t="shared" si="4"/>
        <v>90</v>
      </c>
      <c r="D87" s="218">
        <f>SUM(D88:D91)</f>
        <v>360</v>
      </c>
      <c r="E87" s="623">
        <f>SUM(E88:E91)</f>
        <v>-270</v>
      </c>
      <c r="F87" s="396">
        <f t="shared" si="5"/>
        <v>90</v>
      </c>
      <c r="G87" s="218">
        <f>SUM(G88:G91)</f>
        <v>0</v>
      </c>
      <c r="H87" s="219">
        <f>SUM(H88:H91)</f>
        <v>0</v>
      </c>
      <c r="I87" s="220">
        <f t="shared" si="6"/>
        <v>0</v>
      </c>
      <c r="J87" s="218">
        <f>SUM(J88:J91)</f>
        <v>0</v>
      </c>
      <c r="K87" s="219">
        <f>SUM(K88:K91)</f>
        <v>0</v>
      </c>
      <c r="L87" s="220">
        <f t="shared" si="7"/>
        <v>0</v>
      </c>
      <c r="M87" s="221">
        <f>SUM(M88:M91)</f>
        <v>0</v>
      </c>
      <c r="N87" s="222">
        <f>SUM(N88:N91)</f>
        <v>0</v>
      </c>
      <c r="O87" s="220">
        <f t="shared" si="8"/>
        <v>0</v>
      </c>
      <c r="P87" s="166"/>
      <c r="R87" s="56"/>
    </row>
    <row r="88" spans="1:18" ht="24" hidden="1" x14ac:dyDescent="0.25">
      <c r="A88" s="67">
        <v>2211</v>
      </c>
      <c r="B88" s="108" t="s">
        <v>103</v>
      </c>
      <c r="C88" s="119">
        <f t="shared" si="4"/>
        <v>0</v>
      </c>
      <c r="D88" s="113"/>
      <c r="E88" s="224"/>
      <c r="F88" s="374">
        <f t="shared" si="5"/>
        <v>0</v>
      </c>
      <c r="G88" s="113"/>
      <c r="H88" s="114"/>
      <c r="I88" s="115">
        <f t="shared" si="6"/>
        <v>0</v>
      </c>
      <c r="J88" s="113"/>
      <c r="K88" s="114"/>
      <c r="L88" s="115">
        <f t="shared" si="7"/>
        <v>0</v>
      </c>
      <c r="M88" s="223"/>
      <c r="N88" s="224"/>
      <c r="O88" s="115">
        <f t="shared" si="8"/>
        <v>0</v>
      </c>
      <c r="P88" s="74"/>
      <c r="R88" s="56"/>
    </row>
    <row r="89" spans="1:18" ht="48" x14ac:dyDescent="0.25">
      <c r="A89" s="76">
        <v>2212</v>
      </c>
      <c r="B89" s="118" t="s">
        <v>104</v>
      </c>
      <c r="C89" s="119">
        <f t="shared" si="4"/>
        <v>90</v>
      </c>
      <c r="D89" s="123">
        <v>360</v>
      </c>
      <c r="E89" s="629">
        <v>-270</v>
      </c>
      <c r="F89" s="225">
        <f t="shared" si="5"/>
        <v>90</v>
      </c>
      <c r="G89" s="123"/>
      <c r="H89" s="124"/>
      <c r="I89" s="125">
        <f t="shared" si="6"/>
        <v>0</v>
      </c>
      <c r="J89" s="123"/>
      <c r="K89" s="124"/>
      <c r="L89" s="125">
        <f t="shared" si="7"/>
        <v>0</v>
      </c>
      <c r="M89" s="226"/>
      <c r="N89" s="227"/>
      <c r="O89" s="125">
        <f t="shared" si="8"/>
        <v>0</v>
      </c>
      <c r="P89" s="83" t="s">
        <v>786</v>
      </c>
      <c r="R89" s="56"/>
    </row>
    <row r="90" spans="1:18" ht="24" hidden="1" x14ac:dyDescent="0.25">
      <c r="A90" s="76">
        <v>2214</v>
      </c>
      <c r="B90" s="118" t="s">
        <v>105</v>
      </c>
      <c r="C90" s="119">
        <f t="shared" si="4"/>
        <v>0</v>
      </c>
      <c r="D90" s="123"/>
      <c r="E90" s="227"/>
      <c r="F90" s="375">
        <f t="shared" si="5"/>
        <v>0</v>
      </c>
      <c r="G90" s="123"/>
      <c r="H90" s="124"/>
      <c r="I90" s="125">
        <f t="shared" si="6"/>
        <v>0</v>
      </c>
      <c r="J90" s="123"/>
      <c r="K90" s="124"/>
      <c r="L90" s="125">
        <f t="shared" si="7"/>
        <v>0</v>
      </c>
      <c r="M90" s="226"/>
      <c r="N90" s="227"/>
      <c r="O90" s="125">
        <f t="shared" si="8"/>
        <v>0</v>
      </c>
      <c r="P90" s="83"/>
      <c r="R90" s="56"/>
    </row>
    <row r="91" spans="1:18" hidden="1" x14ac:dyDescent="0.25">
      <c r="A91" s="76">
        <v>2219</v>
      </c>
      <c r="B91" s="118" t="s">
        <v>106</v>
      </c>
      <c r="C91" s="119">
        <f t="shared" si="4"/>
        <v>0</v>
      </c>
      <c r="D91" s="123"/>
      <c r="E91" s="227"/>
      <c r="F91" s="375">
        <f t="shared" si="5"/>
        <v>0</v>
      </c>
      <c r="G91" s="123"/>
      <c r="H91" s="124"/>
      <c r="I91" s="125">
        <f t="shared" si="6"/>
        <v>0</v>
      </c>
      <c r="J91" s="123"/>
      <c r="K91" s="124"/>
      <c r="L91" s="125">
        <f t="shared" si="7"/>
        <v>0</v>
      </c>
      <c r="M91" s="226"/>
      <c r="N91" s="227"/>
      <c r="O91" s="125">
        <f t="shared" si="8"/>
        <v>0</v>
      </c>
      <c r="P91" s="83"/>
      <c r="R91" s="56"/>
    </row>
    <row r="92" spans="1:18" ht="24" x14ac:dyDescent="0.25">
      <c r="A92" s="228">
        <v>2220</v>
      </c>
      <c r="B92" s="118" t="s">
        <v>107</v>
      </c>
      <c r="C92" s="119">
        <f t="shared" si="4"/>
        <v>125</v>
      </c>
      <c r="D92" s="229">
        <f>SUM(D93:D97)</f>
        <v>125</v>
      </c>
      <c r="E92" s="230">
        <f>SUM(E93:E97)</f>
        <v>0</v>
      </c>
      <c r="F92" s="225">
        <f t="shared" si="5"/>
        <v>125</v>
      </c>
      <c r="G92" s="229">
        <f>SUM(G93:G97)</f>
        <v>0</v>
      </c>
      <c r="H92" s="231">
        <f>SUM(H93:H97)</f>
        <v>0</v>
      </c>
      <c r="I92" s="125">
        <f t="shared" si="6"/>
        <v>0</v>
      </c>
      <c r="J92" s="229">
        <f>SUM(J93:J97)</f>
        <v>0</v>
      </c>
      <c r="K92" s="231">
        <f>SUM(K93:K97)</f>
        <v>0</v>
      </c>
      <c r="L92" s="125">
        <f t="shared" si="7"/>
        <v>0</v>
      </c>
      <c r="M92" s="232">
        <f>SUM(M93:M97)</f>
        <v>0</v>
      </c>
      <c r="N92" s="233">
        <f>SUM(N93:N97)</f>
        <v>0</v>
      </c>
      <c r="O92" s="125">
        <f t="shared" si="8"/>
        <v>0</v>
      </c>
      <c r="P92" s="83"/>
      <c r="R92" s="56"/>
    </row>
    <row r="93" spans="1:18" x14ac:dyDescent="0.25">
      <c r="A93" s="76">
        <v>2221</v>
      </c>
      <c r="B93" s="118" t="s">
        <v>108</v>
      </c>
      <c r="C93" s="119">
        <f t="shared" si="4"/>
        <v>125</v>
      </c>
      <c r="D93" s="123">
        <v>125</v>
      </c>
      <c r="E93" s="629"/>
      <c r="F93" s="225">
        <f t="shared" si="5"/>
        <v>125</v>
      </c>
      <c r="G93" s="123"/>
      <c r="H93" s="124"/>
      <c r="I93" s="125">
        <f t="shared" si="6"/>
        <v>0</v>
      </c>
      <c r="J93" s="123"/>
      <c r="K93" s="124"/>
      <c r="L93" s="125">
        <f t="shared" si="7"/>
        <v>0</v>
      </c>
      <c r="M93" s="226"/>
      <c r="N93" s="227"/>
      <c r="O93" s="125">
        <f t="shared" si="8"/>
        <v>0</v>
      </c>
      <c r="P93" s="83"/>
      <c r="R93" s="56"/>
    </row>
    <row r="94" spans="1:18" hidden="1" x14ac:dyDescent="0.25">
      <c r="A94" s="76">
        <v>2222</v>
      </c>
      <c r="B94" s="118" t="s">
        <v>109</v>
      </c>
      <c r="C94" s="119">
        <f t="shared" si="4"/>
        <v>0</v>
      </c>
      <c r="D94" s="123"/>
      <c r="E94" s="227"/>
      <c r="F94" s="375">
        <f t="shared" si="5"/>
        <v>0</v>
      </c>
      <c r="G94" s="123"/>
      <c r="H94" s="124"/>
      <c r="I94" s="125">
        <f t="shared" si="6"/>
        <v>0</v>
      </c>
      <c r="J94" s="123"/>
      <c r="K94" s="124"/>
      <c r="L94" s="125">
        <f t="shared" si="7"/>
        <v>0</v>
      </c>
      <c r="M94" s="226"/>
      <c r="N94" s="227"/>
      <c r="O94" s="125">
        <f t="shared" si="8"/>
        <v>0</v>
      </c>
      <c r="P94" s="83"/>
      <c r="R94" s="56"/>
    </row>
    <row r="95" spans="1:18" hidden="1" x14ac:dyDescent="0.25">
      <c r="A95" s="76">
        <v>2223</v>
      </c>
      <c r="B95" s="118" t="s">
        <v>110</v>
      </c>
      <c r="C95" s="119">
        <f t="shared" si="4"/>
        <v>0</v>
      </c>
      <c r="D95" s="123"/>
      <c r="E95" s="227"/>
      <c r="F95" s="375">
        <f t="shared" si="5"/>
        <v>0</v>
      </c>
      <c r="G95" s="123"/>
      <c r="H95" s="124"/>
      <c r="I95" s="125">
        <f t="shared" si="6"/>
        <v>0</v>
      </c>
      <c r="J95" s="123"/>
      <c r="K95" s="124"/>
      <c r="L95" s="125">
        <f t="shared" si="7"/>
        <v>0</v>
      </c>
      <c r="M95" s="226"/>
      <c r="N95" s="227"/>
      <c r="O95" s="125">
        <f t="shared" si="8"/>
        <v>0</v>
      </c>
      <c r="P95" s="83"/>
      <c r="R95" s="56"/>
    </row>
    <row r="96" spans="1:18" ht="48" hidden="1" x14ac:dyDescent="0.25">
      <c r="A96" s="76">
        <v>2224</v>
      </c>
      <c r="B96" s="118" t="s">
        <v>111</v>
      </c>
      <c r="C96" s="119">
        <f t="shared" si="4"/>
        <v>0</v>
      </c>
      <c r="D96" s="123"/>
      <c r="E96" s="227"/>
      <c r="F96" s="375">
        <f t="shared" si="5"/>
        <v>0</v>
      </c>
      <c r="G96" s="123"/>
      <c r="H96" s="124"/>
      <c r="I96" s="125">
        <f t="shared" si="6"/>
        <v>0</v>
      </c>
      <c r="J96" s="123"/>
      <c r="K96" s="124"/>
      <c r="L96" s="125">
        <f t="shared" si="7"/>
        <v>0</v>
      </c>
      <c r="M96" s="226"/>
      <c r="N96" s="227"/>
      <c r="O96" s="125">
        <f t="shared" si="8"/>
        <v>0</v>
      </c>
      <c r="P96" s="83"/>
      <c r="R96" s="56"/>
    </row>
    <row r="97" spans="1:18" ht="24" hidden="1" x14ac:dyDescent="0.25">
      <c r="A97" s="76">
        <v>2229</v>
      </c>
      <c r="B97" s="118" t="s">
        <v>112</v>
      </c>
      <c r="C97" s="119">
        <f t="shared" si="4"/>
        <v>0</v>
      </c>
      <c r="D97" s="123"/>
      <c r="E97" s="227"/>
      <c r="F97" s="375">
        <f t="shared" si="5"/>
        <v>0</v>
      </c>
      <c r="G97" s="123"/>
      <c r="H97" s="124"/>
      <c r="I97" s="125">
        <f t="shared" si="6"/>
        <v>0</v>
      </c>
      <c r="J97" s="123"/>
      <c r="K97" s="124"/>
      <c r="L97" s="125">
        <f t="shared" si="7"/>
        <v>0</v>
      </c>
      <c r="M97" s="226"/>
      <c r="N97" s="227"/>
      <c r="O97" s="125">
        <f t="shared" si="8"/>
        <v>0</v>
      </c>
      <c r="P97" s="83"/>
      <c r="R97" s="56"/>
    </row>
    <row r="98" spans="1:18" ht="36" hidden="1" x14ac:dyDescent="0.25">
      <c r="A98" s="228">
        <v>2230</v>
      </c>
      <c r="B98" s="118" t="s">
        <v>113</v>
      </c>
      <c r="C98" s="119">
        <f t="shared" si="4"/>
        <v>0</v>
      </c>
      <c r="D98" s="229">
        <f>SUM(D99:D105)</f>
        <v>0</v>
      </c>
      <c r="E98" s="233">
        <f>SUM(E99:E105)</f>
        <v>0</v>
      </c>
      <c r="F98" s="375">
        <f t="shared" si="5"/>
        <v>0</v>
      </c>
      <c r="G98" s="229">
        <f>SUM(G99:G105)</f>
        <v>0</v>
      </c>
      <c r="H98" s="231">
        <f>SUM(H99:H105)</f>
        <v>0</v>
      </c>
      <c r="I98" s="125">
        <f t="shared" si="6"/>
        <v>0</v>
      </c>
      <c r="J98" s="229">
        <f>SUM(J99:J105)</f>
        <v>0</v>
      </c>
      <c r="K98" s="231">
        <f>SUM(K99:K105)</f>
        <v>0</v>
      </c>
      <c r="L98" s="125">
        <f t="shared" si="7"/>
        <v>0</v>
      </c>
      <c r="M98" s="232">
        <f>SUM(M99:M105)</f>
        <v>0</v>
      </c>
      <c r="N98" s="233">
        <f>SUM(N99:N105)</f>
        <v>0</v>
      </c>
      <c r="O98" s="125">
        <f t="shared" si="8"/>
        <v>0</v>
      </c>
      <c r="P98" s="83"/>
      <c r="R98" s="56"/>
    </row>
    <row r="99" spans="1:18" ht="24" hidden="1" x14ac:dyDescent="0.25">
      <c r="A99" s="76">
        <v>2231</v>
      </c>
      <c r="B99" s="118" t="s">
        <v>114</v>
      </c>
      <c r="C99" s="119">
        <f t="shared" si="4"/>
        <v>0</v>
      </c>
      <c r="D99" s="123"/>
      <c r="E99" s="227"/>
      <c r="F99" s="375">
        <f t="shared" si="5"/>
        <v>0</v>
      </c>
      <c r="G99" s="123"/>
      <c r="H99" s="124"/>
      <c r="I99" s="125">
        <f t="shared" si="6"/>
        <v>0</v>
      </c>
      <c r="J99" s="123"/>
      <c r="K99" s="124"/>
      <c r="L99" s="125">
        <f t="shared" si="7"/>
        <v>0</v>
      </c>
      <c r="M99" s="226"/>
      <c r="N99" s="227"/>
      <c r="O99" s="125">
        <f t="shared" si="8"/>
        <v>0</v>
      </c>
      <c r="P99" s="83"/>
      <c r="R99" s="56"/>
    </row>
    <row r="100" spans="1:18" ht="36" hidden="1" x14ac:dyDescent="0.25">
      <c r="A100" s="76">
        <v>2232</v>
      </c>
      <c r="B100" s="118" t="s">
        <v>115</v>
      </c>
      <c r="C100" s="119">
        <f t="shared" si="4"/>
        <v>0</v>
      </c>
      <c r="D100" s="123"/>
      <c r="E100" s="227"/>
      <c r="F100" s="375">
        <f t="shared" si="5"/>
        <v>0</v>
      </c>
      <c r="G100" s="123"/>
      <c r="H100" s="124"/>
      <c r="I100" s="125">
        <f t="shared" si="6"/>
        <v>0</v>
      </c>
      <c r="J100" s="123"/>
      <c r="K100" s="124"/>
      <c r="L100" s="125">
        <f t="shared" si="7"/>
        <v>0</v>
      </c>
      <c r="M100" s="226"/>
      <c r="N100" s="227"/>
      <c r="O100" s="125">
        <f t="shared" si="8"/>
        <v>0</v>
      </c>
      <c r="P100" s="83"/>
      <c r="R100" s="56"/>
    </row>
    <row r="101" spans="1:18" ht="24" hidden="1" x14ac:dyDescent="0.25">
      <c r="A101" s="67">
        <v>2233</v>
      </c>
      <c r="B101" s="108" t="s">
        <v>116</v>
      </c>
      <c r="C101" s="119">
        <f t="shared" si="4"/>
        <v>0</v>
      </c>
      <c r="D101" s="113"/>
      <c r="E101" s="224"/>
      <c r="F101" s="374">
        <f t="shared" si="5"/>
        <v>0</v>
      </c>
      <c r="G101" s="113"/>
      <c r="H101" s="114"/>
      <c r="I101" s="115">
        <f t="shared" si="6"/>
        <v>0</v>
      </c>
      <c r="J101" s="113"/>
      <c r="K101" s="114"/>
      <c r="L101" s="115">
        <f t="shared" si="7"/>
        <v>0</v>
      </c>
      <c r="M101" s="223"/>
      <c r="N101" s="224"/>
      <c r="O101" s="115">
        <f t="shared" si="8"/>
        <v>0</v>
      </c>
      <c r="P101" s="74"/>
      <c r="R101" s="56"/>
    </row>
    <row r="102" spans="1:18" ht="36" hidden="1" x14ac:dyDescent="0.25">
      <c r="A102" s="76">
        <v>2234</v>
      </c>
      <c r="B102" s="118" t="s">
        <v>117</v>
      </c>
      <c r="C102" s="119">
        <f t="shared" si="4"/>
        <v>0</v>
      </c>
      <c r="D102" s="123"/>
      <c r="E102" s="227"/>
      <c r="F102" s="375">
        <f t="shared" si="5"/>
        <v>0</v>
      </c>
      <c r="G102" s="123"/>
      <c r="H102" s="124"/>
      <c r="I102" s="125">
        <f t="shared" si="6"/>
        <v>0</v>
      </c>
      <c r="J102" s="123"/>
      <c r="K102" s="124"/>
      <c r="L102" s="125">
        <f t="shared" si="7"/>
        <v>0</v>
      </c>
      <c r="M102" s="226"/>
      <c r="N102" s="227"/>
      <c r="O102" s="125">
        <f t="shared" si="8"/>
        <v>0</v>
      </c>
      <c r="P102" s="83"/>
      <c r="R102" s="56"/>
    </row>
    <row r="103" spans="1:18" ht="24" hidden="1" x14ac:dyDescent="0.25">
      <c r="A103" s="76">
        <v>2235</v>
      </c>
      <c r="B103" s="118" t="s">
        <v>118</v>
      </c>
      <c r="C103" s="119">
        <f t="shared" si="4"/>
        <v>0</v>
      </c>
      <c r="D103" s="123"/>
      <c r="E103" s="227"/>
      <c r="F103" s="375">
        <f t="shared" si="5"/>
        <v>0</v>
      </c>
      <c r="G103" s="123"/>
      <c r="H103" s="124"/>
      <c r="I103" s="125">
        <f t="shared" si="6"/>
        <v>0</v>
      </c>
      <c r="J103" s="123"/>
      <c r="K103" s="124"/>
      <c r="L103" s="125">
        <f t="shared" si="7"/>
        <v>0</v>
      </c>
      <c r="M103" s="226"/>
      <c r="N103" s="227"/>
      <c r="O103" s="125">
        <f t="shared" si="8"/>
        <v>0</v>
      </c>
      <c r="P103" s="83"/>
      <c r="R103" s="56"/>
    </row>
    <row r="104" spans="1:18" hidden="1" x14ac:dyDescent="0.25">
      <c r="A104" s="76">
        <v>2236</v>
      </c>
      <c r="B104" s="118" t="s">
        <v>119</v>
      </c>
      <c r="C104" s="119">
        <f t="shared" si="4"/>
        <v>0</v>
      </c>
      <c r="D104" s="123"/>
      <c r="E104" s="227"/>
      <c r="F104" s="375">
        <f t="shared" si="5"/>
        <v>0</v>
      </c>
      <c r="G104" s="123"/>
      <c r="H104" s="124"/>
      <c r="I104" s="125">
        <f t="shared" si="6"/>
        <v>0</v>
      </c>
      <c r="J104" s="123"/>
      <c r="K104" s="124"/>
      <c r="L104" s="125">
        <f t="shared" si="7"/>
        <v>0</v>
      </c>
      <c r="M104" s="226"/>
      <c r="N104" s="227"/>
      <c r="O104" s="125">
        <f t="shared" si="8"/>
        <v>0</v>
      </c>
      <c r="P104" s="83"/>
      <c r="R104" s="56"/>
    </row>
    <row r="105" spans="1:18" ht="24" hidden="1" x14ac:dyDescent="0.25">
      <c r="A105" s="76">
        <v>2239</v>
      </c>
      <c r="B105" s="118" t="s">
        <v>120</v>
      </c>
      <c r="C105" s="119">
        <f t="shared" si="4"/>
        <v>0</v>
      </c>
      <c r="D105" s="123"/>
      <c r="E105" s="227"/>
      <c r="F105" s="375">
        <f t="shared" si="5"/>
        <v>0</v>
      </c>
      <c r="G105" s="123"/>
      <c r="H105" s="124"/>
      <c r="I105" s="125">
        <f t="shared" si="6"/>
        <v>0</v>
      </c>
      <c r="J105" s="123"/>
      <c r="K105" s="124"/>
      <c r="L105" s="125">
        <f t="shared" si="7"/>
        <v>0</v>
      </c>
      <c r="M105" s="226"/>
      <c r="N105" s="227"/>
      <c r="O105" s="125">
        <f t="shared" si="8"/>
        <v>0</v>
      </c>
      <c r="P105" s="83"/>
      <c r="R105" s="56"/>
    </row>
    <row r="106" spans="1:18" ht="36" x14ac:dyDescent="0.25">
      <c r="A106" s="228">
        <v>2240</v>
      </c>
      <c r="B106" s="118" t="s">
        <v>121</v>
      </c>
      <c r="C106" s="119">
        <f t="shared" si="4"/>
        <v>314</v>
      </c>
      <c r="D106" s="229">
        <f>SUM(D107:D114)</f>
        <v>314</v>
      </c>
      <c r="E106" s="230">
        <f>SUM(E107:E114)</f>
        <v>0</v>
      </c>
      <c r="F106" s="225">
        <f t="shared" si="5"/>
        <v>314</v>
      </c>
      <c r="G106" s="229">
        <f>SUM(G107:G114)</f>
        <v>0</v>
      </c>
      <c r="H106" s="231">
        <f>SUM(H107:H114)</f>
        <v>0</v>
      </c>
      <c r="I106" s="125">
        <f t="shared" si="6"/>
        <v>0</v>
      </c>
      <c r="J106" s="229">
        <f>SUM(J107:J114)</f>
        <v>0</v>
      </c>
      <c r="K106" s="231">
        <f>SUM(K107:K114)</f>
        <v>0</v>
      </c>
      <c r="L106" s="125">
        <f t="shared" si="7"/>
        <v>0</v>
      </c>
      <c r="M106" s="232">
        <f>SUM(M107:M114)</f>
        <v>0</v>
      </c>
      <c r="N106" s="233">
        <f>SUM(N107:N114)</f>
        <v>0</v>
      </c>
      <c r="O106" s="125">
        <f t="shared" si="8"/>
        <v>0</v>
      </c>
      <c r="P106" s="83"/>
      <c r="R106" s="56"/>
    </row>
    <row r="107" spans="1:18" hidden="1" x14ac:dyDescent="0.25">
      <c r="A107" s="76">
        <v>2241</v>
      </c>
      <c r="B107" s="118" t="s">
        <v>122</v>
      </c>
      <c r="C107" s="119">
        <f t="shared" si="4"/>
        <v>0</v>
      </c>
      <c r="D107" s="123"/>
      <c r="E107" s="227"/>
      <c r="F107" s="375">
        <f t="shared" si="5"/>
        <v>0</v>
      </c>
      <c r="G107" s="123"/>
      <c r="H107" s="124"/>
      <c r="I107" s="125">
        <f t="shared" si="6"/>
        <v>0</v>
      </c>
      <c r="J107" s="123"/>
      <c r="K107" s="124"/>
      <c r="L107" s="125">
        <f t="shared" si="7"/>
        <v>0</v>
      </c>
      <c r="M107" s="226"/>
      <c r="N107" s="227"/>
      <c r="O107" s="125">
        <f t="shared" si="8"/>
        <v>0</v>
      </c>
      <c r="P107" s="83"/>
      <c r="R107" s="56"/>
    </row>
    <row r="108" spans="1:18" ht="24" hidden="1" x14ac:dyDescent="0.25">
      <c r="A108" s="76">
        <v>2242</v>
      </c>
      <c r="B108" s="118" t="s">
        <v>123</v>
      </c>
      <c r="C108" s="119">
        <f t="shared" si="4"/>
        <v>0</v>
      </c>
      <c r="D108" s="123"/>
      <c r="E108" s="227"/>
      <c r="F108" s="375">
        <f t="shared" si="5"/>
        <v>0</v>
      </c>
      <c r="G108" s="123"/>
      <c r="H108" s="124"/>
      <c r="I108" s="125">
        <f t="shared" si="6"/>
        <v>0</v>
      </c>
      <c r="J108" s="123"/>
      <c r="K108" s="124"/>
      <c r="L108" s="125">
        <f t="shared" si="7"/>
        <v>0</v>
      </c>
      <c r="M108" s="226"/>
      <c r="N108" s="227"/>
      <c r="O108" s="125">
        <f t="shared" si="8"/>
        <v>0</v>
      </c>
      <c r="P108" s="83"/>
      <c r="R108" s="56"/>
    </row>
    <row r="109" spans="1:18" ht="24" hidden="1" x14ac:dyDescent="0.25">
      <c r="A109" s="76">
        <v>2243</v>
      </c>
      <c r="B109" s="118" t="s">
        <v>124</v>
      </c>
      <c r="C109" s="119">
        <f t="shared" si="4"/>
        <v>0</v>
      </c>
      <c r="D109" s="123"/>
      <c r="E109" s="227"/>
      <c r="F109" s="375">
        <f t="shared" si="5"/>
        <v>0</v>
      </c>
      <c r="G109" s="123"/>
      <c r="H109" s="124"/>
      <c r="I109" s="125">
        <f t="shared" si="6"/>
        <v>0</v>
      </c>
      <c r="J109" s="123"/>
      <c r="K109" s="124"/>
      <c r="L109" s="125">
        <f t="shared" si="7"/>
        <v>0</v>
      </c>
      <c r="M109" s="226"/>
      <c r="N109" s="227"/>
      <c r="O109" s="125">
        <f t="shared" si="8"/>
        <v>0</v>
      </c>
      <c r="P109" s="83"/>
      <c r="R109" s="56"/>
    </row>
    <row r="110" spans="1:18" x14ac:dyDescent="0.25">
      <c r="A110" s="76">
        <v>2244</v>
      </c>
      <c r="B110" s="118" t="s">
        <v>125</v>
      </c>
      <c r="C110" s="119">
        <f t="shared" si="4"/>
        <v>314</v>
      </c>
      <c r="D110" s="123">
        <v>314</v>
      </c>
      <c r="E110" s="629"/>
      <c r="F110" s="225">
        <f t="shared" si="5"/>
        <v>314</v>
      </c>
      <c r="G110" s="123"/>
      <c r="H110" s="124"/>
      <c r="I110" s="125">
        <f t="shared" si="6"/>
        <v>0</v>
      </c>
      <c r="J110" s="123"/>
      <c r="K110" s="124"/>
      <c r="L110" s="125">
        <f t="shared" si="7"/>
        <v>0</v>
      </c>
      <c r="M110" s="226"/>
      <c r="N110" s="227"/>
      <c r="O110" s="125">
        <f t="shared" si="8"/>
        <v>0</v>
      </c>
      <c r="P110" s="83"/>
      <c r="R110" s="56"/>
    </row>
    <row r="111" spans="1:18" ht="24" hidden="1" x14ac:dyDescent="0.25">
      <c r="A111" s="76">
        <v>2246</v>
      </c>
      <c r="B111" s="118" t="s">
        <v>126</v>
      </c>
      <c r="C111" s="119">
        <f t="shared" si="4"/>
        <v>0</v>
      </c>
      <c r="D111" s="123"/>
      <c r="E111" s="227"/>
      <c r="F111" s="375">
        <f t="shared" si="5"/>
        <v>0</v>
      </c>
      <c r="G111" s="123"/>
      <c r="H111" s="124"/>
      <c r="I111" s="125">
        <f t="shared" si="6"/>
        <v>0</v>
      </c>
      <c r="J111" s="123"/>
      <c r="K111" s="124"/>
      <c r="L111" s="125">
        <f t="shared" si="7"/>
        <v>0</v>
      </c>
      <c r="M111" s="226"/>
      <c r="N111" s="227"/>
      <c r="O111" s="125">
        <f t="shared" si="8"/>
        <v>0</v>
      </c>
      <c r="P111" s="83"/>
      <c r="R111" s="56"/>
    </row>
    <row r="112" spans="1:18" hidden="1" x14ac:dyDescent="0.25">
      <c r="A112" s="76">
        <v>2247</v>
      </c>
      <c r="B112" s="118" t="s">
        <v>127</v>
      </c>
      <c r="C112" s="119">
        <f t="shared" si="4"/>
        <v>0</v>
      </c>
      <c r="D112" s="123"/>
      <c r="E112" s="227"/>
      <c r="F112" s="375">
        <f t="shared" si="5"/>
        <v>0</v>
      </c>
      <c r="G112" s="123"/>
      <c r="H112" s="124"/>
      <c r="I112" s="125">
        <f t="shared" si="6"/>
        <v>0</v>
      </c>
      <c r="J112" s="123"/>
      <c r="K112" s="124"/>
      <c r="L112" s="125">
        <f t="shared" si="7"/>
        <v>0</v>
      </c>
      <c r="M112" s="226"/>
      <c r="N112" s="227"/>
      <c r="O112" s="125">
        <f t="shared" si="8"/>
        <v>0</v>
      </c>
      <c r="P112" s="83"/>
      <c r="R112" s="56"/>
    </row>
    <row r="113" spans="1:18" ht="24" hidden="1" x14ac:dyDescent="0.25">
      <c r="A113" s="76">
        <v>2248</v>
      </c>
      <c r="B113" s="118" t="s">
        <v>128</v>
      </c>
      <c r="C113" s="119">
        <f t="shared" si="4"/>
        <v>0</v>
      </c>
      <c r="D113" s="123"/>
      <c r="E113" s="227"/>
      <c r="F113" s="375">
        <f t="shared" si="5"/>
        <v>0</v>
      </c>
      <c r="G113" s="123"/>
      <c r="H113" s="124"/>
      <c r="I113" s="125">
        <f t="shared" si="6"/>
        <v>0</v>
      </c>
      <c r="J113" s="123"/>
      <c r="K113" s="124"/>
      <c r="L113" s="125">
        <f t="shared" si="7"/>
        <v>0</v>
      </c>
      <c r="M113" s="226"/>
      <c r="N113" s="227"/>
      <c r="O113" s="125">
        <f t="shared" si="8"/>
        <v>0</v>
      </c>
      <c r="P113" s="83"/>
      <c r="R113" s="56"/>
    </row>
    <row r="114" spans="1:18" ht="24" hidden="1" x14ac:dyDescent="0.25">
      <c r="A114" s="76">
        <v>2249</v>
      </c>
      <c r="B114" s="118" t="s">
        <v>129</v>
      </c>
      <c r="C114" s="119">
        <f t="shared" si="4"/>
        <v>0</v>
      </c>
      <c r="D114" s="123"/>
      <c r="E114" s="227"/>
      <c r="F114" s="375">
        <f t="shared" si="5"/>
        <v>0</v>
      </c>
      <c r="G114" s="123"/>
      <c r="H114" s="124"/>
      <c r="I114" s="125">
        <f t="shared" si="6"/>
        <v>0</v>
      </c>
      <c r="J114" s="123"/>
      <c r="K114" s="124"/>
      <c r="L114" s="125">
        <f t="shared" si="7"/>
        <v>0</v>
      </c>
      <c r="M114" s="226"/>
      <c r="N114" s="227"/>
      <c r="O114" s="125">
        <f t="shared" si="8"/>
        <v>0</v>
      </c>
      <c r="P114" s="83"/>
      <c r="R114" s="56"/>
    </row>
    <row r="115" spans="1:18" hidden="1" x14ac:dyDescent="0.25">
      <c r="A115" s="228">
        <v>2250</v>
      </c>
      <c r="B115" s="118" t="s">
        <v>130</v>
      </c>
      <c r="C115" s="119">
        <f t="shared" si="4"/>
        <v>0</v>
      </c>
      <c r="D115" s="229">
        <f>SUM(D116:D118)</f>
        <v>0</v>
      </c>
      <c r="E115" s="233">
        <f>SUM(E116:E118)</f>
        <v>0</v>
      </c>
      <c r="F115" s="375">
        <f t="shared" si="5"/>
        <v>0</v>
      </c>
      <c r="G115" s="229">
        <f>SUM(G116:G118)</f>
        <v>0</v>
      </c>
      <c r="H115" s="231">
        <f>SUM(H116:H118)</f>
        <v>0</v>
      </c>
      <c r="I115" s="125">
        <f t="shared" si="6"/>
        <v>0</v>
      </c>
      <c r="J115" s="229">
        <f>SUM(J116:J118)</f>
        <v>0</v>
      </c>
      <c r="K115" s="231">
        <f>SUM(K116:K118)</f>
        <v>0</v>
      </c>
      <c r="L115" s="125">
        <f t="shared" si="7"/>
        <v>0</v>
      </c>
      <c r="M115" s="232">
        <f>SUM(M116:M118)</f>
        <v>0</v>
      </c>
      <c r="N115" s="233">
        <f>SUM(N116:N118)</f>
        <v>0</v>
      </c>
      <c r="O115" s="125">
        <f t="shared" si="8"/>
        <v>0</v>
      </c>
      <c r="P115" s="83"/>
      <c r="R115" s="56"/>
    </row>
    <row r="116" spans="1:18" hidden="1" x14ac:dyDescent="0.25">
      <c r="A116" s="76">
        <v>2251</v>
      </c>
      <c r="B116" s="118" t="s">
        <v>131</v>
      </c>
      <c r="C116" s="119">
        <f t="shared" si="4"/>
        <v>0</v>
      </c>
      <c r="D116" s="123"/>
      <c r="E116" s="227"/>
      <c r="F116" s="375">
        <f t="shared" si="5"/>
        <v>0</v>
      </c>
      <c r="G116" s="123"/>
      <c r="H116" s="124"/>
      <c r="I116" s="125">
        <f t="shared" si="6"/>
        <v>0</v>
      </c>
      <c r="J116" s="123"/>
      <c r="K116" s="124"/>
      <c r="L116" s="125">
        <f t="shared" si="7"/>
        <v>0</v>
      </c>
      <c r="M116" s="226"/>
      <c r="N116" s="227"/>
      <c r="O116" s="125">
        <f t="shared" si="8"/>
        <v>0</v>
      </c>
      <c r="P116" s="83"/>
      <c r="R116" s="56"/>
    </row>
    <row r="117" spans="1:18" ht="24" hidden="1" x14ac:dyDescent="0.25">
      <c r="A117" s="76">
        <v>2252</v>
      </c>
      <c r="B117" s="118" t="s">
        <v>132</v>
      </c>
      <c r="C117" s="119">
        <f t="shared" ref="C117:C181" si="9">F117+I117+L117+O117</f>
        <v>0</v>
      </c>
      <c r="D117" s="123"/>
      <c r="E117" s="227"/>
      <c r="F117" s="375">
        <f t="shared" si="5"/>
        <v>0</v>
      </c>
      <c r="G117" s="123"/>
      <c r="H117" s="124"/>
      <c r="I117" s="125">
        <f t="shared" si="6"/>
        <v>0</v>
      </c>
      <c r="J117" s="123"/>
      <c r="K117" s="124"/>
      <c r="L117" s="125">
        <f t="shared" si="7"/>
        <v>0</v>
      </c>
      <c r="M117" s="226"/>
      <c r="N117" s="227"/>
      <c r="O117" s="125">
        <f t="shared" si="8"/>
        <v>0</v>
      </c>
      <c r="P117" s="83"/>
      <c r="R117" s="56"/>
    </row>
    <row r="118" spans="1:18" ht="24" hidden="1" x14ac:dyDescent="0.25">
      <c r="A118" s="76">
        <v>2259</v>
      </c>
      <c r="B118" s="118" t="s">
        <v>133</v>
      </c>
      <c r="C118" s="119">
        <f t="shared" si="9"/>
        <v>0</v>
      </c>
      <c r="D118" s="123"/>
      <c r="E118" s="227"/>
      <c r="F118" s="375">
        <f t="shared" ref="F118:F182" si="10">D118+E118</f>
        <v>0</v>
      </c>
      <c r="G118" s="123"/>
      <c r="H118" s="124"/>
      <c r="I118" s="125">
        <f t="shared" ref="I118:I182" si="11">G118+H118</f>
        <v>0</v>
      </c>
      <c r="J118" s="123"/>
      <c r="K118" s="124"/>
      <c r="L118" s="125">
        <f t="shared" ref="L118:L182" si="12">J118+K118</f>
        <v>0</v>
      </c>
      <c r="M118" s="226"/>
      <c r="N118" s="227"/>
      <c r="O118" s="125">
        <f t="shared" ref="O118:O182" si="13">M118+N118</f>
        <v>0</v>
      </c>
      <c r="P118" s="83"/>
      <c r="R118" s="56"/>
    </row>
    <row r="119" spans="1:18" hidden="1" x14ac:dyDescent="0.25">
      <c r="A119" s="228">
        <v>2260</v>
      </c>
      <c r="B119" s="118" t="s">
        <v>134</v>
      </c>
      <c r="C119" s="119">
        <f t="shared" si="9"/>
        <v>0</v>
      </c>
      <c r="D119" s="229">
        <f>SUM(D120:D124)</f>
        <v>0</v>
      </c>
      <c r="E119" s="233">
        <f>SUM(E120:E124)</f>
        <v>0</v>
      </c>
      <c r="F119" s="375">
        <f t="shared" si="10"/>
        <v>0</v>
      </c>
      <c r="G119" s="229">
        <f>SUM(G120:G124)</f>
        <v>0</v>
      </c>
      <c r="H119" s="231">
        <f>SUM(H120:H124)</f>
        <v>0</v>
      </c>
      <c r="I119" s="125">
        <f t="shared" si="11"/>
        <v>0</v>
      </c>
      <c r="J119" s="229">
        <f>SUM(J120:J124)</f>
        <v>0</v>
      </c>
      <c r="K119" s="231">
        <f>SUM(K120:K124)</f>
        <v>0</v>
      </c>
      <c r="L119" s="125">
        <f t="shared" si="12"/>
        <v>0</v>
      </c>
      <c r="M119" s="232">
        <f>SUM(M120:M124)</f>
        <v>0</v>
      </c>
      <c r="N119" s="233">
        <f>SUM(N120:N124)</f>
        <v>0</v>
      </c>
      <c r="O119" s="125">
        <f t="shared" si="13"/>
        <v>0</v>
      </c>
      <c r="P119" s="83"/>
      <c r="R119" s="56"/>
    </row>
    <row r="120" spans="1:18" hidden="1" x14ac:dyDescent="0.25">
      <c r="A120" s="76">
        <v>2261</v>
      </c>
      <c r="B120" s="118" t="s">
        <v>135</v>
      </c>
      <c r="C120" s="119">
        <f t="shared" si="9"/>
        <v>0</v>
      </c>
      <c r="D120" s="123"/>
      <c r="E120" s="227"/>
      <c r="F120" s="375">
        <f t="shared" si="10"/>
        <v>0</v>
      </c>
      <c r="G120" s="123"/>
      <c r="H120" s="124"/>
      <c r="I120" s="125">
        <f t="shared" si="11"/>
        <v>0</v>
      </c>
      <c r="J120" s="123"/>
      <c r="K120" s="124"/>
      <c r="L120" s="125">
        <f t="shared" si="12"/>
        <v>0</v>
      </c>
      <c r="M120" s="226"/>
      <c r="N120" s="227"/>
      <c r="O120" s="125">
        <f t="shared" si="13"/>
        <v>0</v>
      </c>
      <c r="P120" s="83"/>
      <c r="R120" s="56"/>
    </row>
    <row r="121" spans="1:18" hidden="1" x14ac:dyDescent="0.25">
      <c r="A121" s="76">
        <v>2262</v>
      </c>
      <c r="B121" s="118" t="s">
        <v>136</v>
      </c>
      <c r="C121" s="119">
        <f t="shared" si="9"/>
        <v>0</v>
      </c>
      <c r="D121" s="123"/>
      <c r="E121" s="227"/>
      <c r="F121" s="375">
        <f t="shared" si="10"/>
        <v>0</v>
      </c>
      <c r="G121" s="123"/>
      <c r="H121" s="124"/>
      <c r="I121" s="125">
        <f t="shared" si="11"/>
        <v>0</v>
      </c>
      <c r="J121" s="123"/>
      <c r="K121" s="124"/>
      <c r="L121" s="125">
        <f t="shared" si="12"/>
        <v>0</v>
      </c>
      <c r="M121" s="226"/>
      <c r="N121" s="227"/>
      <c r="O121" s="125">
        <f t="shared" si="13"/>
        <v>0</v>
      </c>
      <c r="P121" s="83"/>
      <c r="R121" s="56"/>
    </row>
    <row r="122" spans="1:18" hidden="1" x14ac:dyDescent="0.25">
      <c r="A122" s="76">
        <v>2263</v>
      </c>
      <c r="B122" s="118" t="s">
        <v>137</v>
      </c>
      <c r="C122" s="119">
        <f t="shared" si="9"/>
        <v>0</v>
      </c>
      <c r="D122" s="123"/>
      <c r="E122" s="227"/>
      <c r="F122" s="375">
        <f t="shared" si="10"/>
        <v>0</v>
      </c>
      <c r="G122" s="123"/>
      <c r="H122" s="124"/>
      <c r="I122" s="125">
        <f t="shared" si="11"/>
        <v>0</v>
      </c>
      <c r="J122" s="123"/>
      <c r="K122" s="124"/>
      <c r="L122" s="125">
        <f t="shared" si="12"/>
        <v>0</v>
      </c>
      <c r="M122" s="226"/>
      <c r="N122" s="227"/>
      <c r="O122" s="125">
        <f t="shared" si="13"/>
        <v>0</v>
      </c>
      <c r="P122" s="83"/>
      <c r="R122" s="56"/>
    </row>
    <row r="123" spans="1:18" ht="24" hidden="1" x14ac:dyDescent="0.25">
      <c r="A123" s="76">
        <v>2264</v>
      </c>
      <c r="B123" s="118" t="s">
        <v>138</v>
      </c>
      <c r="C123" s="119">
        <f t="shared" si="9"/>
        <v>0</v>
      </c>
      <c r="D123" s="123"/>
      <c r="E123" s="227"/>
      <c r="F123" s="375">
        <f t="shared" si="10"/>
        <v>0</v>
      </c>
      <c r="G123" s="123"/>
      <c r="H123" s="124"/>
      <c r="I123" s="125">
        <f t="shared" si="11"/>
        <v>0</v>
      </c>
      <c r="J123" s="123"/>
      <c r="K123" s="124"/>
      <c r="L123" s="125">
        <f t="shared" si="12"/>
        <v>0</v>
      </c>
      <c r="M123" s="226"/>
      <c r="N123" s="227"/>
      <c r="O123" s="125">
        <f t="shared" si="13"/>
        <v>0</v>
      </c>
      <c r="P123" s="83"/>
      <c r="R123" s="56"/>
    </row>
    <row r="124" spans="1:18" hidden="1" x14ac:dyDescent="0.25">
      <c r="A124" s="76">
        <v>2269</v>
      </c>
      <c r="B124" s="118" t="s">
        <v>139</v>
      </c>
      <c r="C124" s="119">
        <f t="shared" si="9"/>
        <v>0</v>
      </c>
      <c r="D124" s="123"/>
      <c r="E124" s="227"/>
      <c r="F124" s="375">
        <f t="shared" si="10"/>
        <v>0</v>
      </c>
      <c r="G124" s="123"/>
      <c r="H124" s="124"/>
      <c r="I124" s="125">
        <f t="shared" si="11"/>
        <v>0</v>
      </c>
      <c r="J124" s="123"/>
      <c r="K124" s="124"/>
      <c r="L124" s="125">
        <f t="shared" si="12"/>
        <v>0</v>
      </c>
      <c r="M124" s="226"/>
      <c r="N124" s="227"/>
      <c r="O124" s="125">
        <f t="shared" si="13"/>
        <v>0</v>
      </c>
      <c r="P124" s="83"/>
      <c r="R124" s="56"/>
    </row>
    <row r="125" spans="1:18" x14ac:dyDescent="0.25">
      <c r="A125" s="228">
        <v>2270</v>
      </c>
      <c r="B125" s="118" t="s">
        <v>140</v>
      </c>
      <c r="C125" s="119">
        <f t="shared" si="9"/>
        <v>25712</v>
      </c>
      <c r="D125" s="229">
        <f>SUM(D126:D130)</f>
        <v>25712</v>
      </c>
      <c r="E125" s="230">
        <f>SUM(E126:E130)</f>
        <v>0</v>
      </c>
      <c r="F125" s="225">
        <f t="shared" si="10"/>
        <v>25712</v>
      </c>
      <c r="G125" s="229">
        <f>SUM(G126:G130)</f>
        <v>0</v>
      </c>
      <c r="H125" s="231">
        <f>SUM(H126:H130)</f>
        <v>0</v>
      </c>
      <c r="I125" s="125">
        <f t="shared" si="11"/>
        <v>0</v>
      </c>
      <c r="J125" s="229">
        <f>SUM(J126:J130)</f>
        <v>0</v>
      </c>
      <c r="K125" s="231">
        <f>SUM(K126:K130)</f>
        <v>0</v>
      </c>
      <c r="L125" s="125">
        <f t="shared" si="12"/>
        <v>0</v>
      </c>
      <c r="M125" s="232">
        <f>SUM(M126:M130)</f>
        <v>0</v>
      </c>
      <c r="N125" s="233">
        <f>SUM(N126:N130)</f>
        <v>0</v>
      </c>
      <c r="O125" s="125">
        <f t="shared" si="13"/>
        <v>0</v>
      </c>
      <c r="P125" s="83"/>
      <c r="R125" s="56"/>
    </row>
    <row r="126" spans="1:18" hidden="1" x14ac:dyDescent="0.25">
      <c r="A126" s="76">
        <v>2272</v>
      </c>
      <c r="B126" s="5" t="s">
        <v>141</v>
      </c>
      <c r="C126" s="119">
        <f t="shared" si="9"/>
        <v>0</v>
      </c>
      <c r="D126" s="123"/>
      <c r="E126" s="227"/>
      <c r="F126" s="375">
        <f t="shared" si="10"/>
        <v>0</v>
      </c>
      <c r="G126" s="123"/>
      <c r="H126" s="124"/>
      <c r="I126" s="125">
        <f t="shared" si="11"/>
        <v>0</v>
      </c>
      <c r="J126" s="123"/>
      <c r="K126" s="124"/>
      <c r="L126" s="125">
        <f t="shared" si="12"/>
        <v>0</v>
      </c>
      <c r="M126" s="226"/>
      <c r="N126" s="227"/>
      <c r="O126" s="125">
        <f t="shared" si="13"/>
        <v>0</v>
      </c>
      <c r="P126" s="83"/>
      <c r="R126" s="56"/>
    </row>
    <row r="127" spans="1:18" ht="24" hidden="1" x14ac:dyDescent="0.25">
      <c r="A127" s="76">
        <v>2275</v>
      </c>
      <c r="B127" s="118" t="s">
        <v>142</v>
      </c>
      <c r="C127" s="119">
        <f t="shared" si="9"/>
        <v>0</v>
      </c>
      <c r="D127" s="123">
        <v>0</v>
      </c>
      <c r="E127" s="227"/>
      <c r="F127" s="375">
        <f t="shared" si="10"/>
        <v>0</v>
      </c>
      <c r="G127" s="123"/>
      <c r="H127" s="124"/>
      <c r="I127" s="125">
        <f t="shared" si="11"/>
        <v>0</v>
      </c>
      <c r="J127" s="123"/>
      <c r="K127" s="124"/>
      <c r="L127" s="125">
        <f t="shared" si="12"/>
        <v>0</v>
      </c>
      <c r="M127" s="226"/>
      <c r="N127" s="227"/>
      <c r="O127" s="125">
        <f t="shared" si="13"/>
        <v>0</v>
      </c>
      <c r="P127" s="83"/>
      <c r="R127" s="56"/>
    </row>
    <row r="128" spans="1:18" ht="36" hidden="1" x14ac:dyDescent="0.25">
      <c r="A128" s="76">
        <v>2276</v>
      </c>
      <c r="B128" s="118" t="s">
        <v>143</v>
      </c>
      <c r="C128" s="119">
        <f t="shared" si="9"/>
        <v>0</v>
      </c>
      <c r="D128" s="123"/>
      <c r="E128" s="227"/>
      <c r="F128" s="375">
        <f t="shared" si="10"/>
        <v>0</v>
      </c>
      <c r="G128" s="123"/>
      <c r="H128" s="124"/>
      <c r="I128" s="125">
        <f t="shared" si="11"/>
        <v>0</v>
      </c>
      <c r="J128" s="123"/>
      <c r="K128" s="124"/>
      <c r="L128" s="125">
        <f t="shared" si="12"/>
        <v>0</v>
      </c>
      <c r="M128" s="226"/>
      <c r="N128" s="227"/>
      <c r="O128" s="125">
        <f t="shared" si="13"/>
        <v>0</v>
      </c>
      <c r="P128" s="83"/>
      <c r="R128" s="56"/>
    </row>
    <row r="129" spans="1:18" ht="24" hidden="1" x14ac:dyDescent="0.25">
      <c r="A129" s="76">
        <v>2278</v>
      </c>
      <c r="B129" s="118" t="s">
        <v>144</v>
      </c>
      <c r="C129" s="119">
        <f t="shared" si="9"/>
        <v>0</v>
      </c>
      <c r="D129" s="123"/>
      <c r="E129" s="227"/>
      <c r="F129" s="375">
        <f t="shared" si="10"/>
        <v>0</v>
      </c>
      <c r="G129" s="123"/>
      <c r="H129" s="124"/>
      <c r="I129" s="125">
        <f t="shared" si="11"/>
        <v>0</v>
      </c>
      <c r="J129" s="123"/>
      <c r="K129" s="124"/>
      <c r="L129" s="125">
        <f t="shared" si="12"/>
        <v>0</v>
      </c>
      <c r="M129" s="226"/>
      <c r="N129" s="227"/>
      <c r="O129" s="125">
        <f t="shared" si="13"/>
        <v>0</v>
      </c>
      <c r="P129" s="83"/>
      <c r="R129" s="56"/>
    </row>
    <row r="130" spans="1:18" ht="24" x14ac:dyDescent="0.25">
      <c r="A130" s="76">
        <v>2279</v>
      </c>
      <c r="B130" s="118" t="s">
        <v>145</v>
      </c>
      <c r="C130" s="119">
        <f t="shared" si="9"/>
        <v>25712</v>
      </c>
      <c r="D130" s="123">
        <v>25712</v>
      </c>
      <c r="E130" s="629"/>
      <c r="F130" s="225">
        <f t="shared" si="10"/>
        <v>25712</v>
      </c>
      <c r="G130" s="123"/>
      <c r="H130" s="124"/>
      <c r="I130" s="125">
        <f t="shared" si="11"/>
        <v>0</v>
      </c>
      <c r="J130" s="123"/>
      <c r="K130" s="124"/>
      <c r="L130" s="125">
        <f t="shared" si="12"/>
        <v>0</v>
      </c>
      <c r="M130" s="226"/>
      <c r="N130" s="227"/>
      <c r="O130" s="125">
        <f t="shared" si="13"/>
        <v>0</v>
      </c>
      <c r="P130" s="83"/>
      <c r="R130" s="56"/>
    </row>
    <row r="131" spans="1:18" ht="24" hidden="1" x14ac:dyDescent="0.25">
      <c r="A131" s="557">
        <v>2280</v>
      </c>
      <c r="B131" s="108" t="s">
        <v>146</v>
      </c>
      <c r="C131" s="119">
        <f t="shared" si="9"/>
        <v>0</v>
      </c>
      <c r="D131" s="241">
        <f t="shared" ref="D131:N131" si="14">SUM(D132)</f>
        <v>0</v>
      </c>
      <c r="E131" s="245">
        <f t="shared" si="14"/>
        <v>0</v>
      </c>
      <c r="F131" s="374">
        <f t="shared" si="10"/>
        <v>0</v>
      </c>
      <c r="G131" s="241">
        <f t="shared" ref="G131" si="15">SUM(G132)</f>
        <v>0</v>
      </c>
      <c r="H131" s="243">
        <f t="shared" si="14"/>
        <v>0</v>
      </c>
      <c r="I131" s="115">
        <f t="shared" si="11"/>
        <v>0</v>
      </c>
      <c r="J131" s="241">
        <f t="shared" ref="J131" si="16">SUM(J132)</f>
        <v>0</v>
      </c>
      <c r="K131" s="243">
        <f t="shared" si="14"/>
        <v>0</v>
      </c>
      <c r="L131" s="115">
        <f t="shared" si="12"/>
        <v>0</v>
      </c>
      <c r="M131" s="232">
        <f t="shared" si="14"/>
        <v>0</v>
      </c>
      <c r="N131" s="233">
        <f t="shared" si="14"/>
        <v>0</v>
      </c>
      <c r="O131" s="125">
        <f t="shared" si="13"/>
        <v>0</v>
      </c>
      <c r="P131" s="83"/>
      <c r="R131" s="56"/>
    </row>
    <row r="132" spans="1:18" ht="24" hidden="1" x14ac:dyDescent="0.25">
      <c r="A132" s="76">
        <v>2283</v>
      </c>
      <c r="B132" s="118" t="s">
        <v>147</v>
      </c>
      <c r="C132" s="119">
        <f t="shared" si="9"/>
        <v>0</v>
      </c>
      <c r="D132" s="123"/>
      <c r="E132" s="227"/>
      <c r="F132" s="375">
        <f t="shared" si="10"/>
        <v>0</v>
      </c>
      <c r="G132" s="123"/>
      <c r="H132" s="124"/>
      <c r="I132" s="125">
        <f t="shared" si="11"/>
        <v>0</v>
      </c>
      <c r="J132" s="123"/>
      <c r="K132" s="124"/>
      <c r="L132" s="125">
        <f t="shared" si="12"/>
        <v>0</v>
      </c>
      <c r="M132" s="226"/>
      <c r="N132" s="227"/>
      <c r="O132" s="125">
        <f t="shared" si="13"/>
        <v>0</v>
      </c>
      <c r="P132" s="83"/>
      <c r="R132" s="56"/>
    </row>
    <row r="133" spans="1:18" ht="36" x14ac:dyDescent="0.25">
      <c r="A133" s="95">
        <v>2300</v>
      </c>
      <c r="B133" s="212" t="s">
        <v>148</v>
      </c>
      <c r="C133" s="96">
        <f t="shared" si="9"/>
        <v>280</v>
      </c>
      <c r="D133" s="104">
        <f>SUM(D134,D139,D143,D144,D147,D154,D162,D163,D166)</f>
        <v>280</v>
      </c>
      <c r="E133" s="622">
        <f>SUM(E134,E139,E143,E144,E147,E154,E162,E163,E166)</f>
        <v>0</v>
      </c>
      <c r="F133" s="391">
        <f t="shared" si="10"/>
        <v>280</v>
      </c>
      <c r="G133" s="104">
        <f>SUM(G134,G139,G143,G144,G147,G154,G162,G163,G166)</f>
        <v>0</v>
      </c>
      <c r="H133" s="105">
        <f>SUM(H134,H139,H143,H144,H147,H154,H162,H163,H166)</f>
        <v>0</v>
      </c>
      <c r="I133" s="106">
        <f t="shared" si="11"/>
        <v>0</v>
      </c>
      <c r="J133" s="104">
        <f>SUM(J134,J139,J143,J144,J147,J154,J162,J163,J166)</f>
        <v>0</v>
      </c>
      <c r="K133" s="105">
        <f>SUM(K134,K139,K143,K144,K147,K154,K162,K163,K166)</f>
        <v>0</v>
      </c>
      <c r="L133" s="106">
        <f t="shared" si="12"/>
        <v>0</v>
      </c>
      <c r="M133" s="238">
        <f>SUM(M134,M139,M143,M144,M147,M154,M162,M163,M166)</f>
        <v>0</v>
      </c>
      <c r="N133" s="239">
        <f>SUM(N134,N139,N143,N144,N147,N154,N162,N163,N166)</f>
        <v>0</v>
      </c>
      <c r="O133" s="106">
        <f t="shared" si="13"/>
        <v>0</v>
      </c>
      <c r="P133" s="103"/>
      <c r="R133" s="56"/>
    </row>
    <row r="134" spans="1:18" ht="24" x14ac:dyDescent="0.25">
      <c r="A134" s="557">
        <v>2310</v>
      </c>
      <c r="B134" s="108" t="s">
        <v>149</v>
      </c>
      <c r="C134" s="109">
        <f t="shared" si="9"/>
        <v>280</v>
      </c>
      <c r="D134" s="251">
        <f>SUM(D135:D138)</f>
        <v>280</v>
      </c>
      <c r="E134" s="244">
        <f>SUM(E135:E138)</f>
        <v>0</v>
      </c>
      <c r="F134" s="392">
        <f t="shared" si="10"/>
        <v>280</v>
      </c>
      <c r="G134" s="241">
        <f>SUM(G135:G138)</f>
        <v>0</v>
      </c>
      <c r="H134" s="243">
        <f>SUM(H135:H138)</f>
        <v>0</v>
      </c>
      <c r="I134" s="115">
        <f t="shared" si="11"/>
        <v>0</v>
      </c>
      <c r="J134" s="241">
        <f>SUM(J135:J138)</f>
        <v>0</v>
      </c>
      <c r="K134" s="243">
        <f>SUM(K135:K138)</f>
        <v>0</v>
      </c>
      <c r="L134" s="115">
        <f t="shared" si="12"/>
        <v>0</v>
      </c>
      <c r="M134" s="244">
        <f>SUM(M135:M138)</f>
        <v>0</v>
      </c>
      <c r="N134" s="245">
        <f>SUM(N135:N138)</f>
        <v>0</v>
      </c>
      <c r="O134" s="115">
        <f t="shared" si="13"/>
        <v>0</v>
      </c>
      <c r="P134" s="74"/>
      <c r="R134" s="56"/>
    </row>
    <row r="135" spans="1:18" hidden="1" x14ac:dyDescent="0.25">
      <c r="A135" s="76">
        <v>2311</v>
      </c>
      <c r="B135" s="118" t="s">
        <v>150</v>
      </c>
      <c r="C135" s="119">
        <f t="shared" si="9"/>
        <v>0</v>
      </c>
      <c r="D135" s="123"/>
      <c r="E135" s="227"/>
      <c r="F135" s="375">
        <f t="shared" si="10"/>
        <v>0</v>
      </c>
      <c r="G135" s="123"/>
      <c r="H135" s="124"/>
      <c r="I135" s="125">
        <f t="shared" si="11"/>
        <v>0</v>
      </c>
      <c r="J135" s="123"/>
      <c r="K135" s="124"/>
      <c r="L135" s="125">
        <f t="shared" si="12"/>
        <v>0</v>
      </c>
      <c r="M135" s="226"/>
      <c r="N135" s="227"/>
      <c r="O135" s="125">
        <f t="shared" si="13"/>
        <v>0</v>
      </c>
      <c r="P135" s="83"/>
      <c r="R135" s="56"/>
    </row>
    <row r="136" spans="1:18" x14ac:dyDescent="0.25">
      <c r="A136" s="76">
        <v>2312</v>
      </c>
      <c r="B136" s="118" t="s">
        <v>151</v>
      </c>
      <c r="C136" s="119">
        <f t="shared" si="9"/>
        <v>280</v>
      </c>
      <c r="D136" s="123">
        <v>280</v>
      </c>
      <c r="E136" s="629"/>
      <c r="F136" s="225">
        <f t="shared" si="10"/>
        <v>280</v>
      </c>
      <c r="G136" s="123"/>
      <c r="H136" s="124"/>
      <c r="I136" s="125">
        <f t="shared" si="11"/>
        <v>0</v>
      </c>
      <c r="J136" s="123"/>
      <c r="K136" s="124"/>
      <c r="L136" s="125">
        <f t="shared" si="12"/>
        <v>0</v>
      </c>
      <c r="M136" s="226"/>
      <c r="N136" s="227"/>
      <c r="O136" s="125">
        <f t="shared" si="13"/>
        <v>0</v>
      </c>
      <c r="P136" s="83"/>
      <c r="R136" s="56"/>
    </row>
    <row r="137" spans="1:18" hidden="1" x14ac:dyDescent="0.25">
      <c r="A137" s="76">
        <v>2313</v>
      </c>
      <c r="B137" s="118" t="s">
        <v>152</v>
      </c>
      <c r="C137" s="119">
        <f t="shared" si="9"/>
        <v>0</v>
      </c>
      <c r="D137" s="123"/>
      <c r="E137" s="227"/>
      <c r="F137" s="375">
        <f t="shared" si="10"/>
        <v>0</v>
      </c>
      <c r="G137" s="123"/>
      <c r="H137" s="124"/>
      <c r="I137" s="125">
        <f t="shared" si="11"/>
        <v>0</v>
      </c>
      <c r="J137" s="123"/>
      <c r="K137" s="124"/>
      <c r="L137" s="125">
        <f t="shared" si="12"/>
        <v>0</v>
      </c>
      <c r="M137" s="226"/>
      <c r="N137" s="227"/>
      <c r="O137" s="125">
        <f t="shared" si="13"/>
        <v>0</v>
      </c>
      <c r="P137" s="83"/>
      <c r="R137" s="56"/>
    </row>
    <row r="138" spans="1:18" ht="36" hidden="1" x14ac:dyDescent="0.25">
      <c r="A138" s="76">
        <v>2314</v>
      </c>
      <c r="B138" s="118" t="s">
        <v>153</v>
      </c>
      <c r="C138" s="119">
        <f t="shared" si="9"/>
        <v>0</v>
      </c>
      <c r="D138" s="123"/>
      <c r="E138" s="227"/>
      <c r="F138" s="375">
        <f t="shared" si="10"/>
        <v>0</v>
      </c>
      <c r="G138" s="123"/>
      <c r="H138" s="124"/>
      <c r="I138" s="125">
        <f t="shared" si="11"/>
        <v>0</v>
      </c>
      <c r="J138" s="123"/>
      <c r="K138" s="124"/>
      <c r="L138" s="125">
        <f t="shared" si="12"/>
        <v>0</v>
      </c>
      <c r="M138" s="226"/>
      <c r="N138" s="227"/>
      <c r="O138" s="125">
        <f t="shared" si="13"/>
        <v>0</v>
      </c>
      <c r="P138" s="83"/>
      <c r="R138" s="56"/>
    </row>
    <row r="139" spans="1:18" hidden="1" x14ac:dyDescent="0.25">
      <c r="A139" s="228">
        <v>2320</v>
      </c>
      <c r="B139" s="118" t="s">
        <v>154</v>
      </c>
      <c r="C139" s="119">
        <f t="shared" si="9"/>
        <v>0</v>
      </c>
      <c r="D139" s="229">
        <f>SUM(D140:D142)</f>
        <v>0</v>
      </c>
      <c r="E139" s="233">
        <f>SUM(E140:E142)</f>
        <v>0</v>
      </c>
      <c r="F139" s="375">
        <f t="shared" si="10"/>
        <v>0</v>
      </c>
      <c r="G139" s="229">
        <f>SUM(G140:G142)</f>
        <v>0</v>
      </c>
      <c r="H139" s="231">
        <f>SUM(H140:H142)</f>
        <v>0</v>
      </c>
      <c r="I139" s="125">
        <f t="shared" si="11"/>
        <v>0</v>
      </c>
      <c r="J139" s="229">
        <f>SUM(J140:J142)</f>
        <v>0</v>
      </c>
      <c r="K139" s="231">
        <f>SUM(K140:K142)</f>
        <v>0</v>
      </c>
      <c r="L139" s="125">
        <f t="shared" si="12"/>
        <v>0</v>
      </c>
      <c r="M139" s="232">
        <f>SUM(M140:M142)</f>
        <v>0</v>
      </c>
      <c r="N139" s="233">
        <f>SUM(N140:N142)</f>
        <v>0</v>
      </c>
      <c r="O139" s="125">
        <f t="shared" si="13"/>
        <v>0</v>
      </c>
      <c r="P139" s="83"/>
      <c r="R139" s="56"/>
    </row>
    <row r="140" spans="1:18" hidden="1" x14ac:dyDescent="0.25">
      <c r="A140" s="76">
        <v>2321</v>
      </c>
      <c r="B140" s="118" t="s">
        <v>155</v>
      </c>
      <c r="C140" s="119">
        <f t="shared" si="9"/>
        <v>0</v>
      </c>
      <c r="D140" s="123"/>
      <c r="E140" s="227"/>
      <c r="F140" s="375">
        <f t="shared" si="10"/>
        <v>0</v>
      </c>
      <c r="G140" s="123"/>
      <c r="H140" s="124"/>
      <c r="I140" s="125">
        <f t="shared" si="11"/>
        <v>0</v>
      </c>
      <c r="J140" s="123"/>
      <c r="K140" s="124"/>
      <c r="L140" s="125">
        <f t="shared" si="12"/>
        <v>0</v>
      </c>
      <c r="M140" s="226"/>
      <c r="N140" s="227"/>
      <c r="O140" s="125">
        <f t="shared" si="13"/>
        <v>0</v>
      </c>
      <c r="P140" s="83"/>
      <c r="R140" s="56"/>
    </row>
    <row r="141" spans="1:18" hidden="1" x14ac:dyDescent="0.25">
      <c r="A141" s="76">
        <v>2322</v>
      </c>
      <c r="B141" s="118" t="s">
        <v>156</v>
      </c>
      <c r="C141" s="119">
        <f t="shared" si="9"/>
        <v>0</v>
      </c>
      <c r="D141" s="123"/>
      <c r="E141" s="227"/>
      <c r="F141" s="375">
        <f t="shared" si="10"/>
        <v>0</v>
      </c>
      <c r="G141" s="123"/>
      <c r="H141" s="124"/>
      <c r="I141" s="125">
        <f t="shared" si="11"/>
        <v>0</v>
      </c>
      <c r="J141" s="123"/>
      <c r="K141" s="124"/>
      <c r="L141" s="125">
        <f t="shared" si="12"/>
        <v>0</v>
      </c>
      <c r="M141" s="226"/>
      <c r="N141" s="227"/>
      <c r="O141" s="125">
        <f t="shared" si="13"/>
        <v>0</v>
      </c>
      <c r="P141" s="83"/>
      <c r="R141" s="56"/>
    </row>
    <row r="142" spans="1:18" hidden="1" x14ac:dyDescent="0.25">
      <c r="A142" s="76">
        <v>2329</v>
      </c>
      <c r="B142" s="118" t="s">
        <v>157</v>
      </c>
      <c r="C142" s="119">
        <f t="shared" si="9"/>
        <v>0</v>
      </c>
      <c r="D142" s="123"/>
      <c r="E142" s="227"/>
      <c r="F142" s="375">
        <f t="shared" si="10"/>
        <v>0</v>
      </c>
      <c r="G142" s="123"/>
      <c r="H142" s="124"/>
      <c r="I142" s="125">
        <f t="shared" si="11"/>
        <v>0</v>
      </c>
      <c r="J142" s="123"/>
      <c r="K142" s="124"/>
      <c r="L142" s="125">
        <f t="shared" si="12"/>
        <v>0</v>
      </c>
      <c r="M142" s="226"/>
      <c r="N142" s="227"/>
      <c r="O142" s="125">
        <f t="shared" si="13"/>
        <v>0</v>
      </c>
      <c r="P142" s="83"/>
      <c r="R142" s="56"/>
    </row>
    <row r="143" spans="1:18" hidden="1" x14ac:dyDescent="0.25">
      <c r="A143" s="228">
        <v>2330</v>
      </c>
      <c r="B143" s="118" t="s">
        <v>158</v>
      </c>
      <c r="C143" s="119">
        <f t="shared" si="9"/>
        <v>0</v>
      </c>
      <c r="D143" s="123"/>
      <c r="E143" s="227"/>
      <c r="F143" s="375">
        <f t="shared" si="10"/>
        <v>0</v>
      </c>
      <c r="G143" s="123"/>
      <c r="H143" s="124"/>
      <c r="I143" s="125">
        <f t="shared" si="11"/>
        <v>0</v>
      </c>
      <c r="J143" s="123"/>
      <c r="K143" s="124"/>
      <c r="L143" s="125">
        <f t="shared" si="12"/>
        <v>0</v>
      </c>
      <c r="M143" s="226"/>
      <c r="N143" s="227"/>
      <c r="O143" s="125">
        <f t="shared" si="13"/>
        <v>0</v>
      </c>
      <c r="P143" s="83"/>
      <c r="R143" s="56"/>
    </row>
    <row r="144" spans="1:18" ht="48" hidden="1" x14ac:dyDescent="0.25">
      <c r="A144" s="228">
        <v>2340</v>
      </c>
      <c r="B144" s="118" t="s">
        <v>159</v>
      </c>
      <c r="C144" s="119">
        <f t="shared" si="9"/>
        <v>0</v>
      </c>
      <c r="D144" s="229">
        <f>SUM(D145:D146)</f>
        <v>0</v>
      </c>
      <c r="E144" s="233">
        <f>SUM(E145:E146)</f>
        <v>0</v>
      </c>
      <c r="F144" s="375">
        <f t="shared" si="10"/>
        <v>0</v>
      </c>
      <c r="G144" s="229">
        <f>SUM(G145:G146)</f>
        <v>0</v>
      </c>
      <c r="H144" s="231">
        <f>SUM(H145:H146)</f>
        <v>0</v>
      </c>
      <c r="I144" s="125">
        <f t="shared" si="11"/>
        <v>0</v>
      </c>
      <c r="J144" s="229">
        <f>SUM(J145:J146)</f>
        <v>0</v>
      </c>
      <c r="K144" s="231">
        <f>SUM(K145:K146)</f>
        <v>0</v>
      </c>
      <c r="L144" s="125">
        <f t="shared" si="12"/>
        <v>0</v>
      </c>
      <c r="M144" s="232">
        <f>SUM(M145:M146)</f>
        <v>0</v>
      </c>
      <c r="N144" s="233">
        <f>SUM(N145:N146)</f>
        <v>0</v>
      </c>
      <c r="O144" s="125">
        <f t="shared" si="13"/>
        <v>0</v>
      </c>
      <c r="P144" s="83"/>
      <c r="R144" s="56"/>
    </row>
    <row r="145" spans="1:18" hidden="1" x14ac:dyDescent="0.25">
      <c r="A145" s="76">
        <v>2341</v>
      </c>
      <c r="B145" s="118" t="s">
        <v>160</v>
      </c>
      <c r="C145" s="119">
        <f t="shared" si="9"/>
        <v>0</v>
      </c>
      <c r="D145" s="123"/>
      <c r="E145" s="227"/>
      <c r="F145" s="375">
        <f t="shared" si="10"/>
        <v>0</v>
      </c>
      <c r="G145" s="123"/>
      <c r="H145" s="124"/>
      <c r="I145" s="125">
        <f t="shared" si="11"/>
        <v>0</v>
      </c>
      <c r="J145" s="123"/>
      <c r="K145" s="124"/>
      <c r="L145" s="125">
        <f t="shared" si="12"/>
        <v>0</v>
      </c>
      <c r="M145" s="226"/>
      <c r="N145" s="227"/>
      <c r="O145" s="125">
        <f t="shared" si="13"/>
        <v>0</v>
      </c>
      <c r="P145" s="83"/>
      <c r="R145" s="56"/>
    </row>
    <row r="146" spans="1:18" ht="24" hidden="1" x14ac:dyDescent="0.25">
      <c r="A146" s="76">
        <v>2344</v>
      </c>
      <c r="B146" s="118" t="s">
        <v>161</v>
      </c>
      <c r="C146" s="119">
        <f t="shared" si="9"/>
        <v>0</v>
      </c>
      <c r="D146" s="123"/>
      <c r="E146" s="227"/>
      <c r="F146" s="375">
        <f t="shared" si="10"/>
        <v>0</v>
      </c>
      <c r="G146" s="123"/>
      <c r="H146" s="124"/>
      <c r="I146" s="125">
        <f t="shared" si="11"/>
        <v>0</v>
      </c>
      <c r="J146" s="123"/>
      <c r="K146" s="124"/>
      <c r="L146" s="125">
        <f t="shared" si="12"/>
        <v>0</v>
      </c>
      <c r="M146" s="226"/>
      <c r="N146" s="227"/>
      <c r="O146" s="125">
        <f t="shared" si="13"/>
        <v>0</v>
      </c>
      <c r="P146" s="83"/>
      <c r="R146" s="56"/>
    </row>
    <row r="147" spans="1:18" ht="24" hidden="1" x14ac:dyDescent="0.25">
      <c r="A147" s="217">
        <v>2350</v>
      </c>
      <c r="B147" s="158" t="s">
        <v>162</v>
      </c>
      <c r="C147" s="119">
        <f t="shared" si="9"/>
        <v>0</v>
      </c>
      <c r="D147" s="218">
        <f>SUM(D148:D153)</f>
        <v>0</v>
      </c>
      <c r="E147" s="222">
        <f>SUM(E148:E153)</f>
        <v>0</v>
      </c>
      <c r="F147" s="373">
        <f t="shared" si="10"/>
        <v>0</v>
      </c>
      <c r="G147" s="218">
        <f>SUM(G148:G153)</f>
        <v>0</v>
      </c>
      <c r="H147" s="219">
        <f>SUM(H148:H153)</f>
        <v>0</v>
      </c>
      <c r="I147" s="220">
        <f t="shared" si="11"/>
        <v>0</v>
      </c>
      <c r="J147" s="218">
        <f>SUM(J148:J153)</f>
        <v>0</v>
      </c>
      <c r="K147" s="219">
        <f>SUM(K148:K153)</f>
        <v>0</v>
      </c>
      <c r="L147" s="220">
        <f t="shared" si="12"/>
        <v>0</v>
      </c>
      <c r="M147" s="221">
        <f>SUM(M148:M153)</f>
        <v>0</v>
      </c>
      <c r="N147" s="222">
        <f>SUM(N148:N153)</f>
        <v>0</v>
      </c>
      <c r="O147" s="220">
        <f t="shared" si="13"/>
        <v>0</v>
      </c>
      <c r="P147" s="166"/>
      <c r="R147" s="56"/>
    </row>
    <row r="148" spans="1:18" hidden="1" x14ac:dyDescent="0.25">
      <c r="A148" s="67">
        <v>2351</v>
      </c>
      <c r="B148" s="108" t="s">
        <v>163</v>
      </c>
      <c r="C148" s="119">
        <f t="shared" si="9"/>
        <v>0</v>
      </c>
      <c r="D148" s="113"/>
      <c r="E148" s="224"/>
      <c r="F148" s="374">
        <f t="shared" si="10"/>
        <v>0</v>
      </c>
      <c r="G148" s="113"/>
      <c r="H148" s="114"/>
      <c r="I148" s="115">
        <f t="shared" si="11"/>
        <v>0</v>
      </c>
      <c r="J148" s="113"/>
      <c r="K148" s="114"/>
      <c r="L148" s="115">
        <f t="shared" si="12"/>
        <v>0</v>
      </c>
      <c r="M148" s="223"/>
      <c r="N148" s="224"/>
      <c r="O148" s="115">
        <f t="shared" si="13"/>
        <v>0</v>
      </c>
      <c r="P148" s="74"/>
      <c r="R148" s="56"/>
    </row>
    <row r="149" spans="1:18" hidden="1" x14ac:dyDescent="0.25">
      <c r="A149" s="76">
        <v>2352</v>
      </c>
      <c r="B149" s="118" t="s">
        <v>164</v>
      </c>
      <c r="C149" s="119">
        <f t="shared" si="9"/>
        <v>0</v>
      </c>
      <c r="D149" s="123"/>
      <c r="E149" s="227"/>
      <c r="F149" s="375">
        <f t="shared" si="10"/>
        <v>0</v>
      </c>
      <c r="G149" s="123"/>
      <c r="H149" s="124"/>
      <c r="I149" s="125">
        <f t="shared" si="11"/>
        <v>0</v>
      </c>
      <c r="J149" s="123"/>
      <c r="K149" s="124"/>
      <c r="L149" s="125">
        <f t="shared" si="12"/>
        <v>0</v>
      </c>
      <c r="M149" s="226"/>
      <c r="N149" s="227"/>
      <c r="O149" s="125">
        <f t="shared" si="13"/>
        <v>0</v>
      </c>
      <c r="P149" s="83"/>
      <c r="R149" s="56"/>
    </row>
    <row r="150" spans="1:18" ht="24" hidden="1" x14ac:dyDescent="0.25">
      <c r="A150" s="76">
        <v>2353</v>
      </c>
      <c r="B150" s="118" t="s">
        <v>165</v>
      </c>
      <c r="C150" s="119">
        <f t="shared" si="9"/>
        <v>0</v>
      </c>
      <c r="D150" s="123"/>
      <c r="E150" s="227"/>
      <c r="F150" s="375">
        <f t="shared" si="10"/>
        <v>0</v>
      </c>
      <c r="G150" s="123"/>
      <c r="H150" s="124"/>
      <c r="I150" s="125">
        <f t="shared" si="11"/>
        <v>0</v>
      </c>
      <c r="J150" s="123"/>
      <c r="K150" s="124"/>
      <c r="L150" s="125">
        <f t="shared" si="12"/>
        <v>0</v>
      </c>
      <c r="M150" s="226"/>
      <c r="N150" s="227"/>
      <c r="O150" s="125">
        <f t="shared" si="13"/>
        <v>0</v>
      </c>
      <c r="P150" s="83"/>
      <c r="R150" s="56"/>
    </row>
    <row r="151" spans="1:18" ht="24" hidden="1" x14ac:dyDescent="0.25">
      <c r="A151" s="76">
        <v>2354</v>
      </c>
      <c r="B151" s="118" t="s">
        <v>166</v>
      </c>
      <c r="C151" s="119">
        <f t="shared" si="9"/>
        <v>0</v>
      </c>
      <c r="D151" s="123"/>
      <c r="E151" s="227"/>
      <c r="F151" s="375">
        <f t="shared" si="10"/>
        <v>0</v>
      </c>
      <c r="G151" s="123"/>
      <c r="H151" s="124"/>
      <c r="I151" s="125">
        <f t="shared" si="11"/>
        <v>0</v>
      </c>
      <c r="J151" s="123"/>
      <c r="K151" s="124"/>
      <c r="L151" s="125">
        <f t="shared" si="12"/>
        <v>0</v>
      </c>
      <c r="M151" s="226"/>
      <c r="N151" s="227"/>
      <c r="O151" s="125">
        <f t="shared" si="13"/>
        <v>0</v>
      </c>
      <c r="P151" s="83"/>
      <c r="R151" s="56"/>
    </row>
    <row r="152" spans="1:18" ht="24" hidden="1" x14ac:dyDescent="0.25">
      <c r="A152" s="76">
        <v>2355</v>
      </c>
      <c r="B152" s="118" t="s">
        <v>167</v>
      </c>
      <c r="C152" s="119">
        <f t="shared" si="9"/>
        <v>0</v>
      </c>
      <c r="D152" s="123"/>
      <c r="E152" s="227"/>
      <c r="F152" s="375">
        <f t="shared" si="10"/>
        <v>0</v>
      </c>
      <c r="G152" s="123"/>
      <c r="H152" s="124"/>
      <c r="I152" s="125">
        <f t="shared" si="11"/>
        <v>0</v>
      </c>
      <c r="J152" s="123"/>
      <c r="K152" s="124"/>
      <c r="L152" s="125">
        <f t="shared" si="12"/>
        <v>0</v>
      </c>
      <c r="M152" s="226"/>
      <c r="N152" s="227"/>
      <c r="O152" s="125">
        <f t="shared" si="13"/>
        <v>0</v>
      </c>
      <c r="P152" s="83"/>
      <c r="R152" s="56"/>
    </row>
    <row r="153" spans="1:18" ht="24" hidden="1" x14ac:dyDescent="0.25">
      <c r="A153" s="76">
        <v>2359</v>
      </c>
      <c r="B153" s="118" t="s">
        <v>168</v>
      </c>
      <c r="C153" s="119">
        <f t="shared" si="9"/>
        <v>0</v>
      </c>
      <c r="D153" s="123"/>
      <c r="E153" s="227"/>
      <c r="F153" s="375">
        <f t="shared" si="10"/>
        <v>0</v>
      </c>
      <c r="G153" s="123"/>
      <c r="H153" s="124"/>
      <c r="I153" s="125">
        <f t="shared" si="11"/>
        <v>0</v>
      </c>
      <c r="J153" s="123"/>
      <c r="K153" s="124"/>
      <c r="L153" s="125">
        <f t="shared" si="12"/>
        <v>0</v>
      </c>
      <c r="M153" s="226"/>
      <c r="N153" s="227"/>
      <c r="O153" s="125">
        <f t="shared" si="13"/>
        <v>0</v>
      </c>
      <c r="P153" s="83"/>
      <c r="R153" s="56"/>
    </row>
    <row r="154" spans="1:18" ht="24" hidden="1" x14ac:dyDescent="0.25">
      <c r="A154" s="228">
        <v>2360</v>
      </c>
      <c r="B154" s="118" t="s">
        <v>169</v>
      </c>
      <c r="C154" s="119">
        <f t="shared" si="9"/>
        <v>0</v>
      </c>
      <c r="D154" s="229">
        <f>SUM(D155:D161)</f>
        <v>0</v>
      </c>
      <c r="E154" s="233">
        <f>SUM(E155:E161)</f>
        <v>0</v>
      </c>
      <c r="F154" s="375">
        <f t="shared" si="10"/>
        <v>0</v>
      </c>
      <c r="G154" s="229">
        <f>SUM(G155:G161)</f>
        <v>0</v>
      </c>
      <c r="H154" s="231">
        <f>SUM(H155:H161)</f>
        <v>0</v>
      </c>
      <c r="I154" s="125">
        <f t="shared" si="11"/>
        <v>0</v>
      </c>
      <c r="J154" s="229">
        <f>SUM(J155:J161)</f>
        <v>0</v>
      </c>
      <c r="K154" s="231">
        <f>SUM(K155:K161)</f>
        <v>0</v>
      </c>
      <c r="L154" s="125">
        <f t="shared" si="12"/>
        <v>0</v>
      </c>
      <c r="M154" s="232">
        <f>SUM(M155:M161)</f>
        <v>0</v>
      </c>
      <c r="N154" s="233">
        <f>SUM(N155:N161)</f>
        <v>0</v>
      </c>
      <c r="O154" s="125">
        <f t="shared" si="13"/>
        <v>0</v>
      </c>
      <c r="P154" s="83"/>
      <c r="R154" s="56"/>
    </row>
    <row r="155" spans="1:18" hidden="1" x14ac:dyDescent="0.25">
      <c r="A155" s="75">
        <v>2361</v>
      </c>
      <c r="B155" s="118" t="s">
        <v>170</v>
      </c>
      <c r="C155" s="119">
        <f t="shared" si="9"/>
        <v>0</v>
      </c>
      <c r="D155" s="123"/>
      <c r="E155" s="227"/>
      <c r="F155" s="375">
        <f t="shared" si="10"/>
        <v>0</v>
      </c>
      <c r="G155" s="123"/>
      <c r="H155" s="124"/>
      <c r="I155" s="125">
        <f t="shared" si="11"/>
        <v>0</v>
      </c>
      <c r="J155" s="123"/>
      <c r="K155" s="124"/>
      <c r="L155" s="125">
        <f t="shared" si="12"/>
        <v>0</v>
      </c>
      <c r="M155" s="226"/>
      <c r="N155" s="227"/>
      <c r="O155" s="125">
        <f t="shared" si="13"/>
        <v>0</v>
      </c>
      <c r="P155" s="83"/>
      <c r="R155" s="56"/>
    </row>
    <row r="156" spans="1:18" ht="24" hidden="1" x14ac:dyDescent="0.25">
      <c r="A156" s="75">
        <v>2362</v>
      </c>
      <c r="B156" s="118" t="s">
        <v>171</v>
      </c>
      <c r="C156" s="119">
        <f t="shared" si="9"/>
        <v>0</v>
      </c>
      <c r="D156" s="123"/>
      <c r="E156" s="227"/>
      <c r="F156" s="375">
        <f t="shared" si="10"/>
        <v>0</v>
      </c>
      <c r="G156" s="123"/>
      <c r="H156" s="124"/>
      <c r="I156" s="125">
        <f t="shared" si="11"/>
        <v>0</v>
      </c>
      <c r="J156" s="123"/>
      <c r="K156" s="124"/>
      <c r="L156" s="125">
        <f t="shared" si="12"/>
        <v>0</v>
      </c>
      <c r="M156" s="226"/>
      <c r="N156" s="227"/>
      <c r="O156" s="125">
        <f t="shared" si="13"/>
        <v>0</v>
      </c>
      <c r="P156" s="83"/>
      <c r="R156" s="56"/>
    </row>
    <row r="157" spans="1:18" hidden="1" x14ac:dyDescent="0.25">
      <c r="A157" s="75">
        <v>2363</v>
      </c>
      <c r="B157" s="118" t="s">
        <v>172</v>
      </c>
      <c r="C157" s="119">
        <f t="shared" si="9"/>
        <v>0</v>
      </c>
      <c r="D157" s="123"/>
      <c r="E157" s="227"/>
      <c r="F157" s="375">
        <f t="shared" si="10"/>
        <v>0</v>
      </c>
      <c r="G157" s="123"/>
      <c r="H157" s="124"/>
      <c r="I157" s="125">
        <f t="shared" si="11"/>
        <v>0</v>
      </c>
      <c r="J157" s="123"/>
      <c r="K157" s="124"/>
      <c r="L157" s="125">
        <f t="shared" si="12"/>
        <v>0</v>
      </c>
      <c r="M157" s="226"/>
      <c r="N157" s="227"/>
      <c r="O157" s="125">
        <f t="shared" si="13"/>
        <v>0</v>
      </c>
      <c r="P157" s="83"/>
      <c r="R157" s="56"/>
    </row>
    <row r="158" spans="1:18" hidden="1" x14ac:dyDescent="0.25">
      <c r="A158" s="75">
        <v>2364</v>
      </c>
      <c r="B158" s="118" t="s">
        <v>173</v>
      </c>
      <c r="C158" s="119">
        <f t="shared" si="9"/>
        <v>0</v>
      </c>
      <c r="D158" s="123"/>
      <c r="E158" s="227"/>
      <c r="F158" s="375">
        <f t="shared" si="10"/>
        <v>0</v>
      </c>
      <c r="G158" s="123"/>
      <c r="H158" s="124"/>
      <c r="I158" s="125">
        <f t="shared" si="11"/>
        <v>0</v>
      </c>
      <c r="J158" s="123"/>
      <c r="K158" s="124"/>
      <c r="L158" s="125">
        <f t="shared" si="12"/>
        <v>0</v>
      </c>
      <c r="M158" s="226"/>
      <c r="N158" s="227"/>
      <c r="O158" s="125">
        <f t="shared" si="13"/>
        <v>0</v>
      </c>
      <c r="P158" s="83"/>
      <c r="R158" s="56"/>
    </row>
    <row r="159" spans="1:18" hidden="1" x14ac:dyDescent="0.25">
      <c r="A159" s="75">
        <v>2365</v>
      </c>
      <c r="B159" s="118" t="s">
        <v>174</v>
      </c>
      <c r="C159" s="119">
        <f t="shared" si="9"/>
        <v>0</v>
      </c>
      <c r="D159" s="123"/>
      <c r="E159" s="227"/>
      <c r="F159" s="375">
        <f t="shared" si="10"/>
        <v>0</v>
      </c>
      <c r="G159" s="123"/>
      <c r="H159" s="124"/>
      <c r="I159" s="125">
        <f t="shared" si="11"/>
        <v>0</v>
      </c>
      <c r="J159" s="123"/>
      <c r="K159" s="124"/>
      <c r="L159" s="125">
        <f t="shared" si="12"/>
        <v>0</v>
      </c>
      <c r="M159" s="226"/>
      <c r="N159" s="227"/>
      <c r="O159" s="125">
        <f t="shared" si="13"/>
        <v>0</v>
      </c>
      <c r="P159" s="83"/>
      <c r="R159" s="56"/>
    </row>
    <row r="160" spans="1:18" ht="36" hidden="1" x14ac:dyDescent="0.25">
      <c r="A160" s="75">
        <v>2366</v>
      </c>
      <c r="B160" s="118" t="s">
        <v>175</v>
      </c>
      <c r="C160" s="119">
        <f t="shared" si="9"/>
        <v>0</v>
      </c>
      <c r="D160" s="123"/>
      <c r="E160" s="227"/>
      <c r="F160" s="375">
        <f t="shared" si="10"/>
        <v>0</v>
      </c>
      <c r="G160" s="123"/>
      <c r="H160" s="124"/>
      <c r="I160" s="125">
        <f t="shared" si="11"/>
        <v>0</v>
      </c>
      <c r="J160" s="123"/>
      <c r="K160" s="124"/>
      <c r="L160" s="125">
        <f t="shared" si="12"/>
        <v>0</v>
      </c>
      <c r="M160" s="226"/>
      <c r="N160" s="227"/>
      <c r="O160" s="125">
        <f t="shared" si="13"/>
        <v>0</v>
      </c>
      <c r="P160" s="83"/>
      <c r="R160" s="56"/>
    </row>
    <row r="161" spans="1:18" ht="48" hidden="1" x14ac:dyDescent="0.25">
      <c r="A161" s="75">
        <v>2369</v>
      </c>
      <c r="B161" s="118" t="s">
        <v>176</v>
      </c>
      <c r="C161" s="119">
        <f t="shared" si="9"/>
        <v>0</v>
      </c>
      <c r="D161" s="123"/>
      <c r="E161" s="227"/>
      <c r="F161" s="375">
        <f t="shared" si="10"/>
        <v>0</v>
      </c>
      <c r="G161" s="123"/>
      <c r="H161" s="124"/>
      <c r="I161" s="125">
        <f t="shared" si="11"/>
        <v>0</v>
      </c>
      <c r="J161" s="123"/>
      <c r="K161" s="124"/>
      <c r="L161" s="125">
        <f t="shared" si="12"/>
        <v>0</v>
      </c>
      <c r="M161" s="226"/>
      <c r="N161" s="227"/>
      <c r="O161" s="125">
        <f t="shared" si="13"/>
        <v>0</v>
      </c>
      <c r="P161" s="83"/>
      <c r="R161" s="56"/>
    </row>
    <row r="162" spans="1:18" hidden="1" x14ac:dyDescent="0.25">
      <c r="A162" s="217">
        <v>2370</v>
      </c>
      <c r="B162" s="158" t="s">
        <v>177</v>
      </c>
      <c r="C162" s="119">
        <f t="shared" si="9"/>
        <v>0</v>
      </c>
      <c r="D162" s="234"/>
      <c r="E162" s="237"/>
      <c r="F162" s="373">
        <f t="shared" si="10"/>
        <v>0</v>
      </c>
      <c r="G162" s="234"/>
      <c r="H162" s="235"/>
      <c r="I162" s="220">
        <f t="shared" si="11"/>
        <v>0</v>
      </c>
      <c r="J162" s="234"/>
      <c r="K162" s="235"/>
      <c r="L162" s="220">
        <f t="shared" si="12"/>
        <v>0</v>
      </c>
      <c r="M162" s="236"/>
      <c r="N162" s="237"/>
      <c r="O162" s="220">
        <f t="shared" si="13"/>
        <v>0</v>
      </c>
      <c r="P162" s="166"/>
      <c r="R162" s="56"/>
    </row>
    <row r="163" spans="1:18" hidden="1" x14ac:dyDescent="0.25">
      <c r="A163" s="217">
        <v>2380</v>
      </c>
      <c r="B163" s="158" t="s">
        <v>178</v>
      </c>
      <c r="C163" s="119">
        <f t="shared" si="9"/>
        <v>0</v>
      </c>
      <c r="D163" s="218">
        <f>SUM(D164:D165)</f>
        <v>0</v>
      </c>
      <c r="E163" s="222">
        <f>SUM(E164:E165)</f>
        <v>0</v>
      </c>
      <c r="F163" s="373">
        <f t="shared" si="10"/>
        <v>0</v>
      </c>
      <c r="G163" s="218">
        <f>SUM(G164:G165)</f>
        <v>0</v>
      </c>
      <c r="H163" s="219">
        <f>SUM(H164:H165)</f>
        <v>0</v>
      </c>
      <c r="I163" s="220">
        <f t="shared" si="11"/>
        <v>0</v>
      </c>
      <c r="J163" s="218">
        <f>SUM(J164:J165)</f>
        <v>0</v>
      </c>
      <c r="K163" s="219">
        <f>SUM(K164:K165)</f>
        <v>0</v>
      </c>
      <c r="L163" s="220">
        <f t="shared" si="12"/>
        <v>0</v>
      </c>
      <c r="M163" s="221">
        <f>SUM(M164:M165)</f>
        <v>0</v>
      </c>
      <c r="N163" s="222">
        <f>SUM(N164:N165)</f>
        <v>0</v>
      </c>
      <c r="O163" s="220">
        <f t="shared" si="13"/>
        <v>0</v>
      </c>
      <c r="P163" s="166"/>
      <c r="R163" s="56"/>
    </row>
    <row r="164" spans="1:18" hidden="1" x14ac:dyDescent="0.25">
      <c r="A164" s="66">
        <v>2381</v>
      </c>
      <c r="B164" s="108" t="s">
        <v>179</v>
      </c>
      <c r="C164" s="119">
        <f t="shared" si="9"/>
        <v>0</v>
      </c>
      <c r="D164" s="113"/>
      <c r="E164" s="224"/>
      <c r="F164" s="374">
        <f t="shared" si="10"/>
        <v>0</v>
      </c>
      <c r="G164" s="113"/>
      <c r="H164" s="114"/>
      <c r="I164" s="115">
        <f t="shared" si="11"/>
        <v>0</v>
      </c>
      <c r="J164" s="113"/>
      <c r="K164" s="114"/>
      <c r="L164" s="115">
        <f t="shared" si="12"/>
        <v>0</v>
      </c>
      <c r="M164" s="223"/>
      <c r="N164" s="224"/>
      <c r="O164" s="115">
        <f t="shared" si="13"/>
        <v>0</v>
      </c>
      <c r="P164" s="74"/>
      <c r="R164" s="56"/>
    </row>
    <row r="165" spans="1:18" ht="24" hidden="1" x14ac:dyDescent="0.25">
      <c r="A165" s="75">
        <v>2389</v>
      </c>
      <c r="B165" s="118" t="s">
        <v>180</v>
      </c>
      <c r="C165" s="119">
        <f t="shared" si="9"/>
        <v>0</v>
      </c>
      <c r="D165" s="123"/>
      <c r="E165" s="227"/>
      <c r="F165" s="375">
        <f t="shared" si="10"/>
        <v>0</v>
      </c>
      <c r="G165" s="123"/>
      <c r="H165" s="124"/>
      <c r="I165" s="125">
        <f t="shared" si="11"/>
        <v>0</v>
      </c>
      <c r="J165" s="123"/>
      <c r="K165" s="124"/>
      <c r="L165" s="125">
        <f t="shared" si="12"/>
        <v>0</v>
      </c>
      <c r="M165" s="226"/>
      <c r="N165" s="227"/>
      <c r="O165" s="125">
        <f t="shared" si="13"/>
        <v>0</v>
      </c>
      <c r="P165" s="83"/>
      <c r="R165" s="56"/>
    </row>
    <row r="166" spans="1:18" hidden="1" x14ac:dyDescent="0.25">
      <c r="A166" s="217">
        <v>2390</v>
      </c>
      <c r="B166" s="158" t="s">
        <v>181</v>
      </c>
      <c r="C166" s="119">
        <f t="shared" si="9"/>
        <v>0</v>
      </c>
      <c r="D166" s="234"/>
      <c r="E166" s="237"/>
      <c r="F166" s="373">
        <f t="shared" si="10"/>
        <v>0</v>
      </c>
      <c r="G166" s="234"/>
      <c r="H166" s="235"/>
      <c r="I166" s="220">
        <f t="shared" si="11"/>
        <v>0</v>
      </c>
      <c r="J166" s="234"/>
      <c r="K166" s="235"/>
      <c r="L166" s="220">
        <f t="shared" si="12"/>
        <v>0</v>
      </c>
      <c r="M166" s="236"/>
      <c r="N166" s="237"/>
      <c r="O166" s="220">
        <f t="shared" si="13"/>
        <v>0</v>
      </c>
      <c r="P166" s="166"/>
      <c r="R166" s="56"/>
    </row>
    <row r="167" spans="1:18" hidden="1" x14ac:dyDescent="0.25">
      <c r="A167" s="95">
        <v>2400</v>
      </c>
      <c r="B167" s="212" t="s">
        <v>182</v>
      </c>
      <c r="C167" s="96">
        <f t="shared" si="9"/>
        <v>0</v>
      </c>
      <c r="D167" s="252"/>
      <c r="E167" s="255"/>
      <c r="F167" s="372">
        <f t="shared" si="10"/>
        <v>0</v>
      </c>
      <c r="G167" s="252"/>
      <c r="H167" s="253"/>
      <c r="I167" s="106">
        <f t="shared" si="11"/>
        <v>0</v>
      </c>
      <c r="J167" s="252"/>
      <c r="K167" s="253"/>
      <c r="L167" s="106">
        <f t="shared" si="12"/>
        <v>0</v>
      </c>
      <c r="M167" s="254"/>
      <c r="N167" s="255"/>
      <c r="O167" s="106">
        <f t="shared" si="13"/>
        <v>0</v>
      </c>
      <c r="P167" s="103"/>
      <c r="R167" s="56"/>
    </row>
    <row r="168" spans="1:18" ht="24" hidden="1" x14ac:dyDescent="0.25">
      <c r="A168" s="95">
        <v>2500</v>
      </c>
      <c r="B168" s="212" t="s">
        <v>183</v>
      </c>
      <c r="C168" s="96">
        <f t="shared" si="9"/>
        <v>0</v>
      </c>
      <c r="D168" s="104">
        <f>SUM(D169,D174)</f>
        <v>0</v>
      </c>
      <c r="E168" s="239">
        <f>SUM(E169,E174)</f>
        <v>0</v>
      </c>
      <c r="F168" s="372">
        <f t="shared" si="10"/>
        <v>0</v>
      </c>
      <c r="G168" s="104">
        <f>SUM(G169,G174)</f>
        <v>0</v>
      </c>
      <c r="H168" s="105">
        <f t="shared" ref="H168" si="17">SUM(H169,H174)</f>
        <v>0</v>
      </c>
      <c r="I168" s="106">
        <f t="shared" si="11"/>
        <v>0</v>
      </c>
      <c r="J168" s="104">
        <f>SUM(J169,J174)</f>
        <v>0</v>
      </c>
      <c r="K168" s="105">
        <f t="shared" ref="K168" si="18">SUM(K169,K174)</f>
        <v>0</v>
      </c>
      <c r="L168" s="106">
        <f t="shared" si="12"/>
        <v>0</v>
      </c>
      <c r="M168" s="213">
        <f t="shared" ref="M168:N168" si="19">SUM(M169,M174)</f>
        <v>0</v>
      </c>
      <c r="N168" s="214">
        <f t="shared" si="19"/>
        <v>0</v>
      </c>
      <c r="O168" s="215">
        <f t="shared" si="13"/>
        <v>0</v>
      </c>
      <c r="P168" s="216"/>
      <c r="R168" s="56"/>
    </row>
    <row r="169" spans="1:18" hidden="1" x14ac:dyDescent="0.25">
      <c r="A169" s="557">
        <v>2510</v>
      </c>
      <c r="B169" s="108" t="s">
        <v>184</v>
      </c>
      <c r="C169" s="109">
        <f t="shared" si="9"/>
        <v>0</v>
      </c>
      <c r="D169" s="241">
        <f>SUM(D170:D173)</f>
        <v>0</v>
      </c>
      <c r="E169" s="245">
        <f>SUM(E170:E173)</f>
        <v>0</v>
      </c>
      <c r="F169" s="374">
        <f t="shared" si="10"/>
        <v>0</v>
      </c>
      <c r="G169" s="241">
        <f>SUM(G170:G173)</f>
        <v>0</v>
      </c>
      <c r="H169" s="243">
        <f t="shared" ref="H169" si="20">SUM(H170:H173)</f>
        <v>0</v>
      </c>
      <c r="I169" s="115">
        <f t="shared" si="11"/>
        <v>0</v>
      </c>
      <c r="J169" s="241">
        <f>SUM(J170:J173)</f>
        <v>0</v>
      </c>
      <c r="K169" s="243">
        <f t="shared" ref="K169" si="21">SUM(K170:K173)</f>
        <v>0</v>
      </c>
      <c r="L169" s="115">
        <f t="shared" si="12"/>
        <v>0</v>
      </c>
      <c r="M169" s="256">
        <f t="shared" ref="M169:N169" si="22">SUM(M170:M173)</f>
        <v>0</v>
      </c>
      <c r="N169" s="257">
        <f t="shared" si="22"/>
        <v>0</v>
      </c>
      <c r="O169" s="136">
        <f t="shared" si="13"/>
        <v>0</v>
      </c>
      <c r="P169" s="139"/>
      <c r="R169" s="56"/>
    </row>
    <row r="170" spans="1:18" ht="24" hidden="1" x14ac:dyDescent="0.25">
      <c r="A170" s="76">
        <v>2512</v>
      </c>
      <c r="B170" s="118" t="s">
        <v>185</v>
      </c>
      <c r="C170" s="119">
        <f t="shared" si="9"/>
        <v>0</v>
      </c>
      <c r="D170" s="123"/>
      <c r="E170" s="227"/>
      <c r="F170" s="375">
        <f t="shared" si="10"/>
        <v>0</v>
      </c>
      <c r="G170" s="123"/>
      <c r="H170" s="124"/>
      <c r="I170" s="125">
        <f t="shared" si="11"/>
        <v>0</v>
      </c>
      <c r="J170" s="123"/>
      <c r="K170" s="124"/>
      <c r="L170" s="125">
        <f t="shared" si="12"/>
        <v>0</v>
      </c>
      <c r="M170" s="226"/>
      <c r="N170" s="227"/>
      <c r="O170" s="125">
        <f t="shared" si="13"/>
        <v>0</v>
      </c>
      <c r="P170" s="83"/>
      <c r="R170" s="56"/>
    </row>
    <row r="171" spans="1:18" ht="36" hidden="1" x14ac:dyDescent="0.25">
      <c r="A171" s="76">
        <v>2513</v>
      </c>
      <c r="B171" s="118" t="s">
        <v>186</v>
      </c>
      <c r="C171" s="119">
        <f t="shared" si="9"/>
        <v>0</v>
      </c>
      <c r="D171" s="123"/>
      <c r="E171" s="227"/>
      <c r="F171" s="375">
        <f t="shared" si="10"/>
        <v>0</v>
      </c>
      <c r="G171" s="123"/>
      <c r="H171" s="124"/>
      <c r="I171" s="125">
        <f t="shared" si="11"/>
        <v>0</v>
      </c>
      <c r="J171" s="123"/>
      <c r="K171" s="124"/>
      <c r="L171" s="125">
        <f t="shared" si="12"/>
        <v>0</v>
      </c>
      <c r="M171" s="226"/>
      <c r="N171" s="227"/>
      <c r="O171" s="125">
        <f t="shared" si="13"/>
        <v>0</v>
      </c>
      <c r="P171" s="83"/>
      <c r="R171" s="56"/>
    </row>
    <row r="172" spans="1:18" ht="24" hidden="1" x14ac:dyDescent="0.25">
      <c r="A172" s="76">
        <v>2515</v>
      </c>
      <c r="B172" s="118" t="s">
        <v>187</v>
      </c>
      <c r="C172" s="119">
        <f t="shared" si="9"/>
        <v>0</v>
      </c>
      <c r="D172" s="123"/>
      <c r="E172" s="227"/>
      <c r="F172" s="375">
        <f t="shared" si="10"/>
        <v>0</v>
      </c>
      <c r="G172" s="123"/>
      <c r="H172" s="124"/>
      <c r="I172" s="125">
        <f t="shared" si="11"/>
        <v>0</v>
      </c>
      <c r="J172" s="123"/>
      <c r="K172" s="124"/>
      <c r="L172" s="125">
        <f t="shared" si="12"/>
        <v>0</v>
      </c>
      <c r="M172" s="226"/>
      <c r="N172" s="227"/>
      <c r="O172" s="125">
        <f t="shared" si="13"/>
        <v>0</v>
      </c>
      <c r="P172" s="83"/>
      <c r="R172" s="56"/>
    </row>
    <row r="173" spans="1:18" ht="24" hidden="1" x14ac:dyDescent="0.25">
      <c r="A173" s="76">
        <v>2519</v>
      </c>
      <c r="B173" s="118" t="s">
        <v>188</v>
      </c>
      <c r="C173" s="119">
        <f t="shared" si="9"/>
        <v>0</v>
      </c>
      <c r="D173" s="123"/>
      <c r="E173" s="227"/>
      <c r="F173" s="375">
        <f t="shared" si="10"/>
        <v>0</v>
      </c>
      <c r="G173" s="123"/>
      <c r="H173" s="124"/>
      <c r="I173" s="125">
        <f t="shared" si="11"/>
        <v>0</v>
      </c>
      <c r="J173" s="123"/>
      <c r="K173" s="124"/>
      <c r="L173" s="125">
        <f t="shared" si="12"/>
        <v>0</v>
      </c>
      <c r="M173" s="226"/>
      <c r="N173" s="227"/>
      <c r="O173" s="125">
        <f t="shared" si="13"/>
        <v>0</v>
      </c>
      <c r="P173" s="83"/>
      <c r="R173" s="56"/>
    </row>
    <row r="174" spans="1:18" ht="24" hidden="1" x14ac:dyDescent="0.25">
      <c r="A174" s="228">
        <v>2520</v>
      </c>
      <c r="B174" s="118" t="s">
        <v>189</v>
      </c>
      <c r="C174" s="119">
        <f t="shared" si="9"/>
        <v>0</v>
      </c>
      <c r="D174" s="123"/>
      <c r="E174" s="227"/>
      <c r="F174" s="375">
        <f t="shared" si="10"/>
        <v>0</v>
      </c>
      <c r="G174" s="123"/>
      <c r="H174" s="124"/>
      <c r="I174" s="125">
        <f t="shared" si="11"/>
        <v>0</v>
      </c>
      <c r="J174" s="123"/>
      <c r="K174" s="124"/>
      <c r="L174" s="125">
        <f t="shared" si="12"/>
        <v>0</v>
      </c>
      <c r="M174" s="226"/>
      <c r="N174" s="227"/>
      <c r="O174" s="125">
        <f t="shared" si="13"/>
        <v>0</v>
      </c>
      <c r="P174" s="83"/>
      <c r="R174" s="56"/>
    </row>
    <row r="175" spans="1:18" s="258" customFormat="1" ht="48" hidden="1" x14ac:dyDescent="0.25">
      <c r="A175" s="37">
        <v>2800</v>
      </c>
      <c r="B175" s="108" t="s">
        <v>190</v>
      </c>
      <c r="C175" s="109">
        <f t="shared" si="9"/>
        <v>0</v>
      </c>
      <c r="D175" s="69"/>
      <c r="E175" s="73"/>
      <c r="F175" s="355">
        <f t="shared" si="10"/>
        <v>0</v>
      </c>
      <c r="G175" s="69"/>
      <c r="H175" s="70"/>
      <c r="I175" s="71">
        <f t="shared" si="11"/>
        <v>0</v>
      </c>
      <c r="J175" s="69"/>
      <c r="K175" s="70"/>
      <c r="L175" s="71">
        <f t="shared" si="12"/>
        <v>0</v>
      </c>
      <c r="M175" s="72"/>
      <c r="N175" s="73"/>
      <c r="O175" s="71">
        <f t="shared" si="13"/>
        <v>0</v>
      </c>
      <c r="P175" s="74"/>
      <c r="R175" s="56"/>
    </row>
    <row r="176" spans="1:18" hidden="1" x14ac:dyDescent="0.25">
      <c r="A176" s="204">
        <v>3000</v>
      </c>
      <c r="B176" s="204" t="s">
        <v>191</v>
      </c>
      <c r="C176" s="205">
        <f t="shared" si="9"/>
        <v>0</v>
      </c>
      <c r="D176" s="206">
        <f>SUM(D177,D187)</f>
        <v>0</v>
      </c>
      <c r="E176" s="210">
        <f>SUM(E177,E187)</f>
        <v>0</v>
      </c>
      <c r="F176" s="371">
        <f t="shared" si="10"/>
        <v>0</v>
      </c>
      <c r="G176" s="206">
        <f>SUM(G177,G187)</f>
        <v>0</v>
      </c>
      <c r="H176" s="207">
        <f>SUM(H177,H187)</f>
        <v>0</v>
      </c>
      <c r="I176" s="208">
        <f t="shared" si="11"/>
        <v>0</v>
      </c>
      <c r="J176" s="206">
        <f>SUM(J177,J187)</f>
        <v>0</v>
      </c>
      <c r="K176" s="207">
        <f>SUM(K177,K187)</f>
        <v>0</v>
      </c>
      <c r="L176" s="208">
        <f t="shared" si="12"/>
        <v>0</v>
      </c>
      <c r="M176" s="209">
        <f>SUM(M177,M187)</f>
        <v>0</v>
      </c>
      <c r="N176" s="210">
        <f>SUM(N177,N187)</f>
        <v>0</v>
      </c>
      <c r="O176" s="208">
        <f t="shared" si="13"/>
        <v>0</v>
      </c>
      <c r="P176" s="211"/>
      <c r="R176" s="56"/>
    </row>
    <row r="177" spans="1:18" ht="24" hidden="1" x14ac:dyDescent="0.25">
      <c r="A177" s="95">
        <v>3200</v>
      </c>
      <c r="B177" s="259" t="s">
        <v>192</v>
      </c>
      <c r="C177" s="96">
        <f t="shared" si="9"/>
        <v>0</v>
      </c>
      <c r="D177" s="104">
        <f>SUM(D178,D182)</f>
        <v>0</v>
      </c>
      <c r="E177" s="239">
        <f>SUM(E178,E182)</f>
        <v>0</v>
      </c>
      <c r="F177" s="372">
        <f t="shared" si="10"/>
        <v>0</v>
      </c>
      <c r="G177" s="104">
        <f>SUM(G178,G182)</f>
        <v>0</v>
      </c>
      <c r="H177" s="105">
        <f t="shared" ref="H177" si="23">SUM(H178,H182)</f>
        <v>0</v>
      </c>
      <c r="I177" s="106">
        <f t="shared" si="11"/>
        <v>0</v>
      </c>
      <c r="J177" s="104">
        <f>SUM(J178,J182)</f>
        <v>0</v>
      </c>
      <c r="K177" s="105">
        <f t="shared" ref="K177" si="24">SUM(K178,K182)</f>
        <v>0</v>
      </c>
      <c r="L177" s="106">
        <f t="shared" si="12"/>
        <v>0</v>
      </c>
      <c r="M177" s="213">
        <f t="shared" ref="M177:N177" si="25">SUM(M178,M182)</f>
        <v>0</v>
      </c>
      <c r="N177" s="214">
        <f t="shared" si="25"/>
        <v>0</v>
      </c>
      <c r="O177" s="215">
        <f t="shared" si="13"/>
        <v>0</v>
      </c>
      <c r="P177" s="216"/>
      <c r="R177" s="56"/>
    </row>
    <row r="178" spans="1:18" ht="36" hidden="1" x14ac:dyDescent="0.25">
      <c r="A178" s="557">
        <v>3260</v>
      </c>
      <c r="B178" s="108" t="s">
        <v>193</v>
      </c>
      <c r="C178" s="109">
        <f t="shared" si="9"/>
        <v>0</v>
      </c>
      <c r="D178" s="241">
        <f>SUM(D179:D181)</f>
        <v>0</v>
      </c>
      <c r="E178" s="245">
        <f>SUM(E179:E181)</f>
        <v>0</v>
      </c>
      <c r="F178" s="374">
        <f t="shared" si="10"/>
        <v>0</v>
      </c>
      <c r="G178" s="241">
        <f>SUM(G179:G181)</f>
        <v>0</v>
      </c>
      <c r="H178" s="243">
        <f>SUM(H179:H181)</f>
        <v>0</v>
      </c>
      <c r="I178" s="115">
        <f t="shared" si="11"/>
        <v>0</v>
      </c>
      <c r="J178" s="241">
        <f>SUM(J179:J181)</f>
        <v>0</v>
      </c>
      <c r="K178" s="243">
        <f>SUM(K179:K181)</f>
        <v>0</v>
      </c>
      <c r="L178" s="115">
        <f t="shared" si="12"/>
        <v>0</v>
      </c>
      <c r="M178" s="244">
        <f>SUM(M179:M181)</f>
        <v>0</v>
      </c>
      <c r="N178" s="245">
        <f>SUM(N179:N181)</f>
        <v>0</v>
      </c>
      <c r="O178" s="115">
        <f t="shared" si="13"/>
        <v>0</v>
      </c>
      <c r="P178" s="74"/>
      <c r="R178" s="56"/>
    </row>
    <row r="179" spans="1:18" ht="24" hidden="1" x14ac:dyDescent="0.25">
      <c r="A179" s="76">
        <v>3261</v>
      </c>
      <c r="B179" s="118" t="s">
        <v>194</v>
      </c>
      <c r="C179" s="119">
        <f t="shared" si="9"/>
        <v>0</v>
      </c>
      <c r="D179" s="123"/>
      <c r="E179" s="227"/>
      <c r="F179" s="375">
        <f t="shared" si="10"/>
        <v>0</v>
      </c>
      <c r="G179" s="123"/>
      <c r="H179" s="124"/>
      <c r="I179" s="125">
        <f t="shared" si="11"/>
        <v>0</v>
      </c>
      <c r="J179" s="123"/>
      <c r="K179" s="124"/>
      <c r="L179" s="125">
        <f t="shared" si="12"/>
        <v>0</v>
      </c>
      <c r="M179" s="226"/>
      <c r="N179" s="227"/>
      <c r="O179" s="125">
        <f t="shared" si="13"/>
        <v>0</v>
      </c>
      <c r="P179" s="83"/>
      <c r="R179" s="56"/>
    </row>
    <row r="180" spans="1:18" ht="36" hidden="1" x14ac:dyDescent="0.25">
      <c r="A180" s="76">
        <v>3262</v>
      </c>
      <c r="B180" s="118" t="s">
        <v>195</v>
      </c>
      <c r="C180" s="119">
        <f t="shared" si="9"/>
        <v>0</v>
      </c>
      <c r="D180" s="123"/>
      <c r="E180" s="227"/>
      <c r="F180" s="375">
        <f t="shared" si="10"/>
        <v>0</v>
      </c>
      <c r="G180" s="123"/>
      <c r="H180" s="124"/>
      <c r="I180" s="125">
        <f t="shared" si="11"/>
        <v>0</v>
      </c>
      <c r="J180" s="123"/>
      <c r="K180" s="124"/>
      <c r="L180" s="125">
        <f t="shared" si="12"/>
        <v>0</v>
      </c>
      <c r="M180" s="226"/>
      <c r="N180" s="227"/>
      <c r="O180" s="125">
        <f t="shared" si="13"/>
        <v>0</v>
      </c>
      <c r="P180" s="83"/>
      <c r="R180" s="56"/>
    </row>
    <row r="181" spans="1:18" ht="24" hidden="1" x14ac:dyDescent="0.25">
      <c r="A181" s="76">
        <v>3263</v>
      </c>
      <c r="B181" s="118" t="s">
        <v>196</v>
      </c>
      <c r="C181" s="119">
        <f t="shared" si="9"/>
        <v>0</v>
      </c>
      <c r="D181" s="123"/>
      <c r="E181" s="227"/>
      <c r="F181" s="375">
        <f t="shared" si="10"/>
        <v>0</v>
      </c>
      <c r="G181" s="123"/>
      <c r="H181" s="124"/>
      <c r="I181" s="125">
        <f t="shared" si="11"/>
        <v>0</v>
      </c>
      <c r="J181" s="123"/>
      <c r="K181" s="124"/>
      <c r="L181" s="125">
        <f t="shared" si="12"/>
        <v>0</v>
      </c>
      <c r="M181" s="226"/>
      <c r="N181" s="227"/>
      <c r="O181" s="125">
        <f t="shared" si="13"/>
        <v>0</v>
      </c>
      <c r="P181" s="83"/>
      <c r="R181" s="56"/>
    </row>
    <row r="182" spans="1:18" ht="84" hidden="1" x14ac:dyDescent="0.25">
      <c r="A182" s="557">
        <v>3290</v>
      </c>
      <c r="B182" s="108" t="s">
        <v>197</v>
      </c>
      <c r="C182" s="119">
        <f t="shared" ref="C182:C258" si="26">F182+I182+L182+O182</f>
        <v>0</v>
      </c>
      <c r="D182" s="241">
        <f>SUM(D183:D186)</f>
        <v>0</v>
      </c>
      <c r="E182" s="245">
        <f>SUM(E183:E186)</f>
        <v>0</v>
      </c>
      <c r="F182" s="374">
        <f t="shared" si="10"/>
        <v>0</v>
      </c>
      <c r="G182" s="241">
        <f>SUM(G183:G186)</f>
        <v>0</v>
      </c>
      <c r="H182" s="243">
        <f t="shared" ref="H182" si="27">SUM(H183:H186)</f>
        <v>0</v>
      </c>
      <c r="I182" s="115">
        <f t="shared" si="11"/>
        <v>0</v>
      </c>
      <c r="J182" s="241">
        <f>SUM(J183:J186)</f>
        <v>0</v>
      </c>
      <c r="K182" s="243">
        <f t="shared" ref="K182" si="28">SUM(K183:K186)</f>
        <v>0</v>
      </c>
      <c r="L182" s="115">
        <f t="shared" si="12"/>
        <v>0</v>
      </c>
      <c r="M182" s="260">
        <f t="shared" ref="M182:N182" si="29">SUM(M183:M186)</f>
        <v>0</v>
      </c>
      <c r="N182" s="261">
        <f t="shared" si="29"/>
        <v>0</v>
      </c>
      <c r="O182" s="262">
        <f t="shared" si="13"/>
        <v>0</v>
      </c>
      <c r="P182" s="263"/>
      <c r="R182" s="56"/>
    </row>
    <row r="183" spans="1:18" ht="72" hidden="1" x14ac:dyDescent="0.25">
      <c r="A183" s="76">
        <v>3291</v>
      </c>
      <c r="B183" s="118" t="s">
        <v>198</v>
      </c>
      <c r="C183" s="119">
        <f t="shared" si="26"/>
        <v>0</v>
      </c>
      <c r="D183" s="123"/>
      <c r="E183" s="227"/>
      <c r="F183" s="375">
        <f t="shared" ref="F183:F246" si="30">D183+E183</f>
        <v>0</v>
      </c>
      <c r="G183" s="123"/>
      <c r="H183" s="124"/>
      <c r="I183" s="125">
        <f t="shared" ref="I183:I246" si="31">G183+H183</f>
        <v>0</v>
      </c>
      <c r="J183" s="123"/>
      <c r="K183" s="124"/>
      <c r="L183" s="125">
        <f t="shared" ref="L183:L246" si="32">J183+K183</f>
        <v>0</v>
      </c>
      <c r="M183" s="226"/>
      <c r="N183" s="227"/>
      <c r="O183" s="125">
        <f t="shared" ref="O183:O246" si="33">M183+N183</f>
        <v>0</v>
      </c>
      <c r="P183" s="83"/>
      <c r="R183" s="56"/>
    </row>
    <row r="184" spans="1:18" ht="72" hidden="1" x14ac:dyDescent="0.25">
      <c r="A184" s="76">
        <v>3292</v>
      </c>
      <c r="B184" s="118" t="s">
        <v>199</v>
      </c>
      <c r="C184" s="119">
        <f t="shared" si="26"/>
        <v>0</v>
      </c>
      <c r="D184" s="123"/>
      <c r="E184" s="227"/>
      <c r="F184" s="375">
        <f t="shared" si="30"/>
        <v>0</v>
      </c>
      <c r="G184" s="123"/>
      <c r="H184" s="124"/>
      <c r="I184" s="125">
        <f t="shared" si="31"/>
        <v>0</v>
      </c>
      <c r="J184" s="123"/>
      <c r="K184" s="124"/>
      <c r="L184" s="125">
        <f t="shared" si="32"/>
        <v>0</v>
      </c>
      <c r="M184" s="226"/>
      <c r="N184" s="227"/>
      <c r="O184" s="125">
        <f t="shared" si="33"/>
        <v>0</v>
      </c>
      <c r="P184" s="83"/>
      <c r="R184" s="56"/>
    </row>
    <row r="185" spans="1:18" ht="72" hidden="1" x14ac:dyDescent="0.25">
      <c r="A185" s="76">
        <v>3293</v>
      </c>
      <c r="B185" s="118" t="s">
        <v>200</v>
      </c>
      <c r="C185" s="119">
        <f t="shared" si="26"/>
        <v>0</v>
      </c>
      <c r="D185" s="123"/>
      <c r="E185" s="227"/>
      <c r="F185" s="375">
        <f t="shared" si="30"/>
        <v>0</v>
      </c>
      <c r="G185" s="123"/>
      <c r="H185" s="124"/>
      <c r="I185" s="125">
        <f t="shared" si="31"/>
        <v>0</v>
      </c>
      <c r="J185" s="123"/>
      <c r="K185" s="124"/>
      <c r="L185" s="125">
        <f t="shared" si="32"/>
        <v>0</v>
      </c>
      <c r="M185" s="226"/>
      <c r="N185" s="227"/>
      <c r="O185" s="125">
        <f t="shared" si="33"/>
        <v>0</v>
      </c>
      <c r="P185" s="83"/>
      <c r="R185" s="56"/>
    </row>
    <row r="186" spans="1:18" ht="60" hidden="1" x14ac:dyDescent="0.25">
      <c r="A186" s="264">
        <v>3294</v>
      </c>
      <c r="B186" s="118" t="s">
        <v>201</v>
      </c>
      <c r="C186" s="265">
        <f t="shared" si="26"/>
        <v>0</v>
      </c>
      <c r="D186" s="266"/>
      <c r="E186" s="269"/>
      <c r="F186" s="376">
        <f t="shared" si="30"/>
        <v>0</v>
      </c>
      <c r="G186" s="266"/>
      <c r="H186" s="267"/>
      <c r="I186" s="262">
        <f t="shared" si="31"/>
        <v>0</v>
      </c>
      <c r="J186" s="266"/>
      <c r="K186" s="267"/>
      <c r="L186" s="262">
        <f t="shared" si="32"/>
        <v>0</v>
      </c>
      <c r="M186" s="268"/>
      <c r="N186" s="269"/>
      <c r="O186" s="262">
        <f t="shared" si="33"/>
        <v>0</v>
      </c>
      <c r="P186" s="263"/>
      <c r="R186" s="56"/>
    </row>
    <row r="187" spans="1:18" ht="48" hidden="1" x14ac:dyDescent="0.25">
      <c r="A187" s="143">
        <v>3300</v>
      </c>
      <c r="B187" s="259" t="s">
        <v>202</v>
      </c>
      <c r="C187" s="270">
        <f t="shared" si="26"/>
        <v>0</v>
      </c>
      <c r="D187" s="271">
        <f>SUM(D188:D189)</f>
        <v>0</v>
      </c>
      <c r="E187" s="214">
        <f>SUM(E188:E189)</f>
        <v>0</v>
      </c>
      <c r="F187" s="377">
        <f t="shared" si="30"/>
        <v>0</v>
      </c>
      <c r="G187" s="271">
        <f>SUM(G188:G189)</f>
        <v>0</v>
      </c>
      <c r="H187" s="272">
        <f t="shared" ref="H187" si="34">SUM(H188:H189)</f>
        <v>0</v>
      </c>
      <c r="I187" s="215">
        <f t="shared" si="31"/>
        <v>0</v>
      </c>
      <c r="J187" s="271">
        <f>SUM(J188:J189)</f>
        <v>0</v>
      </c>
      <c r="K187" s="272">
        <f t="shared" ref="K187" si="35">SUM(K188:K189)</f>
        <v>0</v>
      </c>
      <c r="L187" s="215">
        <f t="shared" si="32"/>
        <v>0</v>
      </c>
      <c r="M187" s="213">
        <f t="shared" ref="M187:N187" si="36">SUM(M188:M189)</f>
        <v>0</v>
      </c>
      <c r="N187" s="214">
        <f t="shared" si="36"/>
        <v>0</v>
      </c>
      <c r="O187" s="215">
        <f t="shared" si="33"/>
        <v>0</v>
      </c>
      <c r="P187" s="216"/>
      <c r="R187" s="56"/>
    </row>
    <row r="188" spans="1:18" ht="48" hidden="1" x14ac:dyDescent="0.25">
      <c r="A188" s="157">
        <v>3310</v>
      </c>
      <c r="B188" s="158" t="s">
        <v>203</v>
      </c>
      <c r="C188" s="168">
        <f t="shared" si="26"/>
        <v>0</v>
      </c>
      <c r="D188" s="234"/>
      <c r="E188" s="237"/>
      <c r="F188" s="373">
        <f t="shared" si="30"/>
        <v>0</v>
      </c>
      <c r="G188" s="234"/>
      <c r="H188" s="235"/>
      <c r="I188" s="220">
        <f t="shared" si="31"/>
        <v>0</v>
      </c>
      <c r="J188" s="234"/>
      <c r="K188" s="235"/>
      <c r="L188" s="220">
        <f t="shared" si="32"/>
        <v>0</v>
      </c>
      <c r="M188" s="236"/>
      <c r="N188" s="237"/>
      <c r="O188" s="220">
        <f t="shared" si="33"/>
        <v>0</v>
      </c>
      <c r="P188" s="166"/>
      <c r="R188" s="56"/>
    </row>
    <row r="189" spans="1:18" ht="60" hidden="1" x14ac:dyDescent="0.25">
      <c r="A189" s="67">
        <v>3320</v>
      </c>
      <c r="B189" s="108" t="s">
        <v>204</v>
      </c>
      <c r="C189" s="109">
        <f t="shared" si="26"/>
        <v>0</v>
      </c>
      <c r="D189" s="113"/>
      <c r="E189" s="224"/>
      <c r="F189" s="374">
        <f t="shared" si="30"/>
        <v>0</v>
      </c>
      <c r="G189" s="113"/>
      <c r="H189" s="114"/>
      <c r="I189" s="115">
        <f t="shared" si="31"/>
        <v>0</v>
      </c>
      <c r="J189" s="113"/>
      <c r="K189" s="114"/>
      <c r="L189" s="115">
        <f t="shared" si="32"/>
        <v>0</v>
      </c>
      <c r="M189" s="223"/>
      <c r="N189" s="224"/>
      <c r="O189" s="115">
        <f t="shared" si="33"/>
        <v>0</v>
      </c>
      <c r="P189" s="74"/>
      <c r="R189" s="56"/>
    </row>
    <row r="190" spans="1:18" hidden="1" x14ac:dyDescent="0.25">
      <c r="A190" s="273">
        <v>4000</v>
      </c>
      <c r="B190" s="204" t="s">
        <v>205</v>
      </c>
      <c r="C190" s="205">
        <f t="shared" si="26"/>
        <v>0</v>
      </c>
      <c r="D190" s="206">
        <f>SUM(D191,D194)</f>
        <v>0</v>
      </c>
      <c r="E190" s="210">
        <f>SUM(E191,E194)</f>
        <v>0</v>
      </c>
      <c r="F190" s="371">
        <f t="shared" si="30"/>
        <v>0</v>
      </c>
      <c r="G190" s="206">
        <f>SUM(G191,G194)</f>
        <v>0</v>
      </c>
      <c r="H190" s="207">
        <f>SUM(H191,H194)</f>
        <v>0</v>
      </c>
      <c r="I190" s="208">
        <f t="shared" si="31"/>
        <v>0</v>
      </c>
      <c r="J190" s="206">
        <f>SUM(J191,J194)</f>
        <v>0</v>
      </c>
      <c r="K190" s="207">
        <f>SUM(K191,K194)</f>
        <v>0</v>
      </c>
      <c r="L190" s="208">
        <f t="shared" si="32"/>
        <v>0</v>
      </c>
      <c r="M190" s="209">
        <f>SUM(M191,M194)</f>
        <v>0</v>
      </c>
      <c r="N190" s="210">
        <f>SUM(N191,N194)</f>
        <v>0</v>
      </c>
      <c r="O190" s="208">
        <f t="shared" si="33"/>
        <v>0</v>
      </c>
      <c r="P190" s="211"/>
      <c r="R190" s="56"/>
    </row>
    <row r="191" spans="1:18" ht="24" hidden="1" x14ac:dyDescent="0.25">
      <c r="A191" s="274">
        <v>4200</v>
      </c>
      <c r="B191" s="212" t="s">
        <v>206</v>
      </c>
      <c r="C191" s="96">
        <f t="shared" si="26"/>
        <v>0</v>
      </c>
      <c r="D191" s="104">
        <f>SUM(D192,D193)</f>
        <v>0</v>
      </c>
      <c r="E191" s="239">
        <f>SUM(E192,E193)</f>
        <v>0</v>
      </c>
      <c r="F191" s="372">
        <f t="shared" si="30"/>
        <v>0</v>
      </c>
      <c r="G191" s="104">
        <f>SUM(G192,G193)</f>
        <v>0</v>
      </c>
      <c r="H191" s="105">
        <f>SUM(H192,H193)</f>
        <v>0</v>
      </c>
      <c r="I191" s="106">
        <f t="shared" si="31"/>
        <v>0</v>
      </c>
      <c r="J191" s="104">
        <f>SUM(J192,J193)</f>
        <v>0</v>
      </c>
      <c r="K191" s="105">
        <f>SUM(K192,K193)</f>
        <v>0</v>
      </c>
      <c r="L191" s="106">
        <f t="shared" si="32"/>
        <v>0</v>
      </c>
      <c r="M191" s="238">
        <f>SUM(M192,M193)</f>
        <v>0</v>
      </c>
      <c r="N191" s="239">
        <f>SUM(N192,N193)</f>
        <v>0</v>
      </c>
      <c r="O191" s="106">
        <f t="shared" si="33"/>
        <v>0</v>
      </c>
      <c r="P191" s="103"/>
      <c r="R191" s="56"/>
    </row>
    <row r="192" spans="1:18" ht="36" hidden="1" x14ac:dyDescent="0.25">
      <c r="A192" s="557">
        <v>4240</v>
      </c>
      <c r="B192" s="108" t="s">
        <v>207</v>
      </c>
      <c r="C192" s="109">
        <f t="shared" si="26"/>
        <v>0</v>
      </c>
      <c r="D192" s="113"/>
      <c r="E192" s="224"/>
      <c r="F192" s="374">
        <f t="shared" si="30"/>
        <v>0</v>
      </c>
      <c r="G192" s="113"/>
      <c r="H192" s="114"/>
      <c r="I192" s="115">
        <f t="shared" si="31"/>
        <v>0</v>
      </c>
      <c r="J192" s="113"/>
      <c r="K192" s="114"/>
      <c r="L192" s="115">
        <f t="shared" si="32"/>
        <v>0</v>
      </c>
      <c r="M192" s="223"/>
      <c r="N192" s="224"/>
      <c r="O192" s="115">
        <f t="shared" si="33"/>
        <v>0</v>
      </c>
      <c r="P192" s="74"/>
      <c r="R192" s="56"/>
    </row>
    <row r="193" spans="1:18" ht="24" hidden="1" x14ac:dyDescent="0.25">
      <c r="A193" s="228">
        <v>4250</v>
      </c>
      <c r="B193" s="118" t="s">
        <v>208</v>
      </c>
      <c r="C193" s="119">
        <f t="shared" si="26"/>
        <v>0</v>
      </c>
      <c r="D193" s="123"/>
      <c r="E193" s="227"/>
      <c r="F193" s="375">
        <f t="shared" si="30"/>
        <v>0</v>
      </c>
      <c r="G193" s="123"/>
      <c r="H193" s="124"/>
      <c r="I193" s="125">
        <f t="shared" si="31"/>
        <v>0</v>
      </c>
      <c r="J193" s="123"/>
      <c r="K193" s="124"/>
      <c r="L193" s="125">
        <f t="shared" si="32"/>
        <v>0</v>
      </c>
      <c r="M193" s="226"/>
      <c r="N193" s="227"/>
      <c r="O193" s="125">
        <f t="shared" si="33"/>
        <v>0</v>
      </c>
      <c r="P193" s="83"/>
      <c r="R193" s="56"/>
    </row>
    <row r="194" spans="1:18" hidden="1" x14ac:dyDescent="0.25">
      <c r="A194" s="95">
        <v>4300</v>
      </c>
      <c r="B194" s="212" t="s">
        <v>209</v>
      </c>
      <c r="C194" s="96">
        <f t="shared" si="26"/>
        <v>0</v>
      </c>
      <c r="D194" s="104">
        <f>SUM(D195)</f>
        <v>0</v>
      </c>
      <c r="E194" s="239">
        <f>SUM(E195)</f>
        <v>0</v>
      </c>
      <c r="F194" s="372">
        <f t="shared" si="30"/>
        <v>0</v>
      </c>
      <c r="G194" s="104">
        <f>SUM(G195)</f>
        <v>0</v>
      </c>
      <c r="H194" s="105">
        <f>SUM(H195)</f>
        <v>0</v>
      </c>
      <c r="I194" s="106">
        <f t="shared" si="31"/>
        <v>0</v>
      </c>
      <c r="J194" s="104">
        <f>SUM(J195)</f>
        <v>0</v>
      </c>
      <c r="K194" s="105">
        <f>SUM(K195)</f>
        <v>0</v>
      </c>
      <c r="L194" s="106">
        <f t="shared" si="32"/>
        <v>0</v>
      </c>
      <c r="M194" s="238">
        <f>SUM(M195)</f>
        <v>0</v>
      </c>
      <c r="N194" s="239">
        <f>SUM(N195)</f>
        <v>0</v>
      </c>
      <c r="O194" s="106">
        <f t="shared" si="33"/>
        <v>0</v>
      </c>
      <c r="P194" s="103"/>
      <c r="R194" s="56"/>
    </row>
    <row r="195" spans="1:18" ht="24" hidden="1" x14ac:dyDescent="0.25">
      <c r="A195" s="557">
        <v>4310</v>
      </c>
      <c r="B195" s="108" t="s">
        <v>210</v>
      </c>
      <c r="C195" s="109">
        <f t="shared" si="26"/>
        <v>0</v>
      </c>
      <c r="D195" s="241">
        <f>SUM(D196:D196)</f>
        <v>0</v>
      </c>
      <c r="E195" s="245">
        <f>SUM(E196:E196)</f>
        <v>0</v>
      </c>
      <c r="F195" s="374">
        <f t="shared" si="30"/>
        <v>0</v>
      </c>
      <c r="G195" s="241">
        <f>SUM(G196:G196)</f>
        <v>0</v>
      </c>
      <c r="H195" s="243">
        <f>SUM(H196:H196)</f>
        <v>0</v>
      </c>
      <c r="I195" s="115">
        <f t="shared" si="31"/>
        <v>0</v>
      </c>
      <c r="J195" s="241">
        <f>SUM(J196:J196)</f>
        <v>0</v>
      </c>
      <c r="K195" s="243">
        <f>SUM(K196:K196)</f>
        <v>0</v>
      </c>
      <c r="L195" s="115">
        <f t="shared" si="32"/>
        <v>0</v>
      </c>
      <c r="M195" s="244">
        <f>SUM(M196:M196)</f>
        <v>0</v>
      </c>
      <c r="N195" s="245">
        <f>SUM(N196:N196)</f>
        <v>0</v>
      </c>
      <c r="O195" s="115">
        <f t="shared" si="33"/>
        <v>0</v>
      </c>
      <c r="P195" s="74"/>
      <c r="R195" s="56"/>
    </row>
    <row r="196" spans="1:18" ht="36" hidden="1" x14ac:dyDescent="0.25">
      <c r="A196" s="76">
        <v>4311</v>
      </c>
      <c r="B196" s="118" t="s">
        <v>211</v>
      </c>
      <c r="C196" s="119">
        <f t="shared" si="26"/>
        <v>0</v>
      </c>
      <c r="D196" s="123"/>
      <c r="E196" s="227"/>
      <c r="F196" s="375">
        <f t="shared" si="30"/>
        <v>0</v>
      </c>
      <c r="G196" s="123"/>
      <c r="H196" s="124"/>
      <c r="I196" s="125">
        <f t="shared" si="31"/>
        <v>0</v>
      </c>
      <c r="J196" s="123"/>
      <c r="K196" s="124"/>
      <c r="L196" s="125">
        <f t="shared" si="32"/>
        <v>0</v>
      </c>
      <c r="M196" s="226"/>
      <c r="N196" s="227"/>
      <c r="O196" s="125">
        <f t="shared" si="33"/>
        <v>0</v>
      </c>
      <c r="P196" s="83"/>
      <c r="R196" s="56"/>
    </row>
    <row r="197" spans="1:18" s="46" customFormat="1" ht="24" hidden="1" x14ac:dyDescent="0.25">
      <c r="A197" s="275"/>
      <c r="B197" s="37" t="s">
        <v>212</v>
      </c>
      <c r="C197" s="198">
        <f t="shared" si="26"/>
        <v>0</v>
      </c>
      <c r="D197" s="199">
        <f>SUM(D198,D233,D271)</f>
        <v>0</v>
      </c>
      <c r="E197" s="202">
        <f>SUM(E198,E233,E271)</f>
        <v>0</v>
      </c>
      <c r="F197" s="370">
        <f t="shared" si="30"/>
        <v>0</v>
      </c>
      <c r="G197" s="199">
        <f>SUM(G198,G233,G271)</f>
        <v>0</v>
      </c>
      <c r="H197" s="200">
        <f>SUM(H198,H233,H271)</f>
        <v>0</v>
      </c>
      <c r="I197" s="201">
        <f t="shared" si="31"/>
        <v>0</v>
      </c>
      <c r="J197" s="199">
        <f>SUM(J198,J233,J271)</f>
        <v>0</v>
      </c>
      <c r="K197" s="200">
        <f>SUM(K198,K233,K271)</f>
        <v>0</v>
      </c>
      <c r="L197" s="201">
        <f t="shared" si="32"/>
        <v>0</v>
      </c>
      <c r="M197" s="276">
        <f>SUM(M198,M233,M271)</f>
        <v>0</v>
      </c>
      <c r="N197" s="277">
        <f>SUM(N198,N233,N271)</f>
        <v>0</v>
      </c>
      <c r="O197" s="278">
        <f t="shared" si="33"/>
        <v>0</v>
      </c>
      <c r="P197" s="279"/>
      <c r="R197" s="56"/>
    </row>
    <row r="198" spans="1:18" hidden="1" x14ac:dyDescent="0.25">
      <c r="A198" s="204">
        <v>5000</v>
      </c>
      <c r="B198" s="204" t="s">
        <v>213</v>
      </c>
      <c r="C198" s="205">
        <f>F198+I198+L198+O198</f>
        <v>0</v>
      </c>
      <c r="D198" s="206">
        <f>D199+D207</f>
        <v>0</v>
      </c>
      <c r="E198" s="210">
        <f>E199+E207</f>
        <v>0</v>
      </c>
      <c r="F198" s="371">
        <f t="shared" si="30"/>
        <v>0</v>
      </c>
      <c r="G198" s="206">
        <f>G199+G207</f>
        <v>0</v>
      </c>
      <c r="H198" s="207">
        <f>H199+H207</f>
        <v>0</v>
      </c>
      <c r="I198" s="208">
        <f t="shared" si="31"/>
        <v>0</v>
      </c>
      <c r="J198" s="206">
        <f>J199+J207</f>
        <v>0</v>
      </c>
      <c r="K198" s="207">
        <f>K199+K207</f>
        <v>0</v>
      </c>
      <c r="L198" s="208">
        <f t="shared" si="32"/>
        <v>0</v>
      </c>
      <c r="M198" s="209">
        <f>M199+M207</f>
        <v>0</v>
      </c>
      <c r="N198" s="210">
        <f>N199+N207</f>
        <v>0</v>
      </c>
      <c r="O198" s="208">
        <f t="shared" si="33"/>
        <v>0</v>
      </c>
      <c r="P198" s="211"/>
      <c r="R198" s="56"/>
    </row>
    <row r="199" spans="1:18" hidden="1" x14ac:dyDescent="0.25">
      <c r="A199" s="95">
        <v>5100</v>
      </c>
      <c r="B199" s="212" t="s">
        <v>214</v>
      </c>
      <c r="C199" s="96">
        <f t="shared" si="26"/>
        <v>0</v>
      </c>
      <c r="D199" s="104">
        <f>D200+D201+D204+D205+D206</f>
        <v>0</v>
      </c>
      <c r="E199" s="239">
        <f>E200+E201+E204+E205+E206</f>
        <v>0</v>
      </c>
      <c r="F199" s="372">
        <f t="shared" si="30"/>
        <v>0</v>
      </c>
      <c r="G199" s="104">
        <f>G200+G201+G204+G205+G206</f>
        <v>0</v>
      </c>
      <c r="H199" s="105">
        <f>H200+H201+H204+H205+H206</f>
        <v>0</v>
      </c>
      <c r="I199" s="106">
        <f t="shared" si="31"/>
        <v>0</v>
      </c>
      <c r="J199" s="104">
        <f>J200+J201+J204+J205+J206</f>
        <v>0</v>
      </c>
      <c r="K199" s="105">
        <f>K200+K201+K204+K205+K206</f>
        <v>0</v>
      </c>
      <c r="L199" s="106">
        <f t="shared" si="32"/>
        <v>0</v>
      </c>
      <c r="M199" s="238">
        <f>M200+M201+M204+M205+M206</f>
        <v>0</v>
      </c>
      <c r="N199" s="239">
        <f>N200+N201+N204+N205+N206</f>
        <v>0</v>
      </c>
      <c r="O199" s="106">
        <f t="shared" si="33"/>
        <v>0</v>
      </c>
      <c r="P199" s="103"/>
      <c r="R199" s="56"/>
    </row>
    <row r="200" spans="1:18" hidden="1" x14ac:dyDescent="0.25">
      <c r="A200" s="557">
        <v>5110</v>
      </c>
      <c r="B200" s="108" t="s">
        <v>215</v>
      </c>
      <c r="C200" s="109">
        <f t="shared" si="26"/>
        <v>0</v>
      </c>
      <c r="D200" s="113"/>
      <c r="E200" s="224"/>
      <c r="F200" s="374">
        <f t="shared" si="30"/>
        <v>0</v>
      </c>
      <c r="G200" s="113"/>
      <c r="H200" s="114"/>
      <c r="I200" s="115">
        <f t="shared" si="31"/>
        <v>0</v>
      </c>
      <c r="J200" s="113"/>
      <c r="K200" s="114"/>
      <c r="L200" s="115">
        <f t="shared" si="32"/>
        <v>0</v>
      </c>
      <c r="M200" s="223"/>
      <c r="N200" s="224"/>
      <c r="O200" s="115">
        <f t="shared" si="33"/>
        <v>0</v>
      </c>
      <c r="P200" s="74"/>
      <c r="R200" s="56"/>
    </row>
    <row r="201" spans="1:18" ht="24" hidden="1" x14ac:dyDescent="0.25">
      <c r="A201" s="228">
        <v>5120</v>
      </c>
      <c r="B201" s="118" t="s">
        <v>216</v>
      </c>
      <c r="C201" s="119">
        <f t="shared" si="26"/>
        <v>0</v>
      </c>
      <c r="D201" s="229">
        <f>D202+D203</f>
        <v>0</v>
      </c>
      <c r="E201" s="233">
        <f>E202+E203</f>
        <v>0</v>
      </c>
      <c r="F201" s="375">
        <f t="shared" si="30"/>
        <v>0</v>
      </c>
      <c r="G201" s="229">
        <f>G202+G203</f>
        <v>0</v>
      </c>
      <c r="H201" s="231">
        <f>H202+H203</f>
        <v>0</v>
      </c>
      <c r="I201" s="125">
        <f t="shared" si="31"/>
        <v>0</v>
      </c>
      <c r="J201" s="229">
        <f>J202+J203</f>
        <v>0</v>
      </c>
      <c r="K201" s="231">
        <f>K202+K203</f>
        <v>0</v>
      </c>
      <c r="L201" s="125">
        <f t="shared" si="32"/>
        <v>0</v>
      </c>
      <c r="M201" s="232">
        <f>M202+M203</f>
        <v>0</v>
      </c>
      <c r="N201" s="233">
        <f>N202+N203</f>
        <v>0</v>
      </c>
      <c r="O201" s="125">
        <f t="shared" si="33"/>
        <v>0</v>
      </c>
      <c r="P201" s="83"/>
      <c r="R201" s="56"/>
    </row>
    <row r="202" spans="1:18" hidden="1" x14ac:dyDescent="0.25">
      <c r="A202" s="76">
        <v>5121</v>
      </c>
      <c r="B202" s="118" t="s">
        <v>217</v>
      </c>
      <c r="C202" s="119">
        <f t="shared" si="26"/>
        <v>0</v>
      </c>
      <c r="D202" s="123"/>
      <c r="E202" s="227"/>
      <c r="F202" s="375">
        <f t="shared" si="30"/>
        <v>0</v>
      </c>
      <c r="G202" s="123"/>
      <c r="H202" s="124"/>
      <c r="I202" s="125">
        <f t="shared" si="31"/>
        <v>0</v>
      </c>
      <c r="J202" s="123"/>
      <c r="K202" s="124"/>
      <c r="L202" s="125">
        <f t="shared" si="32"/>
        <v>0</v>
      </c>
      <c r="M202" s="226"/>
      <c r="N202" s="227"/>
      <c r="O202" s="125">
        <f t="shared" si="33"/>
        <v>0</v>
      </c>
      <c r="P202" s="83"/>
      <c r="R202" s="56"/>
    </row>
    <row r="203" spans="1:18" ht="24" hidden="1" x14ac:dyDescent="0.25">
      <c r="A203" s="76">
        <v>5129</v>
      </c>
      <c r="B203" s="118" t="s">
        <v>218</v>
      </c>
      <c r="C203" s="119">
        <f t="shared" si="26"/>
        <v>0</v>
      </c>
      <c r="D203" s="123"/>
      <c r="E203" s="227"/>
      <c r="F203" s="375">
        <f t="shared" si="30"/>
        <v>0</v>
      </c>
      <c r="G203" s="123"/>
      <c r="H203" s="124"/>
      <c r="I203" s="125">
        <f t="shared" si="31"/>
        <v>0</v>
      </c>
      <c r="J203" s="123"/>
      <c r="K203" s="124"/>
      <c r="L203" s="125">
        <f t="shared" si="32"/>
        <v>0</v>
      </c>
      <c r="M203" s="226"/>
      <c r="N203" s="227"/>
      <c r="O203" s="125">
        <f t="shared" si="33"/>
        <v>0</v>
      </c>
      <c r="P203" s="83"/>
      <c r="R203" s="56"/>
    </row>
    <row r="204" spans="1:18" hidden="1" x14ac:dyDescent="0.25">
      <c r="A204" s="228">
        <v>5130</v>
      </c>
      <c r="B204" s="118" t="s">
        <v>219</v>
      </c>
      <c r="C204" s="119">
        <f t="shared" si="26"/>
        <v>0</v>
      </c>
      <c r="D204" s="123"/>
      <c r="E204" s="227"/>
      <c r="F204" s="375">
        <f t="shared" si="30"/>
        <v>0</v>
      </c>
      <c r="G204" s="123"/>
      <c r="H204" s="124"/>
      <c r="I204" s="125">
        <f t="shared" si="31"/>
        <v>0</v>
      </c>
      <c r="J204" s="123"/>
      <c r="K204" s="124"/>
      <c r="L204" s="125">
        <f t="shared" si="32"/>
        <v>0</v>
      </c>
      <c r="M204" s="226"/>
      <c r="N204" s="227"/>
      <c r="O204" s="125">
        <f t="shared" si="33"/>
        <v>0</v>
      </c>
      <c r="P204" s="83"/>
      <c r="R204" s="56"/>
    </row>
    <row r="205" spans="1:18" hidden="1" x14ac:dyDescent="0.25">
      <c r="A205" s="228">
        <v>5140</v>
      </c>
      <c r="B205" s="118" t="s">
        <v>220</v>
      </c>
      <c r="C205" s="119">
        <f t="shared" si="26"/>
        <v>0</v>
      </c>
      <c r="D205" s="123"/>
      <c r="E205" s="227"/>
      <c r="F205" s="375">
        <f t="shared" si="30"/>
        <v>0</v>
      </c>
      <c r="G205" s="123"/>
      <c r="H205" s="124"/>
      <c r="I205" s="125">
        <f t="shared" si="31"/>
        <v>0</v>
      </c>
      <c r="J205" s="123"/>
      <c r="K205" s="124"/>
      <c r="L205" s="125">
        <f t="shared" si="32"/>
        <v>0</v>
      </c>
      <c r="M205" s="226"/>
      <c r="N205" s="227"/>
      <c r="O205" s="125">
        <f t="shared" si="33"/>
        <v>0</v>
      </c>
      <c r="P205" s="83"/>
      <c r="R205" s="56"/>
    </row>
    <row r="206" spans="1:18" ht="24" hidden="1" x14ac:dyDescent="0.25">
      <c r="A206" s="228">
        <v>5170</v>
      </c>
      <c r="B206" s="118" t="s">
        <v>221</v>
      </c>
      <c r="C206" s="119">
        <f t="shared" si="26"/>
        <v>0</v>
      </c>
      <c r="D206" s="123"/>
      <c r="E206" s="227"/>
      <c r="F206" s="375">
        <f t="shared" si="30"/>
        <v>0</v>
      </c>
      <c r="G206" s="123"/>
      <c r="H206" s="124"/>
      <c r="I206" s="125">
        <f t="shared" si="31"/>
        <v>0</v>
      </c>
      <c r="J206" s="123"/>
      <c r="K206" s="124"/>
      <c r="L206" s="125">
        <f t="shared" si="32"/>
        <v>0</v>
      </c>
      <c r="M206" s="226"/>
      <c r="N206" s="227"/>
      <c r="O206" s="125">
        <f t="shared" si="33"/>
        <v>0</v>
      </c>
      <c r="P206" s="83"/>
      <c r="R206" s="56"/>
    </row>
    <row r="207" spans="1:18" hidden="1" x14ac:dyDescent="0.25">
      <c r="A207" s="95">
        <v>5200</v>
      </c>
      <c r="B207" s="212" t="s">
        <v>222</v>
      </c>
      <c r="C207" s="96">
        <f t="shared" si="26"/>
        <v>0</v>
      </c>
      <c r="D207" s="104">
        <f>D208+D218+D219+D228+D229+D230+D232</f>
        <v>0</v>
      </c>
      <c r="E207" s="239">
        <f>E208+E218+E219+E228+E229+E230+E232</f>
        <v>0</v>
      </c>
      <c r="F207" s="372">
        <f t="shared" si="30"/>
        <v>0</v>
      </c>
      <c r="G207" s="104">
        <f>G208+G218+G219+G228+G229+G230+G232</f>
        <v>0</v>
      </c>
      <c r="H207" s="105">
        <f>H208+H218+H219+H228+H229+H230+H232</f>
        <v>0</v>
      </c>
      <c r="I207" s="106">
        <f t="shared" si="31"/>
        <v>0</v>
      </c>
      <c r="J207" s="104">
        <f>J208+J218+J219+J228+J229+J230+J232</f>
        <v>0</v>
      </c>
      <c r="K207" s="105">
        <f>K208+K218+K219+K228+K229+K230+K232</f>
        <v>0</v>
      </c>
      <c r="L207" s="106">
        <f t="shared" si="32"/>
        <v>0</v>
      </c>
      <c r="M207" s="238">
        <f>M208+M218+M219+M228+M229+M230+M232</f>
        <v>0</v>
      </c>
      <c r="N207" s="239">
        <f>N208+N218+N219+N228+N229+N230+N232</f>
        <v>0</v>
      </c>
      <c r="O207" s="106">
        <f t="shared" si="33"/>
        <v>0</v>
      </c>
      <c r="P207" s="103"/>
      <c r="R207" s="56"/>
    </row>
    <row r="208" spans="1:18" hidden="1" x14ac:dyDescent="0.25">
      <c r="A208" s="217">
        <v>5210</v>
      </c>
      <c r="B208" s="158" t="s">
        <v>223</v>
      </c>
      <c r="C208" s="168">
        <f t="shared" si="26"/>
        <v>0</v>
      </c>
      <c r="D208" s="218">
        <f>SUM(D209:D217)</f>
        <v>0</v>
      </c>
      <c r="E208" s="222">
        <f>SUM(E209:E217)</f>
        <v>0</v>
      </c>
      <c r="F208" s="373">
        <f t="shared" si="30"/>
        <v>0</v>
      </c>
      <c r="G208" s="218">
        <f>SUM(G209:G217)</f>
        <v>0</v>
      </c>
      <c r="H208" s="219">
        <f>SUM(H209:H217)</f>
        <v>0</v>
      </c>
      <c r="I208" s="220">
        <f t="shared" si="31"/>
        <v>0</v>
      </c>
      <c r="J208" s="218">
        <f>SUM(J209:J217)</f>
        <v>0</v>
      </c>
      <c r="K208" s="219">
        <f>SUM(K209:K217)</f>
        <v>0</v>
      </c>
      <c r="L208" s="220">
        <f t="shared" si="32"/>
        <v>0</v>
      </c>
      <c r="M208" s="221">
        <f>SUM(M209:M217)</f>
        <v>0</v>
      </c>
      <c r="N208" s="222">
        <f>SUM(N209:N217)</f>
        <v>0</v>
      </c>
      <c r="O208" s="220">
        <f t="shared" si="33"/>
        <v>0</v>
      </c>
      <c r="P208" s="166"/>
      <c r="R208" s="56"/>
    </row>
    <row r="209" spans="1:18" hidden="1" x14ac:dyDescent="0.25">
      <c r="A209" s="67">
        <v>5211</v>
      </c>
      <c r="B209" s="108" t="s">
        <v>224</v>
      </c>
      <c r="C209" s="225">
        <f t="shared" si="26"/>
        <v>0</v>
      </c>
      <c r="D209" s="113"/>
      <c r="E209" s="224"/>
      <c r="F209" s="374">
        <f t="shared" si="30"/>
        <v>0</v>
      </c>
      <c r="G209" s="113"/>
      <c r="H209" s="114"/>
      <c r="I209" s="115">
        <f t="shared" si="31"/>
        <v>0</v>
      </c>
      <c r="J209" s="113"/>
      <c r="K209" s="114"/>
      <c r="L209" s="115">
        <f t="shared" si="32"/>
        <v>0</v>
      </c>
      <c r="M209" s="223"/>
      <c r="N209" s="224"/>
      <c r="O209" s="115">
        <f t="shared" si="33"/>
        <v>0</v>
      </c>
      <c r="P209" s="74"/>
      <c r="R209" s="56"/>
    </row>
    <row r="210" spans="1:18" hidden="1" x14ac:dyDescent="0.25">
      <c r="A210" s="76">
        <v>5212</v>
      </c>
      <c r="B210" s="118" t="s">
        <v>225</v>
      </c>
      <c r="C210" s="225">
        <f t="shared" si="26"/>
        <v>0</v>
      </c>
      <c r="D210" s="123"/>
      <c r="E210" s="227"/>
      <c r="F210" s="375">
        <f t="shared" si="30"/>
        <v>0</v>
      </c>
      <c r="G210" s="123"/>
      <c r="H210" s="124"/>
      <c r="I210" s="125">
        <f t="shared" si="31"/>
        <v>0</v>
      </c>
      <c r="J210" s="123"/>
      <c r="K210" s="124"/>
      <c r="L210" s="125">
        <f t="shared" si="32"/>
        <v>0</v>
      </c>
      <c r="M210" s="226"/>
      <c r="N210" s="227"/>
      <c r="O210" s="125">
        <f t="shared" si="33"/>
        <v>0</v>
      </c>
      <c r="P210" s="83"/>
      <c r="R210" s="56"/>
    </row>
    <row r="211" spans="1:18" hidden="1" x14ac:dyDescent="0.25">
      <c r="A211" s="76">
        <v>5213</v>
      </c>
      <c r="B211" s="118" t="s">
        <v>226</v>
      </c>
      <c r="C211" s="225">
        <f t="shared" si="26"/>
        <v>0</v>
      </c>
      <c r="D211" s="123"/>
      <c r="E211" s="227"/>
      <c r="F211" s="375">
        <f t="shared" si="30"/>
        <v>0</v>
      </c>
      <c r="G211" s="123"/>
      <c r="H211" s="124"/>
      <c r="I211" s="125">
        <f t="shared" si="31"/>
        <v>0</v>
      </c>
      <c r="J211" s="123"/>
      <c r="K211" s="124"/>
      <c r="L211" s="125">
        <f t="shared" si="32"/>
        <v>0</v>
      </c>
      <c r="M211" s="226"/>
      <c r="N211" s="227"/>
      <c r="O211" s="125">
        <f t="shared" si="33"/>
        <v>0</v>
      </c>
      <c r="P211" s="83"/>
      <c r="R211" s="56"/>
    </row>
    <row r="212" spans="1:18" hidden="1" x14ac:dyDescent="0.25">
      <c r="A212" s="76">
        <v>5214</v>
      </c>
      <c r="B212" s="118" t="s">
        <v>227</v>
      </c>
      <c r="C212" s="225">
        <f t="shared" si="26"/>
        <v>0</v>
      </c>
      <c r="D212" s="123"/>
      <c r="E212" s="227"/>
      <c r="F212" s="375">
        <f t="shared" si="30"/>
        <v>0</v>
      </c>
      <c r="G212" s="123"/>
      <c r="H212" s="124"/>
      <c r="I212" s="125">
        <f t="shared" si="31"/>
        <v>0</v>
      </c>
      <c r="J212" s="123"/>
      <c r="K212" s="124"/>
      <c r="L212" s="125">
        <f t="shared" si="32"/>
        <v>0</v>
      </c>
      <c r="M212" s="226"/>
      <c r="N212" s="227"/>
      <c r="O212" s="125">
        <f t="shared" si="33"/>
        <v>0</v>
      </c>
      <c r="P212" s="83"/>
      <c r="R212" s="56"/>
    </row>
    <row r="213" spans="1:18" hidden="1" x14ac:dyDescent="0.25">
      <c r="A213" s="76">
        <v>5215</v>
      </c>
      <c r="B213" s="118" t="s">
        <v>228</v>
      </c>
      <c r="C213" s="225">
        <f t="shared" si="26"/>
        <v>0</v>
      </c>
      <c r="D213" s="123"/>
      <c r="E213" s="227"/>
      <c r="F213" s="375">
        <f t="shared" si="30"/>
        <v>0</v>
      </c>
      <c r="G213" s="123"/>
      <c r="H213" s="124"/>
      <c r="I213" s="125">
        <f t="shared" si="31"/>
        <v>0</v>
      </c>
      <c r="J213" s="123"/>
      <c r="K213" s="124"/>
      <c r="L213" s="125">
        <f t="shared" si="32"/>
        <v>0</v>
      </c>
      <c r="M213" s="226"/>
      <c r="N213" s="227"/>
      <c r="O213" s="125">
        <f t="shared" si="33"/>
        <v>0</v>
      </c>
      <c r="P213" s="83"/>
      <c r="R213" s="56"/>
    </row>
    <row r="214" spans="1:18" ht="24" hidden="1" x14ac:dyDescent="0.25">
      <c r="A214" s="76">
        <v>5216</v>
      </c>
      <c r="B214" s="118" t="s">
        <v>229</v>
      </c>
      <c r="C214" s="225">
        <f t="shared" si="26"/>
        <v>0</v>
      </c>
      <c r="D214" s="123"/>
      <c r="E214" s="227"/>
      <c r="F214" s="375">
        <f t="shared" si="30"/>
        <v>0</v>
      </c>
      <c r="G214" s="123"/>
      <c r="H214" s="124"/>
      <c r="I214" s="125">
        <f t="shared" si="31"/>
        <v>0</v>
      </c>
      <c r="J214" s="123"/>
      <c r="K214" s="124"/>
      <c r="L214" s="125">
        <f t="shared" si="32"/>
        <v>0</v>
      </c>
      <c r="M214" s="226"/>
      <c r="N214" s="227"/>
      <c r="O214" s="125">
        <f t="shared" si="33"/>
        <v>0</v>
      </c>
      <c r="P214" s="83"/>
      <c r="R214" s="56"/>
    </row>
    <row r="215" spans="1:18" hidden="1" x14ac:dyDescent="0.25">
      <c r="A215" s="76">
        <v>5217</v>
      </c>
      <c r="B215" s="118" t="s">
        <v>230</v>
      </c>
      <c r="C215" s="225">
        <f t="shared" si="26"/>
        <v>0</v>
      </c>
      <c r="D215" s="123"/>
      <c r="E215" s="227"/>
      <c r="F215" s="375">
        <f t="shared" si="30"/>
        <v>0</v>
      </c>
      <c r="G215" s="123"/>
      <c r="H215" s="124"/>
      <c r="I215" s="125">
        <f t="shared" si="31"/>
        <v>0</v>
      </c>
      <c r="J215" s="123"/>
      <c r="K215" s="124"/>
      <c r="L215" s="125">
        <f t="shared" si="32"/>
        <v>0</v>
      </c>
      <c r="M215" s="226"/>
      <c r="N215" s="227"/>
      <c r="O215" s="125">
        <f t="shared" si="33"/>
        <v>0</v>
      </c>
      <c r="P215" s="83"/>
      <c r="R215" s="56"/>
    </row>
    <row r="216" spans="1:18" hidden="1" x14ac:dyDescent="0.25">
      <c r="A216" s="76">
        <v>5218</v>
      </c>
      <c r="B216" s="118" t="s">
        <v>231</v>
      </c>
      <c r="C216" s="225">
        <f t="shared" si="26"/>
        <v>0</v>
      </c>
      <c r="D216" s="123"/>
      <c r="E216" s="227"/>
      <c r="F216" s="375">
        <f t="shared" si="30"/>
        <v>0</v>
      </c>
      <c r="G216" s="123"/>
      <c r="H216" s="124"/>
      <c r="I216" s="125">
        <f t="shared" si="31"/>
        <v>0</v>
      </c>
      <c r="J216" s="123"/>
      <c r="K216" s="124"/>
      <c r="L216" s="125">
        <f t="shared" si="32"/>
        <v>0</v>
      </c>
      <c r="M216" s="226"/>
      <c r="N216" s="227"/>
      <c r="O216" s="125">
        <f t="shared" si="33"/>
        <v>0</v>
      </c>
      <c r="P216" s="83"/>
      <c r="R216" s="56"/>
    </row>
    <row r="217" spans="1:18" hidden="1" x14ac:dyDescent="0.25">
      <c r="A217" s="76">
        <v>5219</v>
      </c>
      <c r="B217" s="118" t="s">
        <v>232</v>
      </c>
      <c r="C217" s="225">
        <f t="shared" si="26"/>
        <v>0</v>
      </c>
      <c r="D217" s="123"/>
      <c r="E217" s="227"/>
      <c r="F217" s="375">
        <f t="shared" si="30"/>
        <v>0</v>
      </c>
      <c r="G217" s="123"/>
      <c r="H217" s="124"/>
      <c r="I217" s="125">
        <f t="shared" si="31"/>
        <v>0</v>
      </c>
      <c r="J217" s="123"/>
      <c r="K217" s="124"/>
      <c r="L217" s="125">
        <f t="shared" si="32"/>
        <v>0</v>
      </c>
      <c r="M217" s="226"/>
      <c r="N217" s="227"/>
      <c r="O217" s="125">
        <f t="shared" si="33"/>
        <v>0</v>
      </c>
      <c r="P217" s="83"/>
      <c r="R217" s="56"/>
    </row>
    <row r="218" spans="1:18" hidden="1" x14ac:dyDescent="0.25">
      <c r="A218" s="228">
        <v>5220</v>
      </c>
      <c r="B218" s="118" t="s">
        <v>233</v>
      </c>
      <c r="C218" s="225">
        <f t="shared" si="26"/>
        <v>0</v>
      </c>
      <c r="D218" s="123"/>
      <c r="E218" s="227"/>
      <c r="F218" s="375">
        <f t="shared" si="30"/>
        <v>0</v>
      </c>
      <c r="G218" s="123"/>
      <c r="H218" s="124"/>
      <c r="I218" s="125">
        <f t="shared" si="31"/>
        <v>0</v>
      </c>
      <c r="J218" s="123"/>
      <c r="K218" s="124"/>
      <c r="L218" s="125">
        <f t="shared" si="32"/>
        <v>0</v>
      </c>
      <c r="M218" s="226"/>
      <c r="N218" s="227"/>
      <c r="O218" s="125">
        <f t="shared" si="33"/>
        <v>0</v>
      </c>
      <c r="P218" s="83"/>
      <c r="R218" s="56"/>
    </row>
    <row r="219" spans="1:18" hidden="1" x14ac:dyDescent="0.25">
      <c r="A219" s="228">
        <v>5230</v>
      </c>
      <c r="B219" s="118" t="s">
        <v>234</v>
      </c>
      <c r="C219" s="225">
        <f t="shared" si="26"/>
        <v>0</v>
      </c>
      <c r="D219" s="229">
        <f>SUM(D220:D227)</f>
        <v>0</v>
      </c>
      <c r="E219" s="233">
        <f>SUM(E220:E227)</f>
        <v>0</v>
      </c>
      <c r="F219" s="375">
        <f t="shared" si="30"/>
        <v>0</v>
      </c>
      <c r="G219" s="229">
        <f>SUM(G220:G227)</f>
        <v>0</v>
      </c>
      <c r="H219" s="231">
        <f>SUM(H220:H227)</f>
        <v>0</v>
      </c>
      <c r="I219" s="125">
        <f t="shared" si="31"/>
        <v>0</v>
      </c>
      <c r="J219" s="229">
        <f>SUM(J220:J227)</f>
        <v>0</v>
      </c>
      <c r="K219" s="231">
        <f>SUM(K220:K227)</f>
        <v>0</v>
      </c>
      <c r="L219" s="125">
        <f t="shared" si="32"/>
        <v>0</v>
      </c>
      <c r="M219" s="232">
        <f>SUM(M220:M227)</f>
        <v>0</v>
      </c>
      <c r="N219" s="233">
        <f>SUM(N220:N227)</f>
        <v>0</v>
      </c>
      <c r="O219" s="125">
        <f t="shared" si="33"/>
        <v>0</v>
      </c>
      <c r="P219" s="83"/>
      <c r="R219" s="56"/>
    </row>
    <row r="220" spans="1:18" hidden="1" x14ac:dyDescent="0.25">
      <c r="A220" s="76">
        <v>5231</v>
      </c>
      <c r="B220" s="118" t="s">
        <v>235</v>
      </c>
      <c r="C220" s="225">
        <f t="shared" si="26"/>
        <v>0</v>
      </c>
      <c r="D220" s="123"/>
      <c r="E220" s="227"/>
      <c r="F220" s="375">
        <f t="shared" si="30"/>
        <v>0</v>
      </c>
      <c r="G220" s="123"/>
      <c r="H220" s="124"/>
      <c r="I220" s="125">
        <f t="shared" si="31"/>
        <v>0</v>
      </c>
      <c r="J220" s="123"/>
      <c r="K220" s="124"/>
      <c r="L220" s="125">
        <f t="shared" si="32"/>
        <v>0</v>
      </c>
      <c r="M220" s="226"/>
      <c r="N220" s="227"/>
      <c r="O220" s="125">
        <f t="shared" si="33"/>
        <v>0</v>
      </c>
      <c r="P220" s="83"/>
      <c r="R220" s="56"/>
    </row>
    <row r="221" spans="1:18" hidden="1" x14ac:dyDescent="0.25">
      <c r="A221" s="76">
        <v>5232</v>
      </c>
      <c r="B221" s="118" t="s">
        <v>236</v>
      </c>
      <c r="C221" s="225">
        <f t="shared" si="26"/>
        <v>0</v>
      </c>
      <c r="D221" s="123"/>
      <c r="E221" s="227"/>
      <c r="F221" s="375">
        <f t="shared" si="30"/>
        <v>0</v>
      </c>
      <c r="G221" s="123"/>
      <c r="H221" s="124"/>
      <c r="I221" s="125">
        <f t="shared" si="31"/>
        <v>0</v>
      </c>
      <c r="J221" s="123"/>
      <c r="K221" s="124"/>
      <c r="L221" s="125">
        <f t="shared" si="32"/>
        <v>0</v>
      </c>
      <c r="M221" s="226"/>
      <c r="N221" s="227"/>
      <c r="O221" s="125">
        <f t="shared" si="33"/>
        <v>0</v>
      </c>
      <c r="P221" s="83"/>
      <c r="R221" s="56"/>
    </row>
    <row r="222" spans="1:18" hidden="1" x14ac:dyDescent="0.25">
      <c r="A222" s="76">
        <v>5233</v>
      </c>
      <c r="B222" s="118" t="s">
        <v>237</v>
      </c>
      <c r="C222" s="225">
        <f t="shared" si="26"/>
        <v>0</v>
      </c>
      <c r="D222" s="123"/>
      <c r="E222" s="227"/>
      <c r="F222" s="375">
        <f t="shared" si="30"/>
        <v>0</v>
      </c>
      <c r="G222" s="123"/>
      <c r="H222" s="124"/>
      <c r="I222" s="125">
        <f t="shared" si="31"/>
        <v>0</v>
      </c>
      <c r="J222" s="123"/>
      <c r="K222" s="124"/>
      <c r="L222" s="125">
        <f t="shared" si="32"/>
        <v>0</v>
      </c>
      <c r="M222" s="226"/>
      <c r="N222" s="227"/>
      <c r="O222" s="125">
        <f t="shared" si="33"/>
        <v>0</v>
      </c>
      <c r="P222" s="83"/>
      <c r="R222" s="56"/>
    </row>
    <row r="223" spans="1:18" ht="24" hidden="1" x14ac:dyDescent="0.25">
      <c r="A223" s="76">
        <v>5234</v>
      </c>
      <c r="B223" s="118" t="s">
        <v>238</v>
      </c>
      <c r="C223" s="225">
        <f t="shared" si="26"/>
        <v>0</v>
      </c>
      <c r="D223" s="123"/>
      <c r="E223" s="227"/>
      <c r="F223" s="375">
        <f t="shared" si="30"/>
        <v>0</v>
      </c>
      <c r="G223" s="123"/>
      <c r="H223" s="124"/>
      <c r="I223" s="125">
        <f t="shared" si="31"/>
        <v>0</v>
      </c>
      <c r="J223" s="123"/>
      <c r="K223" s="124"/>
      <c r="L223" s="125">
        <f t="shared" si="32"/>
        <v>0</v>
      </c>
      <c r="M223" s="226"/>
      <c r="N223" s="227"/>
      <c r="O223" s="125">
        <f t="shared" si="33"/>
        <v>0</v>
      </c>
      <c r="P223" s="83"/>
      <c r="R223" s="56"/>
    </row>
    <row r="224" spans="1:18" hidden="1" x14ac:dyDescent="0.25">
      <c r="A224" s="76">
        <v>5236</v>
      </c>
      <c r="B224" s="118" t="s">
        <v>239</v>
      </c>
      <c r="C224" s="225">
        <f t="shared" si="26"/>
        <v>0</v>
      </c>
      <c r="D224" s="123"/>
      <c r="E224" s="227"/>
      <c r="F224" s="375">
        <f t="shared" si="30"/>
        <v>0</v>
      </c>
      <c r="G224" s="123"/>
      <c r="H224" s="124"/>
      <c r="I224" s="125">
        <f t="shared" si="31"/>
        <v>0</v>
      </c>
      <c r="J224" s="123"/>
      <c r="K224" s="124"/>
      <c r="L224" s="125">
        <f t="shared" si="32"/>
        <v>0</v>
      </c>
      <c r="M224" s="226"/>
      <c r="N224" s="227"/>
      <c r="O224" s="125">
        <f t="shared" si="33"/>
        <v>0</v>
      </c>
      <c r="P224" s="83"/>
      <c r="R224" s="56"/>
    </row>
    <row r="225" spans="1:18" hidden="1" x14ac:dyDescent="0.25">
      <c r="A225" s="76">
        <v>5237</v>
      </c>
      <c r="B225" s="118" t="s">
        <v>240</v>
      </c>
      <c r="C225" s="225">
        <f t="shared" si="26"/>
        <v>0</v>
      </c>
      <c r="D225" s="123"/>
      <c r="E225" s="227"/>
      <c r="F225" s="375">
        <f t="shared" si="30"/>
        <v>0</v>
      </c>
      <c r="G225" s="123"/>
      <c r="H225" s="124"/>
      <c r="I225" s="125">
        <f t="shared" si="31"/>
        <v>0</v>
      </c>
      <c r="J225" s="123"/>
      <c r="K225" s="124"/>
      <c r="L225" s="125">
        <f t="shared" si="32"/>
        <v>0</v>
      </c>
      <c r="M225" s="226"/>
      <c r="N225" s="227"/>
      <c r="O225" s="125">
        <f t="shared" si="33"/>
        <v>0</v>
      </c>
      <c r="P225" s="83"/>
      <c r="R225" s="56"/>
    </row>
    <row r="226" spans="1:18" ht="24" hidden="1" x14ac:dyDescent="0.25">
      <c r="A226" s="76">
        <v>5238</v>
      </c>
      <c r="B226" s="118" t="s">
        <v>241</v>
      </c>
      <c r="C226" s="225">
        <f t="shared" si="26"/>
        <v>0</v>
      </c>
      <c r="D226" s="123"/>
      <c r="E226" s="227"/>
      <c r="F226" s="375">
        <f t="shared" si="30"/>
        <v>0</v>
      </c>
      <c r="G226" s="123"/>
      <c r="H226" s="124"/>
      <c r="I226" s="125">
        <f t="shared" si="31"/>
        <v>0</v>
      </c>
      <c r="J226" s="123"/>
      <c r="K226" s="124"/>
      <c r="L226" s="125">
        <f t="shared" si="32"/>
        <v>0</v>
      </c>
      <c r="M226" s="226"/>
      <c r="N226" s="227"/>
      <c r="O226" s="125">
        <f t="shared" si="33"/>
        <v>0</v>
      </c>
      <c r="P226" s="83"/>
      <c r="R226" s="56"/>
    </row>
    <row r="227" spans="1:18" ht="24" hidden="1" x14ac:dyDescent="0.25">
      <c r="A227" s="76">
        <v>5239</v>
      </c>
      <c r="B227" s="118" t="s">
        <v>242</v>
      </c>
      <c r="C227" s="225">
        <f t="shared" si="26"/>
        <v>0</v>
      </c>
      <c r="D227" s="123"/>
      <c r="E227" s="227"/>
      <c r="F227" s="375">
        <f t="shared" si="30"/>
        <v>0</v>
      </c>
      <c r="G227" s="123"/>
      <c r="H227" s="124"/>
      <c r="I227" s="125">
        <f t="shared" si="31"/>
        <v>0</v>
      </c>
      <c r="J227" s="123"/>
      <c r="K227" s="124"/>
      <c r="L227" s="125">
        <f t="shared" si="32"/>
        <v>0</v>
      </c>
      <c r="M227" s="226"/>
      <c r="N227" s="227"/>
      <c r="O227" s="125">
        <f t="shared" si="33"/>
        <v>0</v>
      </c>
      <c r="P227" s="83"/>
      <c r="R227" s="56"/>
    </row>
    <row r="228" spans="1:18" ht="24" hidden="1" x14ac:dyDescent="0.25">
      <c r="A228" s="228">
        <v>5240</v>
      </c>
      <c r="B228" s="118" t="s">
        <v>243</v>
      </c>
      <c r="C228" s="225">
        <f t="shared" si="26"/>
        <v>0</v>
      </c>
      <c r="D228" s="123"/>
      <c r="E228" s="227"/>
      <c r="F228" s="375">
        <f t="shared" si="30"/>
        <v>0</v>
      </c>
      <c r="G228" s="123"/>
      <c r="H228" s="124"/>
      <c r="I228" s="125">
        <f t="shared" si="31"/>
        <v>0</v>
      </c>
      <c r="J228" s="123"/>
      <c r="K228" s="124"/>
      <c r="L228" s="125">
        <f t="shared" si="32"/>
        <v>0</v>
      </c>
      <c r="M228" s="226"/>
      <c r="N228" s="227"/>
      <c r="O228" s="125">
        <f t="shared" si="33"/>
        <v>0</v>
      </c>
      <c r="P228" s="83"/>
      <c r="R228" s="56"/>
    </row>
    <row r="229" spans="1:18" hidden="1" x14ac:dyDescent="0.25">
      <c r="A229" s="228">
        <v>5250</v>
      </c>
      <c r="B229" s="118" t="s">
        <v>244</v>
      </c>
      <c r="C229" s="225">
        <f t="shared" si="26"/>
        <v>0</v>
      </c>
      <c r="D229" s="123"/>
      <c r="E229" s="227"/>
      <c r="F229" s="375">
        <f t="shared" si="30"/>
        <v>0</v>
      </c>
      <c r="G229" s="123"/>
      <c r="H229" s="124"/>
      <c r="I229" s="125">
        <f t="shared" si="31"/>
        <v>0</v>
      </c>
      <c r="J229" s="123"/>
      <c r="K229" s="124"/>
      <c r="L229" s="125">
        <f t="shared" si="32"/>
        <v>0</v>
      </c>
      <c r="M229" s="226"/>
      <c r="N229" s="227"/>
      <c r="O229" s="125">
        <f t="shared" si="33"/>
        <v>0</v>
      </c>
      <c r="P229" s="83"/>
      <c r="R229" s="56"/>
    </row>
    <row r="230" spans="1:18" hidden="1" x14ac:dyDescent="0.25">
      <c r="A230" s="228">
        <v>5260</v>
      </c>
      <c r="B230" s="118" t="s">
        <v>245</v>
      </c>
      <c r="C230" s="225">
        <f t="shared" si="26"/>
        <v>0</v>
      </c>
      <c r="D230" s="229">
        <f>SUM(D231)</f>
        <v>0</v>
      </c>
      <c r="E230" s="233">
        <f>SUM(E231)</f>
        <v>0</v>
      </c>
      <c r="F230" s="375">
        <f t="shared" si="30"/>
        <v>0</v>
      </c>
      <c r="G230" s="229">
        <f>SUM(G231)</f>
        <v>0</v>
      </c>
      <c r="H230" s="231">
        <f>SUM(H231)</f>
        <v>0</v>
      </c>
      <c r="I230" s="125">
        <f t="shared" si="31"/>
        <v>0</v>
      </c>
      <c r="J230" s="229">
        <f>SUM(J231)</f>
        <v>0</v>
      </c>
      <c r="K230" s="231">
        <f>SUM(K231)</f>
        <v>0</v>
      </c>
      <c r="L230" s="125">
        <f t="shared" si="32"/>
        <v>0</v>
      </c>
      <c r="M230" s="232">
        <f>SUM(M231)</f>
        <v>0</v>
      </c>
      <c r="N230" s="233">
        <f>SUM(N231)</f>
        <v>0</v>
      </c>
      <c r="O230" s="125">
        <f t="shared" si="33"/>
        <v>0</v>
      </c>
      <c r="P230" s="83"/>
      <c r="R230" s="56"/>
    </row>
    <row r="231" spans="1:18" ht="24" hidden="1" x14ac:dyDescent="0.25">
      <c r="A231" s="76">
        <v>5269</v>
      </c>
      <c r="B231" s="118" t="s">
        <v>246</v>
      </c>
      <c r="C231" s="225">
        <f t="shared" si="26"/>
        <v>0</v>
      </c>
      <c r="D231" s="123"/>
      <c r="E231" s="227"/>
      <c r="F231" s="375">
        <f t="shared" si="30"/>
        <v>0</v>
      </c>
      <c r="G231" s="123"/>
      <c r="H231" s="124"/>
      <c r="I231" s="125">
        <f t="shared" si="31"/>
        <v>0</v>
      </c>
      <c r="J231" s="123"/>
      <c r="K231" s="124"/>
      <c r="L231" s="125">
        <f t="shared" si="32"/>
        <v>0</v>
      </c>
      <c r="M231" s="226"/>
      <c r="N231" s="227"/>
      <c r="O231" s="125">
        <f t="shared" si="33"/>
        <v>0</v>
      </c>
      <c r="P231" s="83"/>
      <c r="R231" s="56"/>
    </row>
    <row r="232" spans="1:18" ht="24" hidden="1" x14ac:dyDescent="0.25">
      <c r="A232" s="217">
        <v>5270</v>
      </c>
      <c r="B232" s="158" t="s">
        <v>247</v>
      </c>
      <c r="C232" s="246">
        <f t="shared" si="26"/>
        <v>0</v>
      </c>
      <c r="D232" s="234"/>
      <c r="E232" s="237"/>
      <c r="F232" s="373">
        <f t="shared" si="30"/>
        <v>0</v>
      </c>
      <c r="G232" s="234"/>
      <c r="H232" s="235"/>
      <c r="I232" s="220">
        <f t="shared" si="31"/>
        <v>0</v>
      </c>
      <c r="J232" s="234"/>
      <c r="K232" s="235"/>
      <c r="L232" s="220">
        <f t="shared" si="32"/>
        <v>0</v>
      </c>
      <c r="M232" s="236"/>
      <c r="N232" s="237"/>
      <c r="O232" s="220">
        <f t="shared" si="33"/>
        <v>0</v>
      </c>
      <c r="P232" s="166"/>
      <c r="R232" s="56"/>
    </row>
    <row r="233" spans="1:18" hidden="1" x14ac:dyDescent="0.25">
      <c r="A233" s="204">
        <v>6000</v>
      </c>
      <c r="B233" s="204" t="s">
        <v>248</v>
      </c>
      <c r="C233" s="205">
        <f t="shared" si="26"/>
        <v>0</v>
      </c>
      <c r="D233" s="206">
        <f>D234+D254+D261</f>
        <v>0</v>
      </c>
      <c r="E233" s="210">
        <f>E234+E254+E261</f>
        <v>0</v>
      </c>
      <c r="F233" s="371">
        <f t="shared" si="30"/>
        <v>0</v>
      </c>
      <c r="G233" s="206">
        <f>G234+G254+G261</f>
        <v>0</v>
      </c>
      <c r="H233" s="207">
        <f>H234+H254+H261</f>
        <v>0</v>
      </c>
      <c r="I233" s="208">
        <f t="shared" si="31"/>
        <v>0</v>
      </c>
      <c r="J233" s="206">
        <f>J234+J254+J261</f>
        <v>0</v>
      </c>
      <c r="K233" s="207">
        <f>K234+K254+K261</f>
        <v>0</v>
      </c>
      <c r="L233" s="208">
        <f t="shared" si="32"/>
        <v>0</v>
      </c>
      <c r="M233" s="209">
        <f>M234+M254+M261</f>
        <v>0</v>
      </c>
      <c r="N233" s="210">
        <f>N234+N254+N261</f>
        <v>0</v>
      </c>
      <c r="O233" s="208">
        <f t="shared" si="33"/>
        <v>0</v>
      </c>
      <c r="P233" s="211"/>
      <c r="R233" s="56"/>
    </row>
    <row r="234" spans="1:18" hidden="1" x14ac:dyDescent="0.25">
      <c r="A234" s="143">
        <v>6200</v>
      </c>
      <c r="B234" s="259" t="s">
        <v>249</v>
      </c>
      <c r="C234" s="270">
        <f>F234+I234+L234+O234</f>
        <v>0</v>
      </c>
      <c r="D234" s="271">
        <f>SUM(D235,D236,D238,D241,D247,D248,D249)</f>
        <v>0</v>
      </c>
      <c r="E234" s="214">
        <f>SUM(E235,E236,E238,E241,E247,E248,E249)</f>
        <v>0</v>
      </c>
      <c r="F234" s="377">
        <f>D234+E234</f>
        <v>0</v>
      </c>
      <c r="G234" s="271">
        <f>SUM(G235,G236,G238,G241,G247,G248,G249)</f>
        <v>0</v>
      </c>
      <c r="H234" s="272">
        <f>SUM(H235,H236,H238,H241,H247,H248,H249)</f>
        <v>0</v>
      </c>
      <c r="I234" s="215">
        <f t="shared" si="31"/>
        <v>0</v>
      </c>
      <c r="J234" s="271">
        <f>SUM(J235,J236,J238,J241,J247,J248,J249)</f>
        <v>0</v>
      </c>
      <c r="K234" s="272">
        <f>SUM(K235,K236,K238,K241,K247,K248,K249)</f>
        <v>0</v>
      </c>
      <c r="L234" s="215">
        <f t="shared" si="32"/>
        <v>0</v>
      </c>
      <c r="M234" s="213">
        <f>SUM(M235,M236,M238,M241,M247,M248,M249)</f>
        <v>0</v>
      </c>
      <c r="N234" s="214">
        <f>SUM(N235,N236,N238,N241,N247,N248,N249)</f>
        <v>0</v>
      </c>
      <c r="O234" s="215">
        <f t="shared" si="33"/>
        <v>0</v>
      </c>
      <c r="P234" s="216"/>
      <c r="R234" s="56"/>
    </row>
    <row r="235" spans="1:18" ht="24" hidden="1" x14ac:dyDescent="0.25">
      <c r="A235" s="557">
        <v>6220</v>
      </c>
      <c r="B235" s="108" t="s">
        <v>250</v>
      </c>
      <c r="C235" s="242">
        <f t="shared" si="26"/>
        <v>0</v>
      </c>
      <c r="D235" s="113"/>
      <c r="E235" s="224"/>
      <c r="F235" s="374">
        <f t="shared" si="30"/>
        <v>0</v>
      </c>
      <c r="G235" s="113"/>
      <c r="H235" s="114"/>
      <c r="I235" s="115">
        <f t="shared" si="31"/>
        <v>0</v>
      </c>
      <c r="J235" s="113"/>
      <c r="K235" s="114"/>
      <c r="L235" s="115">
        <f t="shared" si="32"/>
        <v>0</v>
      </c>
      <c r="M235" s="223"/>
      <c r="N235" s="224"/>
      <c r="O235" s="115">
        <f t="shared" si="33"/>
        <v>0</v>
      </c>
      <c r="P235" s="74"/>
      <c r="R235" s="56"/>
    </row>
    <row r="236" spans="1:18" hidden="1" x14ac:dyDescent="0.25">
      <c r="A236" s="228">
        <v>6230</v>
      </c>
      <c r="B236" s="118" t="s">
        <v>251</v>
      </c>
      <c r="C236" s="230">
        <f t="shared" si="26"/>
        <v>0</v>
      </c>
      <c r="D236" s="229">
        <f>SUM(D237)</f>
        <v>0</v>
      </c>
      <c r="E236" s="231">
        <f>SUM(E237)</f>
        <v>0</v>
      </c>
      <c r="F236" s="375">
        <f t="shared" si="30"/>
        <v>0</v>
      </c>
      <c r="G236" s="229">
        <f>SUM(G237)</f>
        <v>0</v>
      </c>
      <c r="H236" s="231">
        <f>SUM(H237)</f>
        <v>0</v>
      </c>
      <c r="I236" s="125">
        <f t="shared" si="31"/>
        <v>0</v>
      </c>
      <c r="J236" s="229">
        <f>SUM(J237)</f>
        <v>0</v>
      </c>
      <c r="K236" s="231">
        <f>SUM(K237)</f>
        <v>0</v>
      </c>
      <c r="L236" s="125">
        <f t="shared" si="32"/>
        <v>0</v>
      </c>
      <c r="M236" s="229">
        <f>SUM(M237)</f>
        <v>0</v>
      </c>
      <c r="N236" s="231">
        <f>SUM(N237)</f>
        <v>0</v>
      </c>
      <c r="O236" s="125">
        <f t="shared" si="33"/>
        <v>0</v>
      </c>
      <c r="P236" s="83"/>
      <c r="R236" s="56"/>
    </row>
    <row r="237" spans="1:18" ht="24" hidden="1" x14ac:dyDescent="0.25">
      <c r="A237" s="76">
        <v>6239</v>
      </c>
      <c r="B237" s="108" t="s">
        <v>252</v>
      </c>
      <c r="C237" s="230">
        <f t="shared" si="26"/>
        <v>0</v>
      </c>
      <c r="D237" s="123"/>
      <c r="E237" s="227"/>
      <c r="F237" s="375">
        <f t="shared" si="30"/>
        <v>0</v>
      </c>
      <c r="G237" s="123"/>
      <c r="H237" s="124"/>
      <c r="I237" s="125">
        <f t="shared" si="31"/>
        <v>0</v>
      </c>
      <c r="J237" s="123"/>
      <c r="K237" s="124"/>
      <c r="L237" s="125">
        <f t="shared" si="32"/>
        <v>0</v>
      </c>
      <c r="M237" s="226"/>
      <c r="N237" s="227"/>
      <c r="O237" s="125">
        <f t="shared" si="33"/>
        <v>0</v>
      </c>
      <c r="P237" s="83"/>
      <c r="R237" s="56"/>
    </row>
    <row r="238" spans="1:18" ht="24" hidden="1" x14ac:dyDescent="0.25">
      <c r="A238" s="228">
        <v>6240</v>
      </c>
      <c r="B238" s="118" t="s">
        <v>253</v>
      </c>
      <c r="C238" s="230">
        <f t="shared" si="26"/>
        <v>0</v>
      </c>
      <c r="D238" s="229">
        <f>SUM(D239:D240)</f>
        <v>0</v>
      </c>
      <c r="E238" s="233">
        <f>SUM(E239:E240)</f>
        <v>0</v>
      </c>
      <c r="F238" s="375">
        <f t="shared" si="30"/>
        <v>0</v>
      </c>
      <c r="G238" s="229">
        <f>SUM(G239:G240)</f>
        <v>0</v>
      </c>
      <c r="H238" s="231">
        <f>SUM(H239:H240)</f>
        <v>0</v>
      </c>
      <c r="I238" s="125">
        <f t="shared" si="31"/>
        <v>0</v>
      </c>
      <c r="J238" s="229">
        <f>SUM(J239:J240)</f>
        <v>0</v>
      </c>
      <c r="K238" s="231">
        <f>SUM(K239:K240)</f>
        <v>0</v>
      </c>
      <c r="L238" s="125">
        <f t="shared" si="32"/>
        <v>0</v>
      </c>
      <c r="M238" s="232">
        <f>SUM(M239:M240)</f>
        <v>0</v>
      </c>
      <c r="N238" s="233">
        <f>SUM(N239:N240)</f>
        <v>0</v>
      </c>
      <c r="O238" s="125">
        <f t="shared" si="33"/>
        <v>0</v>
      </c>
      <c r="P238" s="83"/>
      <c r="R238" s="56"/>
    </row>
    <row r="239" spans="1:18" hidden="1" x14ac:dyDescent="0.25">
      <c r="A239" s="76">
        <v>6241</v>
      </c>
      <c r="B239" s="118" t="s">
        <v>254</v>
      </c>
      <c r="C239" s="230">
        <f t="shared" si="26"/>
        <v>0</v>
      </c>
      <c r="D239" s="123"/>
      <c r="E239" s="227"/>
      <c r="F239" s="375">
        <f t="shared" si="30"/>
        <v>0</v>
      </c>
      <c r="G239" s="123"/>
      <c r="H239" s="124"/>
      <c r="I239" s="125">
        <f t="shared" si="31"/>
        <v>0</v>
      </c>
      <c r="J239" s="123"/>
      <c r="K239" s="124"/>
      <c r="L239" s="125">
        <f t="shared" si="32"/>
        <v>0</v>
      </c>
      <c r="M239" s="226"/>
      <c r="N239" s="227"/>
      <c r="O239" s="125">
        <f t="shared" si="33"/>
        <v>0</v>
      </c>
      <c r="P239" s="83"/>
      <c r="R239" s="56"/>
    </row>
    <row r="240" spans="1:18" hidden="1" x14ac:dyDescent="0.25">
      <c r="A240" s="76">
        <v>6242</v>
      </c>
      <c r="B240" s="118" t="s">
        <v>255</v>
      </c>
      <c r="C240" s="230">
        <f t="shared" si="26"/>
        <v>0</v>
      </c>
      <c r="D240" s="123"/>
      <c r="E240" s="227"/>
      <c r="F240" s="375">
        <f t="shared" si="30"/>
        <v>0</v>
      </c>
      <c r="G240" s="123"/>
      <c r="H240" s="124"/>
      <c r="I240" s="125">
        <f t="shared" si="31"/>
        <v>0</v>
      </c>
      <c r="J240" s="123"/>
      <c r="K240" s="124"/>
      <c r="L240" s="125">
        <f t="shared" si="32"/>
        <v>0</v>
      </c>
      <c r="M240" s="226"/>
      <c r="N240" s="227"/>
      <c r="O240" s="125">
        <f t="shared" si="33"/>
        <v>0</v>
      </c>
      <c r="P240" s="83"/>
      <c r="R240" s="56"/>
    </row>
    <row r="241" spans="1:18" ht="24" hidden="1" x14ac:dyDescent="0.25">
      <c r="A241" s="228">
        <v>6250</v>
      </c>
      <c r="B241" s="118" t="s">
        <v>256</v>
      </c>
      <c r="C241" s="230">
        <f t="shared" si="26"/>
        <v>0</v>
      </c>
      <c r="D241" s="229">
        <f>SUM(D242:D246)</f>
        <v>0</v>
      </c>
      <c r="E241" s="233">
        <f>SUM(E242:E246)</f>
        <v>0</v>
      </c>
      <c r="F241" s="375">
        <f t="shared" si="30"/>
        <v>0</v>
      </c>
      <c r="G241" s="229">
        <f>SUM(G242:G246)</f>
        <v>0</v>
      </c>
      <c r="H241" s="231">
        <f>SUM(H242:H246)</f>
        <v>0</v>
      </c>
      <c r="I241" s="125">
        <f t="shared" si="31"/>
        <v>0</v>
      </c>
      <c r="J241" s="229">
        <f>SUM(J242:J246)</f>
        <v>0</v>
      </c>
      <c r="K241" s="231">
        <f>SUM(K242:K246)</f>
        <v>0</v>
      </c>
      <c r="L241" s="125">
        <f t="shared" si="32"/>
        <v>0</v>
      </c>
      <c r="M241" s="232">
        <f>SUM(M242:M246)</f>
        <v>0</v>
      </c>
      <c r="N241" s="233">
        <f>SUM(N242:N246)</f>
        <v>0</v>
      </c>
      <c r="O241" s="125">
        <f t="shared" si="33"/>
        <v>0</v>
      </c>
      <c r="P241" s="83"/>
      <c r="R241" s="56"/>
    </row>
    <row r="242" spans="1:18" hidden="1" x14ac:dyDescent="0.25">
      <c r="A242" s="76">
        <v>6252</v>
      </c>
      <c r="B242" s="118" t="s">
        <v>257</v>
      </c>
      <c r="C242" s="230">
        <f t="shared" si="26"/>
        <v>0</v>
      </c>
      <c r="D242" s="123"/>
      <c r="E242" s="227"/>
      <c r="F242" s="375">
        <f t="shared" si="30"/>
        <v>0</v>
      </c>
      <c r="G242" s="123"/>
      <c r="H242" s="124"/>
      <c r="I242" s="125">
        <f t="shared" si="31"/>
        <v>0</v>
      </c>
      <c r="J242" s="123"/>
      <c r="K242" s="124"/>
      <c r="L242" s="125">
        <f t="shared" si="32"/>
        <v>0</v>
      </c>
      <c r="M242" s="226"/>
      <c r="N242" s="227"/>
      <c r="O242" s="125">
        <f t="shared" si="33"/>
        <v>0</v>
      </c>
      <c r="P242" s="83"/>
      <c r="R242" s="56"/>
    </row>
    <row r="243" spans="1:18" hidden="1" x14ac:dyDescent="0.25">
      <c r="A243" s="76">
        <v>6253</v>
      </c>
      <c r="B243" s="118" t="s">
        <v>258</v>
      </c>
      <c r="C243" s="230">
        <f t="shared" si="26"/>
        <v>0</v>
      </c>
      <c r="D243" s="123"/>
      <c r="E243" s="227"/>
      <c r="F243" s="375">
        <f t="shared" si="30"/>
        <v>0</v>
      </c>
      <c r="G243" s="123"/>
      <c r="H243" s="124"/>
      <c r="I243" s="125">
        <f t="shared" si="31"/>
        <v>0</v>
      </c>
      <c r="J243" s="123"/>
      <c r="K243" s="124"/>
      <c r="L243" s="125">
        <f t="shared" si="32"/>
        <v>0</v>
      </c>
      <c r="M243" s="226"/>
      <c r="N243" s="227"/>
      <c r="O243" s="125">
        <f t="shared" si="33"/>
        <v>0</v>
      </c>
      <c r="P243" s="83"/>
      <c r="R243" s="56"/>
    </row>
    <row r="244" spans="1:18" ht="24" hidden="1" x14ac:dyDescent="0.25">
      <c r="A244" s="76">
        <v>6254</v>
      </c>
      <c r="B244" s="118" t="s">
        <v>259</v>
      </c>
      <c r="C244" s="230">
        <f t="shared" si="26"/>
        <v>0</v>
      </c>
      <c r="D244" s="123"/>
      <c r="E244" s="227"/>
      <c r="F244" s="375">
        <f t="shared" si="30"/>
        <v>0</v>
      </c>
      <c r="G244" s="123"/>
      <c r="H244" s="124"/>
      <c r="I244" s="125">
        <f t="shared" si="31"/>
        <v>0</v>
      </c>
      <c r="J244" s="123"/>
      <c r="K244" s="124"/>
      <c r="L244" s="125">
        <f t="shared" si="32"/>
        <v>0</v>
      </c>
      <c r="M244" s="226"/>
      <c r="N244" s="227"/>
      <c r="O244" s="125">
        <f t="shared" si="33"/>
        <v>0</v>
      </c>
      <c r="P244" s="83"/>
      <c r="R244" s="56"/>
    </row>
    <row r="245" spans="1:18" ht="24" hidden="1" x14ac:dyDescent="0.25">
      <c r="A245" s="76">
        <v>6255</v>
      </c>
      <c r="B245" s="118" t="s">
        <v>260</v>
      </c>
      <c r="C245" s="230">
        <f t="shared" si="26"/>
        <v>0</v>
      </c>
      <c r="D245" s="123"/>
      <c r="E245" s="227"/>
      <c r="F245" s="375">
        <f t="shared" si="30"/>
        <v>0</v>
      </c>
      <c r="G245" s="123"/>
      <c r="H245" s="124"/>
      <c r="I245" s="125">
        <f t="shared" si="31"/>
        <v>0</v>
      </c>
      <c r="J245" s="123"/>
      <c r="K245" s="124"/>
      <c r="L245" s="125">
        <f t="shared" si="32"/>
        <v>0</v>
      </c>
      <c r="M245" s="226"/>
      <c r="N245" s="227"/>
      <c r="O245" s="125">
        <f t="shared" si="33"/>
        <v>0</v>
      </c>
      <c r="P245" s="83"/>
      <c r="R245" s="56"/>
    </row>
    <row r="246" spans="1:18" hidden="1" x14ac:dyDescent="0.25">
      <c r="A246" s="76">
        <v>6259</v>
      </c>
      <c r="B246" s="118" t="s">
        <v>261</v>
      </c>
      <c r="C246" s="230">
        <f t="shared" si="26"/>
        <v>0</v>
      </c>
      <c r="D246" s="123"/>
      <c r="E246" s="227"/>
      <c r="F246" s="375">
        <f t="shared" si="30"/>
        <v>0</v>
      </c>
      <c r="G246" s="123"/>
      <c r="H246" s="124"/>
      <c r="I246" s="125">
        <f t="shared" si="31"/>
        <v>0</v>
      </c>
      <c r="J246" s="123"/>
      <c r="K246" s="124"/>
      <c r="L246" s="125">
        <f t="shared" si="32"/>
        <v>0</v>
      </c>
      <c r="M246" s="226"/>
      <c r="N246" s="227"/>
      <c r="O246" s="125">
        <f t="shared" si="33"/>
        <v>0</v>
      </c>
      <c r="P246" s="83"/>
      <c r="R246" s="56"/>
    </row>
    <row r="247" spans="1:18" ht="24" hidden="1" x14ac:dyDescent="0.25">
      <c r="A247" s="228">
        <v>6260</v>
      </c>
      <c r="B247" s="118" t="s">
        <v>262</v>
      </c>
      <c r="C247" s="230">
        <f t="shared" si="26"/>
        <v>0</v>
      </c>
      <c r="D247" s="123"/>
      <c r="E247" s="227"/>
      <c r="F247" s="375">
        <f t="shared" ref="F247:F299" si="37">D247+E247</f>
        <v>0</v>
      </c>
      <c r="G247" s="123"/>
      <c r="H247" s="124"/>
      <c r="I247" s="125">
        <f t="shared" ref="I247:I299" si="38">G247+H247</f>
        <v>0</v>
      </c>
      <c r="J247" s="123"/>
      <c r="K247" s="124"/>
      <c r="L247" s="125">
        <f t="shared" ref="L247:L299" si="39">J247+K247</f>
        <v>0</v>
      </c>
      <c r="M247" s="226"/>
      <c r="N247" s="227"/>
      <c r="O247" s="125">
        <f t="shared" ref="O247:O276" si="40">M247+N247</f>
        <v>0</v>
      </c>
      <c r="P247" s="83"/>
      <c r="R247" s="56"/>
    </row>
    <row r="248" spans="1:18" hidden="1" x14ac:dyDescent="0.25">
      <c r="A248" s="228">
        <v>6270</v>
      </c>
      <c r="B248" s="118" t="s">
        <v>263</v>
      </c>
      <c r="C248" s="230">
        <f t="shared" si="26"/>
        <v>0</v>
      </c>
      <c r="D248" s="123"/>
      <c r="E248" s="227"/>
      <c r="F248" s="375">
        <f t="shared" si="37"/>
        <v>0</v>
      </c>
      <c r="G248" s="123"/>
      <c r="H248" s="124"/>
      <c r="I248" s="125">
        <f t="shared" si="38"/>
        <v>0</v>
      </c>
      <c r="J248" s="123"/>
      <c r="K248" s="124"/>
      <c r="L248" s="125">
        <f t="shared" si="39"/>
        <v>0</v>
      </c>
      <c r="M248" s="226"/>
      <c r="N248" s="227"/>
      <c r="O248" s="125">
        <f t="shared" si="40"/>
        <v>0</v>
      </c>
      <c r="P248" s="83"/>
      <c r="R248" s="56"/>
    </row>
    <row r="249" spans="1:18" ht="24" hidden="1" x14ac:dyDescent="0.25">
      <c r="A249" s="557">
        <v>6290</v>
      </c>
      <c r="B249" s="108" t="s">
        <v>264</v>
      </c>
      <c r="C249" s="230">
        <f t="shared" si="26"/>
        <v>0</v>
      </c>
      <c r="D249" s="241">
        <f>SUM(D250:D253)</f>
        <v>0</v>
      </c>
      <c r="E249" s="245">
        <f>SUM(E250:E253)</f>
        <v>0</v>
      </c>
      <c r="F249" s="374">
        <f t="shared" si="37"/>
        <v>0</v>
      </c>
      <c r="G249" s="241">
        <f>SUM(G250:G253)</f>
        <v>0</v>
      </c>
      <c r="H249" s="243">
        <f t="shared" ref="H249" si="41">SUM(H250:H253)</f>
        <v>0</v>
      </c>
      <c r="I249" s="115">
        <f t="shared" si="38"/>
        <v>0</v>
      </c>
      <c r="J249" s="241">
        <f>SUM(J250:J253)</f>
        <v>0</v>
      </c>
      <c r="K249" s="243">
        <f t="shared" ref="K249" si="42">SUM(K250:K253)</f>
        <v>0</v>
      </c>
      <c r="L249" s="115">
        <f t="shared" si="39"/>
        <v>0</v>
      </c>
      <c r="M249" s="260">
        <f t="shared" ref="M249:N249" si="43">SUM(M250:M253)</f>
        <v>0</v>
      </c>
      <c r="N249" s="261">
        <f t="shared" si="43"/>
        <v>0</v>
      </c>
      <c r="O249" s="262">
        <f t="shared" si="40"/>
        <v>0</v>
      </c>
      <c r="P249" s="263"/>
      <c r="R249" s="56"/>
    </row>
    <row r="250" spans="1:18" hidden="1" x14ac:dyDescent="0.25">
      <c r="A250" s="76">
        <v>6291</v>
      </c>
      <c r="B250" s="118" t="s">
        <v>265</v>
      </c>
      <c r="C250" s="230">
        <f t="shared" si="26"/>
        <v>0</v>
      </c>
      <c r="D250" s="123"/>
      <c r="E250" s="227"/>
      <c r="F250" s="375">
        <f t="shared" si="37"/>
        <v>0</v>
      </c>
      <c r="G250" s="123"/>
      <c r="H250" s="124"/>
      <c r="I250" s="125">
        <f t="shared" si="38"/>
        <v>0</v>
      </c>
      <c r="J250" s="123"/>
      <c r="K250" s="124"/>
      <c r="L250" s="125">
        <f t="shared" si="39"/>
        <v>0</v>
      </c>
      <c r="M250" s="226"/>
      <c r="N250" s="227"/>
      <c r="O250" s="125">
        <f t="shared" si="40"/>
        <v>0</v>
      </c>
      <c r="P250" s="83"/>
      <c r="R250" s="56"/>
    </row>
    <row r="251" spans="1:18" hidden="1" x14ac:dyDescent="0.25">
      <c r="A251" s="76">
        <v>6292</v>
      </c>
      <c r="B251" s="118" t="s">
        <v>266</v>
      </c>
      <c r="C251" s="230">
        <f t="shared" si="26"/>
        <v>0</v>
      </c>
      <c r="D251" s="123"/>
      <c r="E251" s="227"/>
      <c r="F251" s="375">
        <f t="shared" si="37"/>
        <v>0</v>
      </c>
      <c r="G251" s="123"/>
      <c r="H251" s="124"/>
      <c r="I251" s="125">
        <f t="shared" si="38"/>
        <v>0</v>
      </c>
      <c r="J251" s="123"/>
      <c r="K251" s="124"/>
      <c r="L251" s="125">
        <f t="shared" si="39"/>
        <v>0</v>
      </c>
      <c r="M251" s="226"/>
      <c r="N251" s="227"/>
      <c r="O251" s="125">
        <f t="shared" si="40"/>
        <v>0</v>
      </c>
      <c r="P251" s="83"/>
      <c r="R251" s="56"/>
    </row>
    <row r="252" spans="1:18" ht="72" hidden="1" x14ac:dyDescent="0.25">
      <c r="A252" s="76">
        <v>6296</v>
      </c>
      <c r="B252" s="118" t="s">
        <v>267</v>
      </c>
      <c r="C252" s="230">
        <f t="shared" si="26"/>
        <v>0</v>
      </c>
      <c r="D252" s="123"/>
      <c r="E252" s="227"/>
      <c r="F252" s="375">
        <f t="shared" si="37"/>
        <v>0</v>
      </c>
      <c r="G252" s="123"/>
      <c r="H252" s="124"/>
      <c r="I252" s="125">
        <f t="shared" si="38"/>
        <v>0</v>
      </c>
      <c r="J252" s="123"/>
      <c r="K252" s="124"/>
      <c r="L252" s="125">
        <f t="shared" si="39"/>
        <v>0</v>
      </c>
      <c r="M252" s="226"/>
      <c r="N252" s="227"/>
      <c r="O252" s="125">
        <f t="shared" si="40"/>
        <v>0</v>
      </c>
      <c r="P252" s="83"/>
      <c r="R252" s="56"/>
    </row>
    <row r="253" spans="1:18" ht="36" hidden="1" x14ac:dyDescent="0.25">
      <c r="A253" s="76">
        <v>6299</v>
      </c>
      <c r="B253" s="118" t="s">
        <v>268</v>
      </c>
      <c r="C253" s="230">
        <f t="shared" si="26"/>
        <v>0</v>
      </c>
      <c r="D253" s="123"/>
      <c r="E253" s="227"/>
      <c r="F253" s="375">
        <f t="shared" si="37"/>
        <v>0</v>
      </c>
      <c r="G253" s="123"/>
      <c r="H253" s="124"/>
      <c r="I253" s="125">
        <f t="shared" si="38"/>
        <v>0</v>
      </c>
      <c r="J253" s="123"/>
      <c r="K253" s="124"/>
      <c r="L253" s="125">
        <f t="shared" si="39"/>
        <v>0</v>
      </c>
      <c r="M253" s="226"/>
      <c r="N253" s="227"/>
      <c r="O253" s="125">
        <f t="shared" si="40"/>
        <v>0</v>
      </c>
      <c r="P253" s="83"/>
      <c r="R253" s="56"/>
    </row>
    <row r="254" spans="1:18" hidden="1" x14ac:dyDescent="0.25">
      <c r="A254" s="95">
        <v>6300</v>
      </c>
      <c r="B254" s="212" t="s">
        <v>269</v>
      </c>
      <c r="C254" s="96">
        <f t="shared" si="26"/>
        <v>0</v>
      </c>
      <c r="D254" s="104">
        <f>SUM(D255,D259,D260)</f>
        <v>0</v>
      </c>
      <c r="E254" s="239">
        <f>SUM(E255,E259,E260)</f>
        <v>0</v>
      </c>
      <c r="F254" s="372">
        <f t="shared" si="37"/>
        <v>0</v>
      </c>
      <c r="G254" s="104">
        <f>SUM(G255,G259,G260)</f>
        <v>0</v>
      </c>
      <c r="H254" s="105">
        <f t="shared" ref="H254" si="44">SUM(H255,H259,H260)</f>
        <v>0</v>
      </c>
      <c r="I254" s="106">
        <f t="shared" si="38"/>
        <v>0</v>
      </c>
      <c r="J254" s="104">
        <f>SUM(J255,J259,J260)</f>
        <v>0</v>
      </c>
      <c r="K254" s="105">
        <f t="shared" ref="K254" si="45">SUM(K255,K259,K260)</f>
        <v>0</v>
      </c>
      <c r="L254" s="106">
        <f t="shared" si="39"/>
        <v>0</v>
      </c>
      <c r="M254" s="247">
        <f t="shared" ref="M254:N254" si="46">SUM(M255,M259,M260)</f>
        <v>0</v>
      </c>
      <c r="N254" s="248">
        <f t="shared" si="46"/>
        <v>0</v>
      </c>
      <c r="O254" s="249">
        <f t="shared" si="40"/>
        <v>0</v>
      </c>
      <c r="P254" s="250"/>
      <c r="R254" s="56"/>
    </row>
    <row r="255" spans="1:18" ht="24" hidden="1" x14ac:dyDescent="0.25">
      <c r="A255" s="557">
        <v>6320</v>
      </c>
      <c r="B255" s="108" t="s">
        <v>270</v>
      </c>
      <c r="C255" s="260">
        <f t="shared" si="26"/>
        <v>0</v>
      </c>
      <c r="D255" s="241">
        <f>SUM(D256:D258)</f>
        <v>0</v>
      </c>
      <c r="E255" s="245">
        <f>SUM(E256:E258)</f>
        <v>0</v>
      </c>
      <c r="F255" s="374">
        <f t="shared" si="37"/>
        <v>0</v>
      </c>
      <c r="G255" s="241">
        <f>SUM(G256:G258)</f>
        <v>0</v>
      </c>
      <c r="H255" s="243">
        <f t="shared" ref="H255" si="47">SUM(H256:H258)</f>
        <v>0</v>
      </c>
      <c r="I255" s="115">
        <f t="shared" si="38"/>
        <v>0</v>
      </c>
      <c r="J255" s="241">
        <f>SUM(J256:J258)</f>
        <v>0</v>
      </c>
      <c r="K255" s="243">
        <f t="shared" ref="K255" si="48">SUM(K256:K258)</f>
        <v>0</v>
      </c>
      <c r="L255" s="115">
        <f t="shared" si="39"/>
        <v>0</v>
      </c>
      <c r="M255" s="244">
        <f t="shared" ref="M255:N255" si="49">SUM(M256:M258)</f>
        <v>0</v>
      </c>
      <c r="N255" s="245">
        <f t="shared" si="49"/>
        <v>0</v>
      </c>
      <c r="O255" s="115">
        <f t="shared" si="40"/>
        <v>0</v>
      </c>
      <c r="P255" s="74"/>
      <c r="R255" s="56"/>
    </row>
    <row r="256" spans="1:18" hidden="1" x14ac:dyDescent="0.25">
      <c r="A256" s="76">
        <v>6322</v>
      </c>
      <c r="B256" s="118" t="s">
        <v>271</v>
      </c>
      <c r="C256" s="232">
        <f t="shared" si="26"/>
        <v>0</v>
      </c>
      <c r="D256" s="123"/>
      <c r="E256" s="227"/>
      <c r="F256" s="375">
        <f t="shared" si="37"/>
        <v>0</v>
      </c>
      <c r="G256" s="123"/>
      <c r="H256" s="124"/>
      <c r="I256" s="125">
        <f t="shared" si="38"/>
        <v>0</v>
      </c>
      <c r="J256" s="123"/>
      <c r="K256" s="124"/>
      <c r="L256" s="125">
        <f t="shared" si="39"/>
        <v>0</v>
      </c>
      <c r="M256" s="226"/>
      <c r="N256" s="227"/>
      <c r="O256" s="125">
        <f t="shared" si="40"/>
        <v>0</v>
      </c>
      <c r="P256" s="83"/>
      <c r="R256" s="56"/>
    </row>
    <row r="257" spans="1:18" ht="24" hidden="1" x14ac:dyDescent="0.25">
      <c r="A257" s="76">
        <v>6323</v>
      </c>
      <c r="B257" s="118" t="s">
        <v>272</v>
      </c>
      <c r="C257" s="232">
        <f t="shared" si="26"/>
        <v>0</v>
      </c>
      <c r="D257" s="123"/>
      <c r="E257" s="227"/>
      <c r="F257" s="375">
        <f t="shared" si="37"/>
        <v>0</v>
      </c>
      <c r="G257" s="123"/>
      <c r="H257" s="124"/>
      <c r="I257" s="125">
        <f t="shared" si="38"/>
        <v>0</v>
      </c>
      <c r="J257" s="123"/>
      <c r="K257" s="124"/>
      <c r="L257" s="125">
        <f t="shared" si="39"/>
        <v>0</v>
      </c>
      <c r="M257" s="226"/>
      <c r="N257" s="227"/>
      <c r="O257" s="125">
        <f t="shared" si="40"/>
        <v>0</v>
      </c>
      <c r="P257" s="83"/>
      <c r="R257" s="56"/>
    </row>
    <row r="258" spans="1:18" ht="24" hidden="1" x14ac:dyDescent="0.25">
      <c r="A258" s="67">
        <v>6324</v>
      </c>
      <c r="B258" s="108" t="s">
        <v>273</v>
      </c>
      <c r="C258" s="232">
        <f t="shared" si="26"/>
        <v>0</v>
      </c>
      <c r="D258" s="113"/>
      <c r="E258" s="224"/>
      <c r="F258" s="374">
        <f t="shared" si="37"/>
        <v>0</v>
      </c>
      <c r="G258" s="113"/>
      <c r="H258" s="114"/>
      <c r="I258" s="115">
        <f t="shared" si="38"/>
        <v>0</v>
      </c>
      <c r="J258" s="113"/>
      <c r="K258" s="114"/>
      <c r="L258" s="115">
        <f t="shared" si="39"/>
        <v>0</v>
      </c>
      <c r="M258" s="223"/>
      <c r="N258" s="224"/>
      <c r="O258" s="115">
        <f t="shared" si="40"/>
        <v>0</v>
      </c>
      <c r="P258" s="74"/>
      <c r="R258" s="56"/>
    </row>
    <row r="259" spans="1:18" ht="24" hidden="1" x14ac:dyDescent="0.25">
      <c r="A259" s="280">
        <v>6330</v>
      </c>
      <c r="B259" s="281" t="s">
        <v>274</v>
      </c>
      <c r="C259" s="232">
        <f t="shared" ref="C259:C286" si="50">F259+I259+L259+O259</f>
        <v>0</v>
      </c>
      <c r="D259" s="266"/>
      <c r="E259" s="269"/>
      <c r="F259" s="376">
        <f t="shared" si="37"/>
        <v>0</v>
      </c>
      <c r="G259" s="266"/>
      <c r="H259" s="267"/>
      <c r="I259" s="262">
        <f t="shared" si="38"/>
        <v>0</v>
      </c>
      <c r="J259" s="266"/>
      <c r="K259" s="267"/>
      <c r="L259" s="262">
        <f t="shared" si="39"/>
        <v>0</v>
      </c>
      <c r="M259" s="268"/>
      <c r="N259" s="269"/>
      <c r="O259" s="262">
        <f t="shared" si="40"/>
        <v>0</v>
      </c>
      <c r="P259" s="263"/>
      <c r="R259" s="56"/>
    </row>
    <row r="260" spans="1:18" hidden="1" x14ac:dyDescent="0.25">
      <c r="A260" s="228">
        <v>6360</v>
      </c>
      <c r="B260" s="118" t="s">
        <v>275</v>
      </c>
      <c r="C260" s="232">
        <f t="shared" si="50"/>
        <v>0</v>
      </c>
      <c r="D260" s="123"/>
      <c r="E260" s="227"/>
      <c r="F260" s="375">
        <f t="shared" si="37"/>
        <v>0</v>
      </c>
      <c r="G260" s="123"/>
      <c r="H260" s="124"/>
      <c r="I260" s="125">
        <f t="shared" si="38"/>
        <v>0</v>
      </c>
      <c r="J260" s="123"/>
      <c r="K260" s="124"/>
      <c r="L260" s="125">
        <f t="shared" si="39"/>
        <v>0</v>
      </c>
      <c r="M260" s="226"/>
      <c r="N260" s="227"/>
      <c r="O260" s="125">
        <f t="shared" si="40"/>
        <v>0</v>
      </c>
      <c r="P260" s="83"/>
      <c r="R260" s="56"/>
    </row>
    <row r="261" spans="1:18" ht="36" hidden="1" x14ac:dyDescent="0.25">
      <c r="A261" s="95">
        <v>6400</v>
      </c>
      <c r="B261" s="212" t="s">
        <v>276</v>
      </c>
      <c r="C261" s="96">
        <f t="shared" si="50"/>
        <v>0</v>
      </c>
      <c r="D261" s="104">
        <f>SUM(D262,D266)</f>
        <v>0</v>
      </c>
      <c r="E261" s="239">
        <f>SUM(E262,E266)</f>
        <v>0</v>
      </c>
      <c r="F261" s="372">
        <f t="shared" si="37"/>
        <v>0</v>
      </c>
      <c r="G261" s="104">
        <f>SUM(G262,G266)</f>
        <v>0</v>
      </c>
      <c r="H261" s="105">
        <f t="shared" ref="H261" si="51">SUM(H262,H266)</f>
        <v>0</v>
      </c>
      <c r="I261" s="106">
        <f t="shared" si="38"/>
        <v>0</v>
      </c>
      <c r="J261" s="104">
        <f>SUM(J262,J266)</f>
        <v>0</v>
      </c>
      <c r="K261" s="105">
        <f t="shared" ref="K261" si="52">SUM(K262,K266)</f>
        <v>0</v>
      </c>
      <c r="L261" s="106">
        <f t="shared" si="39"/>
        <v>0</v>
      </c>
      <c r="M261" s="247">
        <f t="shared" ref="M261:N261" si="53">SUM(M262,M266)</f>
        <v>0</v>
      </c>
      <c r="N261" s="248">
        <f t="shared" si="53"/>
        <v>0</v>
      </c>
      <c r="O261" s="249">
        <f t="shared" si="40"/>
        <v>0</v>
      </c>
      <c r="P261" s="250"/>
      <c r="R261" s="56"/>
    </row>
    <row r="262" spans="1:18" ht="24" hidden="1" x14ac:dyDescent="0.25">
      <c r="A262" s="557">
        <v>6410</v>
      </c>
      <c r="B262" s="108" t="s">
        <v>277</v>
      </c>
      <c r="C262" s="244">
        <f t="shared" si="50"/>
        <v>0</v>
      </c>
      <c r="D262" s="241">
        <f>SUM(D263:D265)</f>
        <v>0</v>
      </c>
      <c r="E262" s="245">
        <f>SUM(E263:E265)</f>
        <v>0</v>
      </c>
      <c r="F262" s="374">
        <f t="shared" si="37"/>
        <v>0</v>
      </c>
      <c r="G262" s="241">
        <f>SUM(G263:G265)</f>
        <v>0</v>
      </c>
      <c r="H262" s="243">
        <f t="shared" ref="H262" si="54">SUM(H263:H265)</f>
        <v>0</v>
      </c>
      <c r="I262" s="115">
        <f t="shared" si="38"/>
        <v>0</v>
      </c>
      <c r="J262" s="241">
        <f>SUM(J263:J265)</f>
        <v>0</v>
      </c>
      <c r="K262" s="243">
        <f t="shared" ref="K262" si="55">SUM(K263:K265)</f>
        <v>0</v>
      </c>
      <c r="L262" s="115">
        <f t="shared" si="39"/>
        <v>0</v>
      </c>
      <c r="M262" s="256">
        <f t="shared" ref="M262:N262" si="56">SUM(M263:M265)</f>
        <v>0</v>
      </c>
      <c r="N262" s="257">
        <f t="shared" si="56"/>
        <v>0</v>
      </c>
      <c r="O262" s="136">
        <f t="shared" si="40"/>
        <v>0</v>
      </c>
      <c r="P262" s="139"/>
      <c r="R262" s="56"/>
    </row>
    <row r="263" spans="1:18" hidden="1" x14ac:dyDescent="0.25">
      <c r="A263" s="76">
        <v>6411</v>
      </c>
      <c r="B263" s="282" t="s">
        <v>278</v>
      </c>
      <c r="C263" s="230">
        <f t="shared" si="50"/>
        <v>0</v>
      </c>
      <c r="D263" s="123"/>
      <c r="E263" s="227"/>
      <c r="F263" s="375">
        <f t="shared" si="37"/>
        <v>0</v>
      </c>
      <c r="G263" s="123"/>
      <c r="H263" s="124"/>
      <c r="I263" s="125">
        <f t="shared" si="38"/>
        <v>0</v>
      </c>
      <c r="J263" s="123"/>
      <c r="K263" s="124"/>
      <c r="L263" s="125">
        <f t="shared" si="39"/>
        <v>0</v>
      </c>
      <c r="M263" s="226"/>
      <c r="N263" s="227"/>
      <c r="O263" s="125">
        <f t="shared" si="40"/>
        <v>0</v>
      </c>
      <c r="P263" s="83"/>
      <c r="R263" s="56"/>
    </row>
    <row r="264" spans="1:18" ht="36" hidden="1" x14ac:dyDescent="0.25">
      <c r="A264" s="76">
        <v>6412</v>
      </c>
      <c r="B264" s="118" t="s">
        <v>279</v>
      </c>
      <c r="C264" s="230">
        <f t="shared" si="50"/>
        <v>0</v>
      </c>
      <c r="D264" s="123"/>
      <c r="E264" s="227"/>
      <c r="F264" s="375">
        <f t="shared" si="37"/>
        <v>0</v>
      </c>
      <c r="G264" s="123"/>
      <c r="H264" s="124"/>
      <c r="I264" s="125">
        <f t="shared" si="38"/>
        <v>0</v>
      </c>
      <c r="J264" s="123"/>
      <c r="K264" s="124"/>
      <c r="L264" s="125">
        <f t="shared" si="39"/>
        <v>0</v>
      </c>
      <c r="M264" s="226"/>
      <c r="N264" s="227"/>
      <c r="O264" s="125">
        <f t="shared" si="40"/>
        <v>0</v>
      </c>
      <c r="P264" s="83"/>
      <c r="R264" s="56"/>
    </row>
    <row r="265" spans="1:18" ht="36" hidden="1" x14ac:dyDescent="0.25">
      <c r="A265" s="76">
        <v>6419</v>
      </c>
      <c r="B265" s="118" t="s">
        <v>280</v>
      </c>
      <c r="C265" s="230">
        <f t="shared" si="50"/>
        <v>0</v>
      </c>
      <c r="D265" s="123"/>
      <c r="E265" s="227"/>
      <c r="F265" s="375">
        <f t="shared" si="37"/>
        <v>0</v>
      </c>
      <c r="G265" s="123"/>
      <c r="H265" s="124"/>
      <c r="I265" s="125">
        <f t="shared" si="38"/>
        <v>0</v>
      </c>
      <c r="J265" s="123"/>
      <c r="K265" s="124"/>
      <c r="L265" s="125">
        <f t="shared" si="39"/>
        <v>0</v>
      </c>
      <c r="M265" s="226"/>
      <c r="N265" s="227"/>
      <c r="O265" s="125">
        <f t="shared" si="40"/>
        <v>0</v>
      </c>
      <c r="P265" s="83"/>
      <c r="R265" s="56"/>
    </row>
    <row r="266" spans="1:18" ht="36" hidden="1" x14ac:dyDescent="0.25">
      <c r="A266" s="228">
        <v>6420</v>
      </c>
      <c r="B266" s="118" t="s">
        <v>281</v>
      </c>
      <c r="C266" s="230">
        <f t="shared" si="50"/>
        <v>0</v>
      </c>
      <c r="D266" s="229">
        <f>SUM(D267:D270)</f>
        <v>0</v>
      </c>
      <c r="E266" s="233">
        <f>SUM(E267:E270)</f>
        <v>0</v>
      </c>
      <c r="F266" s="375">
        <f t="shared" si="37"/>
        <v>0</v>
      </c>
      <c r="G266" s="229">
        <f>SUM(G267:G270)</f>
        <v>0</v>
      </c>
      <c r="H266" s="231">
        <f>SUM(H267:H270)</f>
        <v>0</v>
      </c>
      <c r="I266" s="125">
        <f t="shared" si="38"/>
        <v>0</v>
      </c>
      <c r="J266" s="229">
        <f>SUM(J267:J270)</f>
        <v>0</v>
      </c>
      <c r="K266" s="231">
        <f>SUM(K267:K270)</f>
        <v>0</v>
      </c>
      <c r="L266" s="125">
        <f t="shared" si="39"/>
        <v>0</v>
      </c>
      <c r="M266" s="232">
        <f>SUM(M267:M270)</f>
        <v>0</v>
      </c>
      <c r="N266" s="233">
        <f>SUM(N267:N270)</f>
        <v>0</v>
      </c>
      <c r="O266" s="125">
        <f t="shared" si="40"/>
        <v>0</v>
      </c>
      <c r="P266" s="83"/>
      <c r="R266" s="56"/>
    </row>
    <row r="267" spans="1:18" hidden="1" x14ac:dyDescent="0.25">
      <c r="A267" s="76">
        <v>6421</v>
      </c>
      <c r="B267" s="118" t="s">
        <v>282</v>
      </c>
      <c r="C267" s="230">
        <f t="shared" si="50"/>
        <v>0</v>
      </c>
      <c r="D267" s="123"/>
      <c r="E267" s="227"/>
      <c r="F267" s="375">
        <f t="shared" si="37"/>
        <v>0</v>
      </c>
      <c r="G267" s="123"/>
      <c r="H267" s="124"/>
      <c r="I267" s="125">
        <f t="shared" si="38"/>
        <v>0</v>
      </c>
      <c r="J267" s="123"/>
      <c r="K267" s="124"/>
      <c r="L267" s="125">
        <f t="shared" si="39"/>
        <v>0</v>
      </c>
      <c r="M267" s="226"/>
      <c r="N267" s="227"/>
      <c r="O267" s="125">
        <f t="shared" si="40"/>
        <v>0</v>
      </c>
      <c r="P267" s="83"/>
      <c r="R267" s="56"/>
    </row>
    <row r="268" spans="1:18" hidden="1" x14ac:dyDescent="0.25">
      <c r="A268" s="76">
        <v>6422</v>
      </c>
      <c r="B268" s="118" t="s">
        <v>283</v>
      </c>
      <c r="C268" s="230">
        <f t="shared" si="50"/>
        <v>0</v>
      </c>
      <c r="D268" s="123"/>
      <c r="E268" s="227"/>
      <c r="F268" s="375">
        <f t="shared" si="37"/>
        <v>0</v>
      </c>
      <c r="G268" s="123"/>
      <c r="H268" s="124"/>
      <c r="I268" s="125">
        <f t="shared" si="38"/>
        <v>0</v>
      </c>
      <c r="J268" s="123"/>
      <c r="K268" s="124"/>
      <c r="L268" s="125">
        <f t="shared" si="39"/>
        <v>0</v>
      </c>
      <c r="M268" s="226"/>
      <c r="N268" s="227"/>
      <c r="O268" s="125">
        <f t="shared" si="40"/>
        <v>0</v>
      </c>
      <c r="P268" s="83"/>
      <c r="R268" s="56"/>
    </row>
    <row r="269" spans="1:18" ht="24" hidden="1" x14ac:dyDescent="0.25">
      <c r="A269" s="76">
        <v>6423</v>
      </c>
      <c r="B269" s="118" t="s">
        <v>284</v>
      </c>
      <c r="C269" s="230">
        <f t="shared" si="50"/>
        <v>0</v>
      </c>
      <c r="D269" s="123"/>
      <c r="E269" s="227"/>
      <c r="F269" s="375">
        <f t="shared" si="37"/>
        <v>0</v>
      </c>
      <c r="G269" s="123"/>
      <c r="H269" s="124"/>
      <c r="I269" s="125">
        <f t="shared" si="38"/>
        <v>0</v>
      </c>
      <c r="J269" s="123"/>
      <c r="K269" s="124"/>
      <c r="L269" s="125">
        <f t="shared" si="39"/>
        <v>0</v>
      </c>
      <c r="M269" s="226"/>
      <c r="N269" s="227"/>
      <c r="O269" s="125">
        <f t="shared" si="40"/>
        <v>0</v>
      </c>
      <c r="P269" s="83"/>
      <c r="R269" s="56"/>
    </row>
    <row r="270" spans="1:18" ht="36" hidden="1" x14ac:dyDescent="0.25">
      <c r="A270" s="76">
        <v>6424</v>
      </c>
      <c r="B270" s="118" t="s">
        <v>285</v>
      </c>
      <c r="C270" s="230">
        <f t="shared" si="50"/>
        <v>0</v>
      </c>
      <c r="D270" s="123"/>
      <c r="E270" s="227"/>
      <c r="F270" s="375">
        <f t="shared" si="37"/>
        <v>0</v>
      </c>
      <c r="G270" s="123"/>
      <c r="H270" s="124"/>
      <c r="I270" s="125">
        <f t="shared" si="38"/>
        <v>0</v>
      </c>
      <c r="J270" s="123"/>
      <c r="K270" s="124"/>
      <c r="L270" s="125">
        <f t="shared" si="39"/>
        <v>0</v>
      </c>
      <c r="M270" s="226"/>
      <c r="N270" s="227"/>
      <c r="O270" s="125">
        <f t="shared" si="40"/>
        <v>0</v>
      </c>
      <c r="P270" s="83"/>
      <c r="R270" s="56"/>
    </row>
    <row r="271" spans="1:18" ht="36" hidden="1" x14ac:dyDescent="0.25">
      <c r="A271" s="283">
        <v>7000</v>
      </c>
      <c r="B271" s="283" t="s">
        <v>286</v>
      </c>
      <c r="C271" s="284">
        <f t="shared" si="50"/>
        <v>0</v>
      </c>
      <c r="D271" s="285">
        <f>SUM(D272,D282)</f>
        <v>0</v>
      </c>
      <c r="E271" s="342">
        <f>SUM(E272,E282)</f>
        <v>0</v>
      </c>
      <c r="F271" s="378">
        <f t="shared" si="37"/>
        <v>0</v>
      </c>
      <c r="G271" s="285">
        <f>SUM(G272,G282)</f>
        <v>0</v>
      </c>
      <c r="H271" s="286">
        <f>SUM(H272,H282)</f>
        <v>0</v>
      </c>
      <c r="I271" s="287">
        <f t="shared" si="38"/>
        <v>0</v>
      </c>
      <c r="J271" s="285">
        <f>SUM(J272,J282)</f>
        <v>0</v>
      </c>
      <c r="K271" s="286">
        <f>SUM(K272,K282)</f>
        <v>0</v>
      </c>
      <c r="L271" s="287">
        <f t="shared" si="39"/>
        <v>0</v>
      </c>
      <c r="M271" s="288">
        <f>SUM(M272,M282)</f>
        <v>0</v>
      </c>
      <c r="N271" s="289">
        <f>SUM(N272,N282)</f>
        <v>0</v>
      </c>
      <c r="O271" s="290">
        <f t="shared" si="40"/>
        <v>0</v>
      </c>
      <c r="P271" s="291"/>
      <c r="R271" s="56"/>
    </row>
    <row r="272" spans="1:18" ht="24" hidden="1" x14ac:dyDescent="0.25">
      <c r="A272" s="95">
        <v>7200</v>
      </c>
      <c r="B272" s="212" t="s">
        <v>287</v>
      </c>
      <c r="C272" s="96">
        <f t="shared" si="50"/>
        <v>0</v>
      </c>
      <c r="D272" s="104">
        <f>SUM(D273,D274,D277,D278,D281)</f>
        <v>0</v>
      </c>
      <c r="E272" s="239">
        <f>SUM(E273,E274,E277,E278,E281)</f>
        <v>0</v>
      </c>
      <c r="F272" s="372">
        <f t="shared" si="37"/>
        <v>0</v>
      </c>
      <c r="G272" s="104">
        <f>SUM(G273,G274,G277,G278,G281)</f>
        <v>0</v>
      </c>
      <c r="H272" s="105">
        <f>SUM(H273,H274,H277,H278,H281)</f>
        <v>0</v>
      </c>
      <c r="I272" s="106">
        <f t="shared" si="38"/>
        <v>0</v>
      </c>
      <c r="J272" s="104">
        <f>SUM(J273,J274,J277,J278,J281)</f>
        <v>0</v>
      </c>
      <c r="K272" s="105">
        <f>SUM(K273,K274,K277,K278,K281)</f>
        <v>0</v>
      </c>
      <c r="L272" s="106">
        <f t="shared" si="39"/>
        <v>0</v>
      </c>
      <c r="M272" s="213">
        <f>SUM(M273,M274,M277,M278,M281)</f>
        <v>0</v>
      </c>
      <c r="N272" s="214">
        <f>SUM(N273,N274,N277,N278,N281)</f>
        <v>0</v>
      </c>
      <c r="O272" s="215">
        <f t="shared" si="40"/>
        <v>0</v>
      </c>
      <c r="P272" s="216"/>
      <c r="R272" s="56"/>
    </row>
    <row r="273" spans="1:18" ht="24" hidden="1" x14ac:dyDescent="0.25">
      <c r="A273" s="557">
        <v>7210</v>
      </c>
      <c r="B273" s="108" t="s">
        <v>288</v>
      </c>
      <c r="C273" s="109">
        <f t="shared" si="50"/>
        <v>0</v>
      </c>
      <c r="D273" s="113"/>
      <c r="E273" s="224"/>
      <c r="F273" s="374">
        <f t="shared" si="37"/>
        <v>0</v>
      </c>
      <c r="G273" s="113"/>
      <c r="H273" s="114"/>
      <c r="I273" s="115">
        <f t="shared" si="38"/>
        <v>0</v>
      </c>
      <c r="J273" s="113"/>
      <c r="K273" s="114"/>
      <c r="L273" s="115">
        <f t="shared" si="39"/>
        <v>0</v>
      </c>
      <c r="M273" s="223"/>
      <c r="N273" s="224"/>
      <c r="O273" s="115">
        <f t="shared" si="40"/>
        <v>0</v>
      </c>
      <c r="P273" s="74"/>
      <c r="R273" s="56"/>
    </row>
    <row r="274" spans="1:18" s="6" customFormat="1" ht="36" hidden="1" x14ac:dyDescent="0.25">
      <c r="A274" s="228">
        <v>7220</v>
      </c>
      <c r="B274" s="118" t="s">
        <v>289</v>
      </c>
      <c r="C274" s="119">
        <f t="shared" si="50"/>
        <v>0</v>
      </c>
      <c r="D274" s="229">
        <f>SUM(D275:D276)</f>
        <v>0</v>
      </c>
      <c r="E274" s="233">
        <f>SUM(E275:E276)</f>
        <v>0</v>
      </c>
      <c r="F274" s="375">
        <f t="shared" si="37"/>
        <v>0</v>
      </c>
      <c r="G274" s="229">
        <f>SUM(G275:G276)</f>
        <v>0</v>
      </c>
      <c r="H274" s="231">
        <f>SUM(H275:H276)</f>
        <v>0</v>
      </c>
      <c r="I274" s="125">
        <f t="shared" si="38"/>
        <v>0</v>
      </c>
      <c r="J274" s="229">
        <f>SUM(J275:J276)</f>
        <v>0</v>
      </c>
      <c r="K274" s="231">
        <f>SUM(K275:K276)</f>
        <v>0</v>
      </c>
      <c r="L274" s="125">
        <f t="shared" si="39"/>
        <v>0</v>
      </c>
      <c r="M274" s="232">
        <f>SUM(M275:M276)</f>
        <v>0</v>
      </c>
      <c r="N274" s="233">
        <f>SUM(N275:N276)</f>
        <v>0</v>
      </c>
      <c r="O274" s="125">
        <f t="shared" si="40"/>
        <v>0</v>
      </c>
      <c r="P274" s="83"/>
      <c r="R274" s="56"/>
    </row>
    <row r="275" spans="1:18" s="6" customFormat="1" ht="36" hidden="1" x14ac:dyDescent="0.25">
      <c r="A275" s="76">
        <v>7221</v>
      </c>
      <c r="B275" s="118" t="s">
        <v>290</v>
      </c>
      <c r="C275" s="119">
        <f t="shared" si="50"/>
        <v>0</v>
      </c>
      <c r="D275" s="123"/>
      <c r="E275" s="227"/>
      <c r="F275" s="375">
        <f t="shared" si="37"/>
        <v>0</v>
      </c>
      <c r="G275" s="123"/>
      <c r="H275" s="124"/>
      <c r="I275" s="125">
        <f t="shared" si="38"/>
        <v>0</v>
      </c>
      <c r="J275" s="123"/>
      <c r="K275" s="124"/>
      <c r="L275" s="125">
        <f t="shared" si="39"/>
        <v>0</v>
      </c>
      <c r="M275" s="226"/>
      <c r="N275" s="227"/>
      <c r="O275" s="125">
        <f t="shared" si="40"/>
        <v>0</v>
      </c>
      <c r="P275" s="83"/>
      <c r="R275" s="56"/>
    </row>
    <row r="276" spans="1:18" s="6" customFormat="1" ht="36" hidden="1" x14ac:dyDescent="0.25">
      <c r="A276" s="76">
        <v>7222</v>
      </c>
      <c r="B276" s="118" t="s">
        <v>291</v>
      </c>
      <c r="C276" s="119">
        <f t="shared" si="50"/>
        <v>0</v>
      </c>
      <c r="D276" s="123"/>
      <c r="E276" s="227"/>
      <c r="F276" s="375">
        <f t="shared" si="37"/>
        <v>0</v>
      </c>
      <c r="G276" s="123"/>
      <c r="H276" s="124"/>
      <c r="I276" s="125">
        <f t="shared" si="38"/>
        <v>0</v>
      </c>
      <c r="J276" s="123"/>
      <c r="K276" s="124"/>
      <c r="L276" s="125">
        <f t="shared" si="39"/>
        <v>0</v>
      </c>
      <c r="M276" s="226"/>
      <c r="N276" s="227"/>
      <c r="O276" s="125">
        <f t="shared" si="40"/>
        <v>0</v>
      </c>
      <c r="P276" s="83"/>
      <c r="R276" s="56"/>
    </row>
    <row r="277" spans="1:18" s="6" customFormat="1" ht="24" hidden="1" x14ac:dyDescent="0.25">
      <c r="A277" s="228">
        <v>7230</v>
      </c>
      <c r="B277" s="118" t="s">
        <v>292</v>
      </c>
      <c r="C277" s="119">
        <f t="shared" si="50"/>
        <v>0</v>
      </c>
      <c r="D277" s="123"/>
      <c r="E277" s="227"/>
      <c r="F277" s="375">
        <f t="shared" si="37"/>
        <v>0</v>
      </c>
      <c r="G277" s="123"/>
      <c r="H277" s="124"/>
      <c r="I277" s="125">
        <f t="shared" si="38"/>
        <v>0</v>
      </c>
      <c r="J277" s="123"/>
      <c r="K277" s="124"/>
      <c r="L277" s="125">
        <f t="shared" si="39"/>
        <v>0</v>
      </c>
      <c r="M277" s="226"/>
      <c r="N277" s="227"/>
      <c r="O277" s="125">
        <f>M277+N277</f>
        <v>0</v>
      </c>
      <c r="P277" s="83"/>
      <c r="R277" s="56"/>
    </row>
    <row r="278" spans="1:18" ht="24" hidden="1" x14ac:dyDescent="0.25">
      <c r="A278" s="228">
        <v>7240</v>
      </c>
      <c r="B278" s="118" t="s">
        <v>293</v>
      </c>
      <c r="C278" s="119">
        <f t="shared" si="50"/>
        <v>0</v>
      </c>
      <c r="D278" s="229">
        <f>SUM(D279:D280)</f>
        <v>0</v>
      </c>
      <c r="E278" s="233">
        <f>SUM(E279:E280)</f>
        <v>0</v>
      </c>
      <c r="F278" s="375">
        <f t="shared" si="37"/>
        <v>0</v>
      </c>
      <c r="G278" s="229">
        <f>SUM(G279:G280)</f>
        <v>0</v>
      </c>
      <c r="H278" s="231">
        <f>SUM(H279:H280)</f>
        <v>0</v>
      </c>
      <c r="I278" s="125">
        <f t="shared" si="38"/>
        <v>0</v>
      </c>
      <c r="J278" s="229">
        <f>SUM(J279:J280)</f>
        <v>0</v>
      </c>
      <c r="K278" s="231">
        <f>SUM(K279:K280)</f>
        <v>0</v>
      </c>
      <c r="L278" s="125">
        <f t="shared" si="39"/>
        <v>0</v>
      </c>
      <c r="M278" s="232">
        <f>SUM(M279:M280)</f>
        <v>0</v>
      </c>
      <c r="N278" s="233">
        <f>SUM(N279:N280)</f>
        <v>0</v>
      </c>
      <c r="O278" s="125">
        <f>SUM(O279:O280)</f>
        <v>0</v>
      </c>
      <c r="P278" s="83"/>
      <c r="R278" s="56"/>
    </row>
    <row r="279" spans="1:18" ht="48" hidden="1" x14ac:dyDescent="0.25">
      <c r="A279" s="76">
        <v>7245</v>
      </c>
      <c r="B279" s="118" t="s">
        <v>294</v>
      </c>
      <c r="C279" s="119">
        <f t="shared" si="50"/>
        <v>0</v>
      </c>
      <c r="D279" s="123"/>
      <c r="E279" s="227"/>
      <c r="F279" s="375">
        <f t="shared" si="37"/>
        <v>0</v>
      </c>
      <c r="G279" s="123"/>
      <c r="H279" s="124"/>
      <c r="I279" s="125">
        <f t="shared" si="38"/>
        <v>0</v>
      </c>
      <c r="J279" s="123"/>
      <c r="K279" s="124"/>
      <c r="L279" s="125">
        <f t="shared" si="39"/>
        <v>0</v>
      </c>
      <c r="M279" s="226"/>
      <c r="N279" s="227"/>
      <c r="O279" s="125">
        <f t="shared" ref="O279:O282" si="57">M279+N279</f>
        <v>0</v>
      </c>
      <c r="P279" s="83"/>
      <c r="R279" s="56"/>
    </row>
    <row r="280" spans="1:18" ht="96" hidden="1" x14ac:dyDescent="0.25">
      <c r="A280" s="76">
        <v>7246</v>
      </c>
      <c r="B280" s="118" t="s">
        <v>295</v>
      </c>
      <c r="C280" s="119">
        <f t="shared" si="50"/>
        <v>0</v>
      </c>
      <c r="D280" s="123"/>
      <c r="E280" s="227"/>
      <c r="F280" s="375">
        <f t="shared" si="37"/>
        <v>0</v>
      </c>
      <c r="G280" s="123"/>
      <c r="H280" s="124"/>
      <c r="I280" s="125">
        <f t="shared" si="38"/>
        <v>0</v>
      </c>
      <c r="J280" s="123"/>
      <c r="K280" s="124"/>
      <c r="L280" s="125">
        <f t="shared" si="39"/>
        <v>0</v>
      </c>
      <c r="M280" s="226"/>
      <c r="N280" s="227"/>
      <c r="O280" s="125">
        <f t="shared" si="57"/>
        <v>0</v>
      </c>
      <c r="P280" s="83"/>
      <c r="R280" s="56"/>
    </row>
    <row r="281" spans="1:18" ht="24" hidden="1" x14ac:dyDescent="0.25">
      <c r="A281" s="228">
        <v>7260</v>
      </c>
      <c r="B281" s="118" t="s">
        <v>296</v>
      </c>
      <c r="C281" s="119">
        <f t="shared" si="50"/>
        <v>0</v>
      </c>
      <c r="D281" s="113"/>
      <c r="E281" s="224"/>
      <c r="F281" s="374">
        <f t="shared" si="37"/>
        <v>0</v>
      </c>
      <c r="G281" s="113"/>
      <c r="H281" s="114"/>
      <c r="I281" s="115">
        <f t="shared" si="38"/>
        <v>0</v>
      </c>
      <c r="J281" s="113"/>
      <c r="K281" s="114"/>
      <c r="L281" s="115">
        <f t="shared" si="39"/>
        <v>0</v>
      </c>
      <c r="M281" s="223"/>
      <c r="N281" s="224"/>
      <c r="O281" s="115">
        <f t="shared" si="57"/>
        <v>0</v>
      </c>
      <c r="P281" s="74"/>
      <c r="R281" s="56"/>
    </row>
    <row r="282" spans="1:18" hidden="1" x14ac:dyDescent="0.25">
      <c r="A282" s="95">
        <v>7700</v>
      </c>
      <c r="B282" s="212" t="s">
        <v>297</v>
      </c>
      <c r="C282" s="292">
        <f t="shared" si="50"/>
        <v>0</v>
      </c>
      <c r="D282" s="293">
        <f>D283</f>
        <v>0</v>
      </c>
      <c r="E282" s="248">
        <f>SUM(E283)</f>
        <v>0</v>
      </c>
      <c r="F282" s="379">
        <f t="shared" si="37"/>
        <v>0</v>
      </c>
      <c r="G282" s="293">
        <f>G283</f>
        <v>0</v>
      </c>
      <c r="H282" s="294">
        <f>SUM(H283)</f>
        <v>0</v>
      </c>
      <c r="I282" s="249">
        <f t="shared" si="38"/>
        <v>0</v>
      </c>
      <c r="J282" s="293">
        <f>J283</f>
        <v>0</v>
      </c>
      <c r="K282" s="294">
        <f>SUM(K283)</f>
        <v>0</v>
      </c>
      <c r="L282" s="249">
        <f t="shared" si="39"/>
        <v>0</v>
      </c>
      <c r="M282" s="247">
        <f>SUM(M283)</f>
        <v>0</v>
      </c>
      <c r="N282" s="248">
        <f>SUM(N283)</f>
        <v>0</v>
      </c>
      <c r="O282" s="249">
        <f t="shared" si="57"/>
        <v>0</v>
      </c>
      <c r="P282" s="250"/>
      <c r="R282" s="56"/>
    </row>
    <row r="283" spans="1:18" hidden="1" x14ac:dyDescent="0.25">
      <c r="A283" s="128">
        <v>7720</v>
      </c>
      <c r="B283" s="129" t="s">
        <v>298</v>
      </c>
      <c r="C283" s="295">
        <f t="shared" si="50"/>
        <v>0</v>
      </c>
      <c r="D283" s="134"/>
      <c r="E283" s="297"/>
      <c r="F283" s="380">
        <f t="shared" si="37"/>
        <v>0</v>
      </c>
      <c r="G283" s="134"/>
      <c r="H283" s="135"/>
      <c r="I283" s="136">
        <f t="shared" si="38"/>
        <v>0</v>
      </c>
      <c r="J283" s="134"/>
      <c r="K283" s="135"/>
      <c r="L283" s="136">
        <f t="shared" si="39"/>
        <v>0</v>
      </c>
      <c r="M283" s="296"/>
      <c r="N283" s="297"/>
      <c r="O283" s="136">
        <f>M283+N283</f>
        <v>0</v>
      </c>
      <c r="P283" s="139"/>
      <c r="R283" s="56"/>
    </row>
    <row r="284" spans="1:18" hidden="1" x14ac:dyDescent="0.25">
      <c r="A284" s="298"/>
      <c r="B284" s="158" t="s">
        <v>299</v>
      </c>
      <c r="C284" s="109">
        <f t="shared" si="50"/>
        <v>0</v>
      </c>
      <c r="D284" s="218">
        <f>SUM(D285:D286)</f>
        <v>0</v>
      </c>
      <c r="E284" s="222">
        <f>SUM(E285:E286)</f>
        <v>0</v>
      </c>
      <c r="F284" s="373">
        <f t="shared" si="37"/>
        <v>0</v>
      </c>
      <c r="G284" s="218">
        <f>SUM(G285:G286)</f>
        <v>0</v>
      </c>
      <c r="H284" s="219">
        <f>SUM(H285:H286)</f>
        <v>0</v>
      </c>
      <c r="I284" s="220">
        <f t="shared" si="38"/>
        <v>0</v>
      </c>
      <c r="J284" s="218">
        <f>SUM(J285:J286)</f>
        <v>0</v>
      </c>
      <c r="K284" s="219">
        <f>SUM(K285:K286)</f>
        <v>0</v>
      </c>
      <c r="L284" s="220">
        <f t="shared" si="39"/>
        <v>0</v>
      </c>
      <c r="M284" s="221">
        <f>SUM(M285:M286)</f>
        <v>0</v>
      </c>
      <c r="N284" s="222">
        <f>SUM(N285:N286)</f>
        <v>0</v>
      </c>
      <c r="O284" s="220">
        <f t="shared" ref="O284:O299" si="58">M284+N284</f>
        <v>0</v>
      </c>
      <c r="P284" s="166"/>
      <c r="R284" s="56"/>
    </row>
    <row r="285" spans="1:18" hidden="1" x14ac:dyDescent="0.25">
      <c r="A285" s="282" t="s">
        <v>300</v>
      </c>
      <c r="B285" s="76" t="s">
        <v>301</v>
      </c>
      <c r="C285" s="225">
        <f t="shared" si="50"/>
        <v>0</v>
      </c>
      <c r="D285" s="123"/>
      <c r="E285" s="227"/>
      <c r="F285" s="375">
        <f t="shared" si="37"/>
        <v>0</v>
      </c>
      <c r="G285" s="123"/>
      <c r="H285" s="124"/>
      <c r="I285" s="125">
        <f t="shared" si="38"/>
        <v>0</v>
      </c>
      <c r="J285" s="123"/>
      <c r="K285" s="124"/>
      <c r="L285" s="125">
        <f t="shared" si="39"/>
        <v>0</v>
      </c>
      <c r="M285" s="226"/>
      <c r="N285" s="227"/>
      <c r="O285" s="125">
        <f t="shared" si="58"/>
        <v>0</v>
      </c>
      <c r="P285" s="83"/>
      <c r="R285" s="56"/>
    </row>
    <row r="286" spans="1:18" ht="24" hidden="1" x14ac:dyDescent="0.25">
      <c r="A286" s="282" t="s">
        <v>302</v>
      </c>
      <c r="B286" s="299" t="s">
        <v>303</v>
      </c>
      <c r="C286" s="109">
        <f t="shared" si="50"/>
        <v>0</v>
      </c>
      <c r="D286" s="113"/>
      <c r="E286" s="224"/>
      <c r="F286" s="374">
        <f t="shared" si="37"/>
        <v>0</v>
      </c>
      <c r="G286" s="113"/>
      <c r="H286" s="114"/>
      <c r="I286" s="115">
        <f t="shared" si="38"/>
        <v>0</v>
      </c>
      <c r="J286" s="113"/>
      <c r="K286" s="114"/>
      <c r="L286" s="115">
        <f t="shared" si="39"/>
        <v>0</v>
      </c>
      <c r="M286" s="223"/>
      <c r="N286" s="224"/>
      <c r="O286" s="115">
        <f t="shared" si="58"/>
        <v>0</v>
      </c>
      <c r="P286" s="74"/>
      <c r="R286" s="56"/>
    </row>
    <row r="287" spans="1:18" x14ac:dyDescent="0.25">
      <c r="A287" s="300"/>
      <c r="B287" s="301" t="s">
        <v>304</v>
      </c>
      <c r="C287" s="302">
        <f>SUM(C284,C271,C233,C198,C190,C176,C78,C56)</f>
        <v>27873</v>
      </c>
      <c r="D287" s="303">
        <f>SUM(D284,D271,D233,D198,D190,D176,D78,D56)</f>
        <v>28227</v>
      </c>
      <c r="E287" s="794">
        <f>SUM(E284,E271,E233,E198,E190,E176,E78,E56)</f>
        <v>-354</v>
      </c>
      <c r="F287" s="405">
        <f t="shared" si="37"/>
        <v>27873</v>
      </c>
      <c r="G287" s="303">
        <f>SUM(G284,G271,G233,G198,G190,G176,G78,G56)</f>
        <v>0</v>
      </c>
      <c r="H287" s="304">
        <f>SUM(H284,H271,H233,H198,H190,H176,H78,H56)</f>
        <v>0</v>
      </c>
      <c r="I287" s="305">
        <f t="shared" si="38"/>
        <v>0</v>
      </c>
      <c r="J287" s="303">
        <f>SUM(J284,J271,J233,J198,J190,J176,J78,J56)</f>
        <v>0</v>
      </c>
      <c r="K287" s="304">
        <f>SUM(K284,K271,K233,K198,K190,K176,K78,K56)</f>
        <v>0</v>
      </c>
      <c r="L287" s="305">
        <f t="shared" si="39"/>
        <v>0</v>
      </c>
      <c r="M287" s="213">
        <f>SUM(M284,M271,M233,M198,M190,M176,M78,M56)</f>
        <v>0</v>
      </c>
      <c r="N287" s="214">
        <f>SUM(N284,N271,N233,N198,N190,N176,N78,N56)</f>
        <v>0</v>
      </c>
      <c r="O287" s="215">
        <f t="shared" si="58"/>
        <v>0</v>
      </c>
      <c r="P287" s="216"/>
      <c r="R287" s="56"/>
    </row>
    <row r="288" spans="1:18" hidden="1" x14ac:dyDescent="0.25">
      <c r="A288" s="306" t="s">
        <v>305</v>
      </c>
      <c r="B288" s="307"/>
      <c r="C288" s="308">
        <f t="shared" ref="C288" si="59">F288+I288+L288+O288</f>
        <v>0</v>
      </c>
      <c r="D288" s="309">
        <f>SUM(D28,D29,D45)-D54</f>
        <v>0</v>
      </c>
      <c r="E288" s="313">
        <f>SUM(E28,E29,E45)-E54</f>
        <v>0</v>
      </c>
      <c r="F288" s="382">
        <f t="shared" si="37"/>
        <v>0</v>
      </c>
      <c r="G288" s="309">
        <f>SUM(G28,G29,G45)-G54</f>
        <v>0</v>
      </c>
      <c r="H288" s="311">
        <f>SUM(H28,H29,H45)-H54</f>
        <v>0</v>
      </c>
      <c r="I288" s="312">
        <f t="shared" si="38"/>
        <v>0</v>
      </c>
      <c r="J288" s="309">
        <f>(J30+J46)-J54</f>
        <v>0</v>
      </c>
      <c r="K288" s="311">
        <f>(K30+K46)-K54</f>
        <v>0</v>
      </c>
      <c r="L288" s="312">
        <f t="shared" si="39"/>
        <v>0</v>
      </c>
      <c r="M288" s="308">
        <f>M48-M54</f>
        <v>0</v>
      </c>
      <c r="N288" s="313">
        <f>N48-N54</f>
        <v>0</v>
      </c>
      <c r="O288" s="312">
        <f t="shared" si="58"/>
        <v>0</v>
      </c>
      <c r="P288" s="314"/>
      <c r="R288" s="56"/>
    </row>
    <row r="289" spans="1:18" s="46" customFormat="1" hidden="1" x14ac:dyDescent="0.25">
      <c r="A289" s="306" t="s">
        <v>306</v>
      </c>
      <c r="B289" s="307"/>
      <c r="C289" s="310">
        <f>SUM(C290,C291)-C298+C299</f>
        <v>0</v>
      </c>
      <c r="D289" s="309">
        <f>SUM(D290,D291)-D298+D299</f>
        <v>0</v>
      </c>
      <c r="E289" s="313">
        <f>SUM(E290,E291)-E298+E299</f>
        <v>0</v>
      </c>
      <c r="F289" s="382">
        <f t="shared" si="37"/>
        <v>0</v>
      </c>
      <c r="G289" s="309">
        <f>SUM(G290,G291)-G298+G299</f>
        <v>0</v>
      </c>
      <c r="H289" s="311">
        <f>SUM(H290,H291)-H298+H299</f>
        <v>0</v>
      </c>
      <c r="I289" s="312">
        <f t="shared" si="38"/>
        <v>0</v>
      </c>
      <c r="J289" s="309">
        <f>SUM(J290,J291)-J298+J299</f>
        <v>0</v>
      </c>
      <c r="K289" s="311">
        <f>SUM(K290,K291)-K298+K299</f>
        <v>0</v>
      </c>
      <c r="L289" s="312">
        <f t="shared" si="39"/>
        <v>0</v>
      </c>
      <c r="M289" s="308">
        <f>SUM(M290,M291)-M298+M299</f>
        <v>0</v>
      </c>
      <c r="N289" s="313">
        <f>SUM(N290,N291)-N298+N299</f>
        <v>0</v>
      </c>
      <c r="O289" s="312">
        <f t="shared" si="58"/>
        <v>0</v>
      </c>
      <c r="P289" s="314"/>
      <c r="R289" s="56"/>
    </row>
    <row r="290" spans="1:18" s="46" customFormat="1" hidden="1" x14ac:dyDescent="0.25">
      <c r="A290" s="315" t="s">
        <v>307</v>
      </c>
      <c r="B290" s="315" t="s">
        <v>308</v>
      </c>
      <c r="C290" s="310">
        <f>C25-C284</f>
        <v>0</v>
      </c>
      <c r="D290" s="309">
        <f>D25-D284</f>
        <v>0</v>
      </c>
      <c r="E290" s="313">
        <f>E25-E284</f>
        <v>0</v>
      </c>
      <c r="F290" s="382">
        <f t="shared" si="37"/>
        <v>0</v>
      </c>
      <c r="G290" s="309">
        <f>G25-G284</f>
        <v>0</v>
      </c>
      <c r="H290" s="311">
        <f>H25-H284</f>
        <v>0</v>
      </c>
      <c r="I290" s="312">
        <f t="shared" si="38"/>
        <v>0</v>
      </c>
      <c r="J290" s="309">
        <f>J25-J284</f>
        <v>0</v>
      </c>
      <c r="K290" s="311">
        <f>K25-K284</f>
        <v>0</v>
      </c>
      <c r="L290" s="312">
        <f t="shared" si="39"/>
        <v>0</v>
      </c>
      <c r="M290" s="308">
        <f>M25-M284</f>
        <v>0</v>
      </c>
      <c r="N290" s="313">
        <f>N25-N284</f>
        <v>0</v>
      </c>
      <c r="O290" s="312">
        <f t="shared" si="58"/>
        <v>0</v>
      </c>
      <c r="P290" s="314"/>
      <c r="R290" s="56"/>
    </row>
    <row r="291" spans="1:18" s="46" customFormat="1" hidden="1" x14ac:dyDescent="0.25">
      <c r="A291" s="316" t="s">
        <v>309</v>
      </c>
      <c r="B291" s="316" t="s">
        <v>310</v>
      </c>
      <c r="C291" s="310">
        <f>SUM(C292,C294,C296)-SUM(C293,C295,C297)</f>
        <v>0</v>
      </c>
      <c r="D291" s="309">
        <f t="shared" ref="D291:E291" si="60">SUM(D292,D294,D296)-SUM(D293,D295,D297)</f>
        <v>0</v>
      </c>
      <c r="E291" s="313">
        <f t="shared" si="60"/>
        <v>0</v>
      </c>
      <c r="F291" s="382">
        <f t="shared" si="37"/>
        <v>0</v>
      </c>
      <c r="G291" s="309">
        <f t="shared" ref="G291:H291" si="61">SUM(G292,G294,G296)-SUM(G293,G295,G297)</f>
        <v>0</v>
      </c>
      <c r="H291" s="311">
        <f t="shared" si="61"/>
        <v>0</v>
      </c>
      <c r="I291" s="312">
        <f t="shared" si="38"/>
        <v>0</v>
      </c>
      <c r="J291" s="309">
        <f t="shared" ref="J291:K291" si="62">SUM(J292,J294,J296)-SUM(J293,J295,J297)</f>
        <v>0</v>
      </c>
      <c r="K291" s="311">
        <f t="shared" si="62"/>
        <v>0</v>
      </c>
      <c r="L291" s="312">
        <f t="shared" si="39"/>
        <v>0</v>
      </c>
      <c r="M291" s="308">
        <f t="shared" ref="M291:N291" si="63">SUM(M292,M294,M296)-SUM(M293,M295,M297)</f>
        <v>0</v>
      </c>
      <c r="N291" s="313">
        <f t="shared" si="63"/>
        <v>0</v>
      </c>
      <c r="O291" s="312">
        <f t="shared" si="58"/>
        <v>0</v>
      </c>
      <c r="P291" s="314"/>
      <c r="R291" s="56"/>
    </row>
    <row r="292" spans="1:18" s="46" customFormat="1" hidden="1" x14ac:dyDescent="0.25">
      <c r="A292" s="298" t="s">
        <v>311</v>
      </c>
      <c r="B292" s="167" t="s">
        <v>312</v>
      </c>
      <c r="C292" s="130">
        <f t="shared" ref="C292:C299" si="64">F292+I292+L292+O292</f>
        <v>0</v>
      </c>
      <c r="D292" s="134"/>
      <c r="E292" s="297"/>
      <c r="F292" s="380">
        <f t="shared" si="37"/>
        <v>0</v>
      </c>
      <c r="G292" s="134"/>
      <c r="H292" s="135"/>
      <c r="I292" s="136">
        <f t="shared" si="38"/>
        <v>0</v>
      </c>
      <c r="J292" s="134"/>
      <c r="K292" s="135"/>
      <c r="L292" s="136">
        <f t="shared" si="39"/>
        <v>0</v>
      </c>
      <c r="M292" s="296"/>
      <c r="N292" s="297"/>
      <c r="O292" s="136">
        <f t="shared" si="58"/>
        <v>0</v>
      </c>
      <c r="P292" s="139"/>
      <c r="R292" s="56"/>
    </row>
    <row r="293" spans="1:18" ht="24" hidden="1" x14ac:dyDescent="0.25">
      <c r="A293" s="282" t="s">
        <v>313</v>
      </c>
      <c r="B293" s="75" t="s">
        <v>314</v>
      </c>
      <c r="C293" s="119">
        <f t="shared" si="64"/>
        <v>0</v>
      </c>
      <c r="D293" s="123"/>
      <c r="E293" s="227"/>
      <c r="F293" s="375">
        <f t="shared" si="37"/>
        <v>0</v>
      </c>
      <c r="G293" s="123"/>
      <c r="H293" s="124"/>
      <c r="I293" s="125">
        <f t="shared" si="38"/>
        <v>0</v>
      </c>
      <c r="J293" s="123"/>
      <c r="K293" s="124"/>
      <c r="L293" s="125">
        <f t="shared" si="39"/>
        <v>0</v>
      </c>
      <c r="M293" s="226"/>
      <c r="N293" s="227"/>
      <c r="O293" s="125">
        <f t="shared" si="58"/>
        <v>0</v>
      </c>
      <c r="P293" s="83"/>
      <c r="R293" s="56"/>
    </row>
    <row r="294" spans="1:18" hidden="1" x14ac:dyDescent="0.25">
      <c r="A294" s="282" t="s">
        <v>315</v>
      </c>
      <c r="B294" s="75" t="s">
        <v>316</v>
      </c>
      <c r="C294" s="119">
        <f t="shared" si="64"/>
        <v>0</v>
      </c>
      <c r="D294" s="123"/>
      <c r="E294" s="227"/>
      <c r="F294" s="375">
        <f t="shared" si="37"/>
        <v>0</v>
      </c>
      <c r="G294" s="123"/>
      <c r="H294" s="124"/>
      <c r="I294" s="125">
        <f t="shared" si="38"/>
        <v>0</v>
      </c>
      <c r="J294" s="123"/>
      <c r="K294" s="124"/>
      <c r="L294" s="125">
        <f t="shared" si="39"/>
        <v>0</v>
      </c>
      <c r="M294" s="226"/>
      <c r="N294" s="227"/>
      <c r="O294" s="125">
        <f t="shared" si="58"/>
        <v>0</v>
      </c>
      <c r="P294" s="83"/>
      <c r="R294" s="56"/>
    </row>
    <row r="295" spans="1:18" ht="24" hidden="1" x14ac:dyDescent="0.25">
      <c r="A295" s="282" t="s">
        <v>317</v>
      </c>
      <c r="B295" s="75" t="s">
        <v>318</v>
      </c>
      <c r="C295" s="119">
        <f t="shared" si="64"/>
        <v>0</v>
      </c>
      <c r="D295" s="123"/>
      <c r="E295" s="227"/>
      <c r="F295" s="375">
        <f t="shared" si="37"/>
        <v>0</v>
      </c>
      <c r="G295" s="123"/>
      <c r="H295" s="124"/>
      <c r="I295" s="125">
        <f t="shared" si="38"/>
        <v>0</v>
      </c>
      <c r="J295" s="123"/>
      <c r="K295" s="124"/>
      <c r="L295" s="125">
        <f t="shared" si="39"/>
        <v>0</v>
      </c>
      <c r="M295" s="226"/>
      <c r="N295" s="227"/>
      <c r="O295" s="125">
        <f t="shared" si="58"/>
        <v>0</v>
      </c>
      <c r="P295" s="83"/>
      <c r="R295" s="56"/>
    </row>
    <row r="296" spans="1:18" hidden="1" x14ac:dyDescent="0.25">
      <c r="A296" s="282" t="s">
        <v>319</v>
      </c>
      <c r="B296" s="75" t="s">
        <v>320</v>
      </c>
      <c r="C296" s="119">
        <f t="shared" si="64"/>
        <v>0</v>
      </c>
      <c r="D296" s="123"/>
      <c r="E296" s="227"/>
      <c r="F296" s="375">
        <f t="shared" si="37"/>
        <v>0</v>
      </c>
      <c r="G296" s="123"/>
      <c r="H296" s="124"/>
      <c r="I296" s="125">
        <f t="shared" si="38"/>
        <v>0</v>
      </c>
      <c r="J296" s="123"/>
      <c r="K296" s="124"/>
      <c r="L296" s="125">
        <f t="shared" si="39"/>
        <v>0</v>
      </c>
      <c r="M296" s="226"/>
      <c r="N296" s="227"/>
      <c r="O296" s="125">
        <f t="shared" si="58"/>
        <v>0</v>
      </c>
      <c r="P296" s="83"/>
      <c r="R296" s="56"/>
    </row>
    <row r="297" spans="1:18" ht="24" hidden="1" x14ac:dyDescent="0.25">
      <c r="A297" s="317" t="s">
        <v>321</v>
      </c>
      <c r="B297" s="318" t="s">
        <v>322</v>
      </c>
      <c r="C297" s="265">
        <f t="shared" si="64"/>
        <v>0</v>
      </c>
      <c r="D297" s="266"/>
      <c r="E297" s="269"/>
      <c r="F297" s="376">
        <f t="shared" si="37"/>
        <v>0</v>
      </c>
      <c r="G297" s="266"/>
      <c r="H297" s="267"/>
      <c r="I297" s="262">
        <f t="shared" si="38"/>
        <v>0</v>
      </c>
      <c r="J297" s="266"/>
      <c r="K297" s="267"/>
      <c r="L297" s="262">
        <f t="shared" si="39"/>
        <v>0</v>
      </c>
      <c r="M297" s="268"/>
      <c r="N297" s="269"/>
      <c r="O297" s="262">
        <f t="shared" si="58"/>
        <v>0</v>
      </c>
      <c r="P297" s="263"/>
      <c r="R297" s="56"/>
    </row>
    <row r="298" spans="1:18" hidden="1" x14ac:dyDescent="0.25">
      <c r="A298" s="316" t="s">
        <v>323</v>
      </c>
      <c r="B298" s="316" t="s">
        <v>324</v>
      </c>
      <c r="C298" s="319">
        <f t="shared" si="64"/>
        <v>0</v>
      </c>
      <c r="D298" s="320"/>
      <c r="E298" s="323"/>
      <c r="F298" s="382">
        <f t="shared" si="37"/>
        <v>0</v>
      </c>
      <c r="G298" s="320"/>
      <c r="H298" s="321"/>
      <c r="I298" s="312">
        <f t="shared" si="38"/>
        <v>0</v>
      </c>
      <c r="J298" s="320"/>
      <c r="K298" s="321"/>
      <c r="L298" s="312">
        <f t="shared" si="39"/>
        <v>0</v>
      </c>
      <c r="M298" s="322"/>
      <c r="N298" s="323"/>
      <c r="O298" s="312">
        <f t="shared" si="58"/>
        <v>0</v>
      </c>
      <c r="P298" s="314"/>
      <c r="R298" s="56"/>
    </row>
    <row r="299" spans="1:18" s="46" customFormat="1" ht="48" hidden="1" x14ac:dyDescent="0.25">
      <c r="A299" s="316" t="s">
        <v>325</v>
      </c>
      <c r="B299" s="324" t="s">
        <v>326</v>
      </c>
      <c r="C299" s="325">
        <f t="shared" si="64"/>
        <v>0</v>
      </c>
      <c r="D299" s="326"/>
      <c r="E299" s="344"/>
      <c r="F299" s="383">
        <f t="shared" si="37"/>
        <v>0</v>
      </c>
      <c r="G299" s="320"/>
      <c r="H299" s="321"/>
      <c r="I299" s="312">
        <f t="shared" si="38"/>
        <v>0</v>
      </c>
      <c r="J299" s="320"/>
      <c r="K299" s="321"/>
      <c r="L299" s="312">
        <f t="shared" si="39"/>
        <v>0</v>
      </c>
      <c r="M299" s="322"/>
      <c r="N299" s="323"/>
      <c r="O299" s="312">
        <f t="shared" si="58"/>
        <v>0</v>
      </c>
      <c r="P299" s="314"/>
      <c r="R299" s="56"/>
    </row>
    <row r="300" spans="1:18" s="46" customFormat="1" x14ac:dyDescent="0.25">
      <c r="A300" s="328" t="s">
        <v>327</v>
      </c>
      <c r="B300" s="329"/>
      <c r="C300" s="329"/>
      <c r="D300" s="329"/>
      <c r="E300" s="329"/>
      <c r="F300" s="329"/>
      <c r="G300" s="329"/>
      <c r="H300" s="329"/>
      <c r="I300" s="329"/>
      <c r="J300" s="329"/>
      <c r="K300" s="329"/>
      <c r="L300" s="329"/>
      <c r="M300" s="329"/>
      <c r="N300" s="329"/>
      <c r="O300" s="329"/>
      <c r="P300" s="384"/>
      <c r="Q300" s="38"/>
    </row>
    <row r="301" spans="1:18" s="46" customFormat="1" x14ac:dyDescent="0.25">
      <c r="A301" s="730" t="s">
        <v>787</v>
      </c>
      <c r="B301" s="697"/>
      <c r="C301" s="697"/>
      <c r="D301" s="697"/>
      <c r="E301" s="697"/>
      <c r="F301" s="697"/>
      <c r="G301" s="697"/>
      <c r="H301" s="697"/>
      <c r="I301" s="697"/>
      <c r="J301" s="697"/>
      <c r="K301" s="697"/>
      <c r="L301" s="697"/>
      <c r="M301" s="697"/>
      <c r="N301" s="697"/>
      <c r="O301" s="697"/>
      <c r="P301" s="699"/>
      <c r="Q301" s="38"/>
    </row>
    <row r="302" spans="1:18" s="46" customFormat="1" x14ac:dyDescent="0.25">
      <c r="A302" s="730" t="s">
        <v>830</v>
      </c>
      <c r="B302" s="697"/>
      <c r="C302" s="697"/>
      <c r="D302" s="697"/>
      <c r="E302" s="697"/>
      <c r="F302" s="697"/>
      <c r="G302" s="697"/>
      <c r="H302" s="697"/>
      <c r="I302" s="697"/>
      <c r="J302" s="697"/>
      <c r="K302" s="697"/>
      <c r="L302" s="697"/>
      <c r="M302" s="697"/>
      <c r="N302" s="697"/>
      <c r="O302" s="697"/>
      <c r="P302" s="699"/>
      <c r="Q302" s="38"/>
    </row>
    <row r="303" spans="1:18" s="46" customFormat="1" x14ac:dyDescent="0.25">
      <c r="A303" s="730" t="s">
        <v>829</v>
      </c>
      <c r="B303" s="697"/>
      <c r="C303" s="697"/>
      <c r="D303" s="697"/>
      <c r="E303" s="697"/>
      <c r="F303" s="697"/>
      <c r="G303" s="697"/>
      <c r="H303" s="697"/>
      <c r="I303" s="697"/>
      <c r="J303" s="697"/>
      <c r="K303" s="697"/>
      <c r="L303" s="697"/>
      <c r="M303" s="697"/>
      <c r="N303" s="697"/>
      <c r="O303" s="697"/>
      <c r="P303" s="699"/>
      <c r="Q303" s="38"/>
    </row>
    <row r="304" spans="1:18" s="46" customFormat="1" x14ac:dyDescent="0.25">
      <c r="A304" s="730" t="s">
        <v>832</v>
      </c>
      <c r="B304" s="697"/>
      <c r="C304" s="697"/>
      <c r="D304" s="697"/>
      <c r="E304" s="697"/>
      <c r="F304" s="697"/>
      <c r="G304" s="697"/>
      <c r="H304" s="697"/>
      <c r="I304" s="697"/>
      <c r="J304" s="697"/>
      <c r="K304" s="697"/>
      <c r="L304" s="697"/>
      <c r="M304" s="697"/>
      <c r="N304" s="697"/>
      <c r="O304" s="697"/>
      <c r="P304" s="699"/>
      <c r="Q304" s="38"/>
    </row>
    <row r="305" spans="1:17" s="46" customFormat="1" x14ac:dyDescent="0.25">
      <c r="A305" s="730" t="s">
        <v>831</v>
      </c>
      <c r="B305" s="697"/>
      <c r="C305" s="697"/>
      <c r="D305" s="697"/>
      <c r="E305" s="697"/>
      <c r="F305" s="697"/>
      <c r="G305" s="697"/>
      <c r="H305" s="697"/>
      <c r="I305" s="697"/>
      <c r="J305" s="697"/>
      <c r="K305" s="697"/>
      <c r="L305" s="697"/>
      <c r="M305" s="697"/>
      <c r="N305" s="697"/>
      <c r="O305" s="697"/>
      <c r="P305" s="699"/>
      <c r="Q305" s="38"/>
    </row>
    <row r="306" spans="1:17" ht="12.75" thickBot="1" x14ac:dyDescent="0.3">
      <c r="A306" s="330"/>
      <c r="B306" s="331"/>
      <c r="C306" s="331"/>
      <c r="D306" s="331"/>
      <c r="E306" s="331"/>
      <c r="F306" s="331"/>
      <c r="G306" s="331"/>
      <c r="H306" s="331"/>
      <c r="I306" s="331"/>
      <c r="J306" s="331"/>
      <c r="K306" s="331"/>
      <c r="L306" s="331"/>
      <c r="M306" s="331"/>
      <c r="N306" s="331"/>
      <c r="O306" s="331"/>
      <c r="P306" s="385"/>
      <c r="Q306" s="12"/>
    </row>
    <row r="307" spans="1:17" x14ac:dyDescent="0.25">
      <c r="A307" s="5"/>
      <c r="B307" s="5"/>
      <c r="C307" s="5"/>
      <c r="D307" s="5"/>
      <c r="E307" s="5"/>
      <c r="F307" s="5"/>
      <c r="G307" s="5"/>
      <c r="H307" s="5"/>
      <c r="I307" s="5"/>
      <c r="J307" s="5"/>
      <c r="K307" s="5"/>
      <c r="L307" s="5"/>
      <c r="M307" s="5"/>
      <c r="N307" s="5"/>
      <c r="O307" s="5"/>
    </row>
    <row r="308" spans="1:17" x14ac:dyDescent="0.25">
      <c r="A308" s="5"/>
      <c r="B308" s="5"/>
      <c r="C308" s="5"/>
      <c r="D308" s="5"/>
      <c r="E308" s="5"/>
      <c r="F308" s="5"/>
      <c r="G308" s="5"/>
      <c r="H308" s="5"/>
      <c r="I308" s="5"/>
      <c r="J308" s="5"/>
      <c r="K308" s="5"/>
      <c r="L308" s="5"/>
      <c r="M308" s="5"/>
      <c r="N308" s="5"/>
      <c r="O308" s="5"/>
    </row>
    <row r="309" spans="1:17" x14ac:dyDescent="0.25">
      <c r="A309" s="5"/>
      <c r="B309" s="5"/>
      <c r="C309" s="5"/>
      <c r="D309" s="5"/>
      <c r="E309" s="5"/>
      <c r="F309" s="5"/>
      <c r="G309" s="5"/>
      <c r="H309" s="5"/>
      <c r="I309" s="5"/>
      <c r="J309" s="5"/>
      <c r="K309" s="5"/>
      <c r="L309" s="5"/>
      <c r="M309" s="5"/>
      <c r="N309" s="5"/>
      <c r="O309" s="5"/>
    </row>
    <row r="310" spans="1:17" x14ac:dyDescent="0.25">
      <c r="A310" s="5"/>
      <c r="B310" s="5"/>
      <c r="C310" s="5"/>
      <c r="D310" s="5"/>
      <c r="E310" s="5"/>
      <c r="F310" s="5"/>
      <c r="G310" s="5"/>
      <c r="H310" s="5"/>
      <c r="I310" s="5"/>
      <c r="J310" s="5"/>
      <c r="K310" s="5"/>
      <c r="L310" s="5"/>
      <c r="M310" s="5"/>
      <c r="N310" s="5"/>
      <c r="O310" s="5"/>
    </row>
    <row r="311" spans="1:17" x14ac:dyDescent="0.25">
      <c r="A311" s="5"/>
      <c r="B311" s="5"/>
      <c r="C311" s="5"/>
      <c r="D311" s="5"/>
      <c r="E311" s="5"/>
      <c r="F311" s="5"/>
      <c r="G311" s="5"/>
      <c r="H311" s="5"/>
      <c r="I311" s="5"/>
      <c r="J311" s="5"/>
      <c r="K311" s="5"/>
      <c r="L311" s="5"/>
      <c r="M311" s="5"/>
      <c r="N311" s="5"/>
      <c r="O311" s="5"/>
    </row>
    <row r="312" spans="1:17" x14ac:dyDescent="0.25">
      <c r="A312" s="5"/>
      <c r="B312" s="5"/>
      <c r="C312" s="5"/>
      <c r="D312" s="5"/>
      <c r="E312" s="5"/>
      <c r="F312" s="5"/>
      <c r="G312" s="5"/>
      <c r="H312" s="5"/>
      <c r="I312" s="5"/>
      <c r="J312" s="5"/>
      <c r="K312" s="5"/>
      <c r="L312" s="5"/>
      <c r="M312" s="5"/>
      <c r="N312" s="5"/>
      <c r="O312" s="5"/>
    </row>
    <row r="313" spans="1:17" x14ac:dyDescent="0.25">
      <c r="A313" s="5"/>
      <c r="B313" s="5"/>
      <c r="C313" s="5"/>
      <c r="D313" s="5"/>
      <c r="E313" s="5"/>
      <c r="F313" s="5"/>
      <c r="G313" s="5"/>
      <c r="H313" s="5"/>
      <c r="I313" s="5"/>
      <c r="J313" s="5"/>
      <c r="K313" s="5"/>
      <c r="L313" s="5"/>
      <c r="M313" s="5"/>
      <c r="N313" s="5"/>
      <c r="O313" s="5"/>
    </row>
    <row r="314" spans="1:17" x14ac:dyDescent="0.25">
      <c r="A314" s="5"/>
      <c r="B314" s="5"/>
      <c r="C314" s="5"/>
      <c r="D314" s="5"/>
      <c r="E314" s="5"/>
      <c r="F314" s="5"/>
      <c r="G314" s="5"/>
      <c r="H314" s="5"/>
      <c r="I314" s="5"/>
      <c r="J314" s="5"/>
      <c r="K314" s="5"/>
      <c r="L314" s="5"/>
      <c r="M314" s="5"/>
      <c r="N314" s="5"/>
      <c r="O314" s="5"/>
    </row>
    <row r="315" spans="1:17" x14ac:dyDescent="0.25">
      <c r="A315" s="5"/>
      <c r="B315" s="5"/>
      <c r="C315" s="5"/>
      <c r="D315" s="5"/>
      <c r="E315" s="5"/>
      <c r="F315" s="5"/>
      <c r="G315" s="5"/>
      <c r="H315" s="5"/>
      <c r="I315" s="5"/>
      <c r="J315" s="5"/>
      <c r="K315" s="5"/>
      <c r="L315" s="5"/>
      <c r="M315" s="5"/>
      <c r="N315" s="5"/>
      <c r="O315" s="5"/>
    </row>
    <row r="316" spans="1:17" x14ac:dyDescent="0.25">
      <c r="A316" s="5"/>
      <c r="B316" s="5"/>
      <c r="C316" s="5"/>
      <c r="D316" s="5"/>
      <c r="E316" s="5"/>
      <c r="F316" s="5"/>
      <c r="G316" s="5"/>
      <c r="H316" s="5"/>
      <c r="I316" s="5"/>
      <c r="J316" s="5"/>
      <c r="K316" s="5"/>
      <c r="L316" s="5"/>
      <c r="M316" s="5"/>
      <c r="N316" s="5"/>
      <c r="O316" s="5"/>
    </row>
    <row r="317" spans="1:17" x14ac:dyDescent="0.25">
      <c r="A317" s="5"/>
      <c r="B317" s="5"/>
      <c r="C317" s="5"/>
      <c r="D317" s="5"/>
      <c r="E317" s="5"/>
      <c r="F317" s="5"/>
      <c r="G317" s="5"/>
      <c r="H317" s="5"/>
      <c r="I317" s="5"/>
      <c r="J317" s="5"/>
      <c r="K317" s="5"/>
      <c r="L317" s="5"/>
      <c r="M317" s="5"/>
      <c r="N317" s="5"/>
      <c r="O317" s="5"/>
    </row>
    <row r="318" spans="1:17" x14ac:dyDescent="0.25">
      <c r="A318" s="5"/>
      <c r="B318" s="5"/>
      <c r="C318" s="5"/>
      <c r="D318" s="5"/>
      <c r="E318" s="5"/>
      <c r="F318" s="5"/>
      <c r="G318" s="5"/>
      <c r="H318" s="5"/>
      <c r="I318" s="5"/>
      <c r="J318" s="5"/>
      <c r="K318" s="5"/>
      <c r="L318" s="5"/>
      <c r="M318" s="5"/>
      <c r="N318" s="5"/>
      <c r="O318" s="5"/>
    </row>
    <row r="319" spans="1:17" x14ac:dyDescent="0.25">
      <c r="A319" s="5"/>
      <c r="B319" s="5"/>
      <c r="C319" s="5"/>
      <c r="D319" s="5"/>
      <c r="E319" s="5"/>
      <c r="F319" s="5"/>
      <c r="G319" s="5"/>
      <c r="H319" s="5"/>
      <c r="I319" s="5"/>
      <c r="J319" s="5"/>
      <c r="K319" s="5"/>
      <c r="L319" s="5"/>
      <c r="M319" s="5"/>
      <c r="N319" s="5"/>
      <c r="O319" s="5"/>
    </row>
    <row r="320" spans="1:17" x14ac:dyDescent="0.25">
      <c r="A320" s="5"/>
      <c r="B320" s="5"/>
      <c r="C320" s="5"/>
      <c r="D320" s="5"/>
      <c r="E320" s="5"/>
      <c r="F320" s="5"/>
      <c r="G320" s="5"/>
      <c r="H320" s="5"/>
      <c r="I320" s="5"/>
      <c r="J320" s="5"/>
      <c r="K320" s="5"/>
      <c r="L320" s="5"/>
      <c r="M320" s="5"/>
      <c r="N320" s="5"/>
      <c r="O320" s="5"/>
    </row>
    <row r="321" spans="1:15" x14ac:dyDescent="0.25">
      <c r="A321" s="5"/>
      <c r="B321" s="5"/>
      <c r="C321" s="5"/>
      <c r="D321" s="5"/>
      <c r="E321" s="5"/>
      <c r="F321" s="5"/>
      <c r="G321" s="5"/>
      <c r="H321" s="5"/>
      <c r="I321" s="5"/>
      <c r="J321" s="5"/>
      <c r="K321" s="5"/>
      <c r="L321" s="5"/>
      <c r="M321" s="5"/>
      <c r="N321" s="5"/>
      <c r="O321" s="5"/>
    </row>
    <row r="322" spans="1:15" x14ac:dyDescent="0.25">
      <c r="A322" s="5"/>
      <c r="B322" s="5"/>
      <c r="C322" s="5"/>
      <c r="D322" s="5"/>
      <c r="E322" s="5"/>
      <c r="F322" s="5"/>
      <c r="G322" s="5"/>
      <c r="H322" s="5"/>
      <c r="I322" s="5"/>
      <c r="J322" s="5"/>
      <c r="K322" s="5"/>
      <c r="L322" s="5"/>
      <c r="M322" s="5"/>
      <c r="N322" s="5"/>
      <c r="O322" s="5"/>
    </row>
    <row r="323" spans="1:15" x14ac:dyDescent="0.25">
      <c r="A323" s="5"/>
      <c r="B323" s="5"/>
      <c r="C323" s="5"/>
      <c r="D323" s="5"/>
      <c r="E323" s="5"/>
      <c r="F323" s="5"/>
      <c r="G323" s="5"/>
      <c r="H323" s="5"/>
      <c r="I323" s="5"/>
      <c r="J323" s="5"/>
      <c r="K323" s="5"/>
      <c r="L323" s="5"/>
      <c r="M323" s="5"/>
      <c r="N323" s="5"/>
      <c r="O323" s="5"/>
    </row>
    <row r="324" spans="1:15" x14ac:dyDescent="0.25">
      <c r="A324" s="5"/>
      <c r="B324" s="5"/>
      <c r="C324" s="5"/>
      <c r="D324" s="5"/>
      <c r="E324" s="5"/>
      <c r="F324" s="5"/>
      <c r="G324" s="5"/>
      <c r="H324" s="5"/>
      <c r="I324" s="5"/>
      <c r="J324" s="5"/>
      <c r="K324" s="5"/>
      <c r="L324" s="5"/>
      <c r="M324" s="5"/>
      <c r="N324" s="5"/>
      <c r="O324" s="5"/>
    </row>
    <row r="325" spans="1:15" x14ac:dyDescent="0.25">
      <c r="A325" s="5"/>
      <c r="B325" s="5"/>
      <c r="C325" s="5"/>
      <c r="D325" s="5"/>
      <c r="E325" s="5"/>
      <c r="F325" s="5"/>
      <c r="G325" s="5"/>
      <c r="H325" s="5"/>
      <c r="I325" s="5"/>
      <c r="J325" s="5"/>
      <c r="K325" s="5"/>
      <c r="L325" s="5"/>
      <c r="M325" s="5"/>
      <c r="N325" s="5"/>
      <c r="O325" s="5"/>
    </row>
    <row r="326" spans="1:15" x14ac:dyDescent="0.25">
      <c r="A326" s="5"/>
      <c r="B326" s="5"/>
      <c r="C326" s="5"/>
      <c r="D326" s="5"/>
      <c r="E326" s="5"/>
      <c r="F326" s="5"/>
      <c r="G326" s="5"/>
      <c r="H326" s="5"/>
      <c r="I326" s="5"/>
      <c r="J326" s="5"/>
      <c r="K326" s="5"/>
      <c r="L326" s="5"/>
      <c r="M326" s="5"/>
      <c r="N326" s="5"/>
      <c r="O326" s="5"/>
    </row>
  </sheetData>
  <sheetProtection algorithmName="SHA-512" hashValue="GnV3M2dq/4ZRAuaVzNZMTdTF1Y9PiVKlXxONvIy6J1dyXviRmri+kd79R+cwnxocgeYJXk5dRIEVBx8n/OuQYg==" saltValue="XU7n2nmXhRdHUm8W8u72hw==" spinCount="100000" sheet="1" objects="1" scenarios="1" formatCells="0" formatColumns="0" formatRows="0"/>
  <autoFilter ref="A22:P304">
    <filterColumn colId="2">
      <filters blank="1">
        <filter val="1 352"/>
        <filter val="125"/>
        <filter val="154"/>
        <filter val="25 712"/>
        <filter val="26 241"/>
        <filter val="26 521"/>
        <filter val="27 873"/>
        <filter val="280"/>
        <filter val="314"/>
        <filter val="566"/>
        <filter val="632"/>
        <filter val="786"/>
        <filter val="90"/>
      </filters>
    </filterColumn>
  </autoFilter>
  <mergeCells count="31">
    <mergeCell ref="L20:L21"/>
    <mergeCell ref="C17:P17"/>
    <mergeCell ref="C18:P18"/>
    <mergeCell ref="A19:A21"/>
    <mergeCell ref="B19:B21"/>
    <mergeCell ref="C19:O19"/>
    <mergeCell ref="P19:P21"/>
    <mergeCell ref="C20:C21"/>
    <mergeCell ref="D20:D21"/>
    <mergeCell ref="E20:E21"/>
    <mergeCell ref="F20:F21"/>
    <mergeCell ref="M20:M21"/>
    <mergeCell ref="N20:N21"/>
    <mergeCell ref="O20:O21"/>
    <mergeCell ref="G20:G21"/>
    <mergeCell ref="H20:H21"/>
    <mergeCell ref="I20:I21"/>
    <mergeCell ref="J20:J21"/>
    <mergeCell ref="K20:K21"/>
    <mergeCell ref="C16:P16"/>
    <mergeCell ref="A3:P3"/>
    <mergeCell ref="A4:P4"/>
    <mergeCell ref="C6:P6"/>
    <mergeCell ref="C7:P7"/>
    <mergeCell ref="C8:P8"/>
    <mergeCell ref="C9:P9"/>
    <mergeCell ref="C10:P10"/>
    <mergeCell ref="C11:P11"/>
    <mergeCell ref="C13:P13"/>
    <mergeCell ref="C14:P14"/>
    <mergeCell ref="C15:P15"/>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23.pielikums Jūrmalas pilsētas domes 
2016.gada 15.septembra saistošajiem noteikumiem Nr.30
(protokols Nr.13, 11.punkts)
 </firstHeader>
    <firstFooter>&amp;L&amp;9&amp;D; &amp;T&amp;R&amp;9&amp;P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R325"/>
  <sheetViews>
    <sheetView view="pageLayout" zoomScaleNormal="90" workbookViewId="0">
      <selection activeCell="S8" sqref="S8"/>
    </sheetView>
  </sheetViews>
  <sheetFormatPr defaultRowHeight="12" outlineLevelCol="1" x14ac:dyDescent="0.25"/>
  <cols>
    <col min="1" max="1" width="10.85546875" style="1" customWidth="1"/>
    <col min="2" max="2" width="28" style="1" customWidth="1"/>
    <col min="3" max="3" width="8.7109375" style="1" customWidth="1"/>
    <col min="4" max="5" width="8.7109375" style="1" hidden="1" customWidth="1" outlineLevel="1"/>
    <col min="6" max="6" width="8.7109375" style="1" customWidth="1" collapsed="1"/>
    <col min="7" max="7" width="12.28515625" style="1" hidden="1" customWidth="1" outlineLevel="1"/>
    <col min="8" max="8" width="10" style="1" hidden="1" customWidth="1" outlineLevel="1"/>
    <col min="9" max="9" width="8.7109375" style="1" customWidth="1" collapsed="1"/>
    <col min="10" max="10" width="8.7109375" style="1" hidden="1" customWidth="1" outlineLevel="1"/>
    <col min="11" max="11" width="7.7109375" style="1" hidden="1" customWidth="1" outlineLevel="1"/>
    <col min="12" max="12" width="7.42578125" style="1" customWidth="1" collapsed="1"/>
    <col min="13" max="14" width="8.7109375" style="1" hidden="1" customWidth="1" outlineLevel="1"/>
    <col min="15" max="15" width="7.5703125" style="1" customWidth="1" collapsed="1"/>
    <col min="16" max="16" width="36.7109375" style="5" hidden="1" customWidth="1" outlineLevel="1"/>
    <col min="17" max="17" width="9.140625" style="5" collapsed="1"/>
    <col min="18" max="16384" width="9.140625" style="5"/>
  </cols>
  <sheetData>
    <row r="1" spans="1:17" x14ac:dyDescent="0.25">
      <c r="B1" s="2"/>
      <c r="C1" s="2"/>
      <c r="D1" s="2"/>
      <c r="E1" s="2"/>
      <c r="F1" s="2"/>
      <c r="G1" s="2"/>
      <c r="H1" s="2"/>
      <c r="I1" s="2"/>
      <c r="J1" s="2"/>
      <c r="K1" s="2"/>
      <c r="L1" s="2"/>
      <c r="M1" s="3"/>
      <c r="N1" s="3"/>
      <c r="O1" s="4" t="s">
        <v>788</v>
      </c>
    </row>
    <row r="2" spans="1:17" x14ac:dyDescent="0.25">
      <c r="A2" s="347"/>
      <c r="B2" s="347"/>
      <c r="C2" s="347"/>
      <c r="D2" s="347"/>
      <c r="E2" s="347"/>
      <c r="F2" s="347"/>
      <c r="G2" s="347"/>
      <c r="H2" s="347"/>
      <c r="I2" s="347"/>
      <c r="J2" s="347"/>
      <c r="K2" s="347"/>
      <c r="L2" s="347"/>
      <c r="M2" s="347"/>
      <c r="N2" s="347"/>
      <c r="O2" s="347"/>
      <c r="P2" s="347"/>
    </row>
    <row r="3" spans="1:17" x14ac:dyDescent="0.25">
      <c r="A3" s="827"/>
      <c r="B3" s="828"/>
      <c r="C3" s="828"/>
      <c r="D3" s="828"/>
      <c r="E3" s="828"/>
      <c r="F3" s="828"/>
      <c r="G3" s="828"/>
      <c r="H3" s="828"/>
      <c r="I3" s="828"/>
      <c r="J3" s="828"/>
      <c r="K3" s="828"/>
      <c r="L3" s="828"/>
      <c r="M3" s="828"/>
      <c r="N3" s="828"/>
      <c r="O3" s="828"/>
      <c r="P3" s="829"/>
      <c r="Q3" s="12"/>
    </row>
    <row r="4" spans="1:17" ht="15.75" x14ac:dyDescent="0.25">
      <c r="A4" s="830" t="s">
        <v>1</v>
      </c>
      <c r="B4" s="831"/>
      <c r="C4" s="831"/>
      <c r="D4" s="831"/>
      <c r="E4" s="831"/>
      <c r="F4" s="831"/>
      <c r="G4" s="831"/>
      <c r="H4" s="831"/>
      <c r="I4" s="831"/>
      <c r="J4" s="831"/>
      <c r="K4" s="831"/>
      <c r="L4" s="831"/>
      <c r="M4" s="831"/>
      <c r="N4" s="831"/>
      <c r="O4" s="831"/>
      <c r="P4" s="832"/>
      <c r="Q4" s="12"/>
    </row>
    <row r="5" spans="1:17" x14ac:dyDescent="0.25">
      <c r="A5" s="17"/>
      <c r="B5" s="18"/>
      <c r="C5" s="348"/>
      <c r="D5" s="18"/>
      <c r="E5" s="18"/>
      <c r="F5" s="18"/>
      <c r="G5" s="18"/>
      <c r="H5" s="18"/>
      <c r="I5" s="18"/>
      <c r="J5" s="18"/>
      <c r="K5" s="18"/>
      <c r="L5" s="18"/>
      <c r="M5" s="18"/>
      <c r="N5" s="18"/>
      <c r="O5" s="349"/>
      <c r="P5" s="350"/>
      <c r="Q5" s="12"/>
    </row>
    <row r="6" spans="1:17" ht="12.75" x14ac:dyDescent="0.25">
      <c r="A6" s="15" t="s">
        <v>2</v>
      </c>
      <c r="B6" s="16"/>
      <c r="C6" s="833" t="s">
        <v>770</v>
      </c>
      <c r="D6" s="833"/>
      <c r="E6" s="833"/>
      <c r="F6" s="833"/>
      <c r="G6" s="833"/>
      <c r="H6" s="833"/>
      <c r="I6" s="833"/>
      <c r="J6" s="833"/>
      <c r="K6" s="833"/>
      <c r="L6" s="833"/>
      <c r="M6" s="833"/>
      <c r="N6" s="833"/>
      <c r="O6" s="833"/>
      <c r="P6" s="834"/>
      <c r="Q6" s="12"/>
    </row>
    <row r="7" spans="1:17" ht="12.75" x14ac:dyDescent="0.25">
      <c r="A7" s="15" t="s">
        <v>4</v>
      </c>
      <c r="B7" s="16"/>
      <c r="C7" s="833" t="s">
        <v>780</v>
      </c>
      <c r="D7" s="833"/>
      <c r="E7" s="833"/>
      <c r="F7" s="833"/>
      <c r="G7" s="833"/>
      <c r="H7" s="833"/>
      <c r="I7" s="833"/>
      <c r="J7" s="833"/>
      <c r="K7" s="833"/>
      <c r="L7" s="833"/>
      <c r="M7" s="833"/>
      <c r="N7" s="833"/>
      <c r="O7" s="833"/>
      <c r="P7" s="834"/>
      <c r="Q7" s="12"/>
    </row>
    <row r="8" spans="1:17" x14ac:dyDescent="0.25">
      <c r="A8" s="17" t="s">
        <v>6</v>
      </c>
      <c r="B8" s="18"/>
      <c r="C8" s="825" t="s">
        <v>781</v>
      </c>
      <c r="D8" s="825"/>
      <c r="E8" s="825"/>
      <c r="F8" s="825"/>
      <c r="G8" s="825"/>
      <c r="H8" s="825"/>
      <c r="I8" s="825"/>
      <c r="J8" s="825"/>
      <c r="K8" s="825"/>
      <c r="L8" s="825"/>
      <c r="M8" s="825"/>
      <c r="N8" s="825"/>
      <c r="O8" s="825"/>
      <c r="P8" s="826"/>
      <c r="Q8" s="12"/>
    </row>
    <row r="9" spans="1:17" x14ac:dyDescent="0.25">
      <c r="A9" s="17" t="s">
        <v>8</v>
      </c>
      <c r="B9" s="18"/>
      <c r="C9" s="825" t="s">
        <v>789</v>
      </c>
      <c r="D9" s="825"/>
      <c r="E9" s="825"/>
      <c r="F9" s="825"/>
      <c r="G9" s="825"/>
      <c r="H9" s="825"/>
      <c r="I9" s="825"/>
      <c r="J9" s="825"/>
      <c r="K9" s="825"/>
      <c r="L9" s="825"/>
      <c r="M9" s="825"/>
      <c r="N9" s="825"/>
      <c r="O9" s="825"/>
      <c r="P9" s="826"/>
      <c r="Q9" s="12"/>
    </row>
    <row r="10" spans="1:17" x14ac:dyDescent="0.25">
      <c r="A10" s="17" t="s">
        <v>10</v>
      </c>
      <c r="B10" s="18"/>
      <c r="C10" s="833" t="s">
        <v>828</v>
      </c>
      <c r="D10" s="833"/>
      <c r="E10" s="833"/>
      <c r="F10" s="833"/>
      <c r="G10" s="833"/>
      <c r="H10" s="833"/>
      <c r="I10" s="833"/>
      <c r="J10" s="833"/>
      <c r="K10" s="833"/>
      <c r="L10" s="833"/>
      <c r="M10" s="833"/>
      <c r="N10" s="833"/>
      <c r="O10" s="833"/>
      <c r="P10" s="834"/>
      <c r="Q10" s="12"/>
    </row>
    <row r="11" spans="1:17" x14ac:dyDescent="0.25">
      <c r="A11" s="17" t="s">
        <v>12</v>
      </c>
      <c r="B11" s="18"/>
      <c r="C11" s="833" t="s">
        <v>790</v>
      </c>
      <c r="D11" s="833"/>
      <c r="E11" s="833"/>
      <c r="F11" s="833"/>
      <c r="G11" s="833"/>
      <c r="H11" s="833"/>
      <c r="I11" s="833"/>
      <c r="J11" s="833"/>
      <c r="K11" s="833"/>
      <c r="L11" s="833"/>
      <c r="M11" s="833"/>
      <c r="N11" s="833"/>
      <c r="O11" s="833"/>
      <c r="P11" s="834"/>
      <c r="Q11" s="12"/>
    </row>
    <row r="12" spans="1:17" x14ac:dyDescent="0.25">
      <c r="A12" s="19" t="s">
        <v>14</v>
      </c>
      <c r="B12" s="18"/>
      <c r="C12" s="21"/>
      <c r="D12" s="21"/>
      <c r="E12" s="21"/>
      <c r="F12" s="21"/>
      <c r="G12" s="21"/>
      <c r="H12" s="21"/>
      <c r="I12" s="21"/>
      <c r="J12" s="21"/>
      <c r="K12" s="21"/>
      <c r="L12" s="21"/>
      <c r="M12" s="21"/>
      <c r="N12" s="21"/>
      <c r="O12" s="21"/>
      <c r="P12" s="22"/>
      <c r="Q12" s="12"/>
    </row>
    <row r="13" spans="1:17" x14ac:dyDescent="0.25">
      <c r="A13" s="17"/>
      <c r="B13" s="18" t="s">
        <v>15</v>
      </c>
      <c r="C13" s="825" t="s">
        <v>775</v>
      </c>
      <c r="D13" s="825"/>
      <c r="E13" s="825"/>
      <c r="F13" s="825"/>
      <c r="G13" s="825"/>
      <c r="H13" s="825"/>
      <c r="I13" s="825"/>
      <c r="J13" s="825"/>
      <c r="K13" s="825"/>
      <c r="L13" s="825"/>
      <c r="M13" s="825"/>
      <c r="N13" s="825"/>
      <c r="O13" s="825"/>
      <c r="P13" s="826"/>
      <c r="Q13" s="12"/>
    </row>
    <row r="14" spans="1:17" x14ac:dyDescent="0.25">
      <c r="A14" s="17"/>
      <c r="B14" s="18" t="s">
        <v>17</v>
      </c>
      <c r="C14" s="825"/>
      <c r="D14" s="825"/>
      <c r="E14" s="825"/>
      <c r="F14" s="825"/>
      <c r="G14" s="825"/>
      <c r="H14" s="825"/>
      <c r="I14" s="825"/>
      <c r="J14" s="825"/>
      <c r="K14" s="825"/>
      <c r="L14" s="825"/>
      <c r="M14" s="825"/>
      <c r="N14" s="825"/>
      <c r="O14" s="825"/>
      <c r="P14" s="826"/>
      <c r="Q14" s="12"/>
    </row>
    <row r="15" spans="1:17" x14ac:dyDescent="0.25">
      <c r="A15" s="17"/>
      <c r="B15" s="18" t="s">
        <v>19</v>
      </c>
      <c r="C15" s="825"/>
      <c r="D15" s="825"/>
      <c r="E15" s="825"/>
      <c r="F15" s="825"/>
      <c r="G15" s="825"/>
      <c r="H15" s="825"/>
      <c r="I15" s="825"/>
      <c r="J15" s="825"/>
      <c r="K15" s="825"/>
      <c r="L15" s="825"/>
      <c r="M15" s="825"/>
      <c r="N15" s="825"/>
      <c r="O15" s="825"/>
      <c r="P15" s="826"/>
      <c r="Q15" s="12"/>
    </row>
    <row r="16" spans="1:17" x14ac:dyDescent="0.25">
      <c r="A16" s="17"/>
      <c r="B16" s="18" t="s">
        <v>20</v>
      </c>
      <c r="C16" s="825"/>
      <c r="D16" s="825"/>
      <c r="E16" s="825"/>
      <c r="F16" s="825"/>
      <c r="G16" s="825"/>
      <c r="H16" s="825"/>
      <c r="I16" s="825"/>
      <c r="J16" s="825"/>
      <c r="K16" s="825"/>
      <c r="L16" s="825"/>
      <c r="M16" s="825"/>
      <c r="N16" s="825"/>
      <c r="O16" s="825"/>
      <c r="P16" s="826"/>
      <c r="Q16" s="12"/>
    </row>
    <row r="17" spans="1:18" x14ac:dyDescent="0.25">
      <c r="A17" s="17"/>
      <c r="B17" s="18" t="s">
        <v>22</v>
      </c>
      <c r="C17" s="825"/>
      <c r="D17" s="825"/>
      <c r="E17" s="825"/>
      <c r="F17" s="825"/>
      <c r="G17" s="825"/>
      <c r="H17" s="825"/>
      <c r="I17" s="825"/>
      <c r="J17" s="825"/>
      <c r="K17" s="825"/>
      <c r="L17" s="825"/>
      <c r="M17" s="825"/>
      <c r="N17" s="825"/>
      <c r="O17" s="825"/>
      <c r="P17" s="826"/>
      <c r="Q17" s="12"/>
    </row>
    <row r="18" spans="1:18" x14ac:dyDescent="0.25">
      <c r="A18" s="25"/>
      <c r="B18" s="26"/>
      <c r="C18" s="837"/>
      <c r="D18" s="837"/>
      <c r="E18" s="837"/>
      <c r="F18" s="837"/>
      <c r="G18" s="837"/>
      <c r="H18" s="837"/>
      <c r="I18" s="837"/>
      <c r="J18" s="837"/>
      <c r="K18" s="837"/>
      <c r="L18" s="837"/>
      <c r="M18" s="837"/>
      <c r="N18" s="837"/>
      <c r="O18" s="837"/>
      <c r="P18" s="838"/>
      <c r="Q18" s="12"/>
    </row>
    <row r="19" spans="1:18" s="27" customFormat="1" x14ac:dyDescent="0.25">
      <c r="A19" s="839" t="s">
        <v>23</v>
      </c>
      <c r="B19" s="842" t="s">
        <v>24</v>
      </c>
      <c r="C19" s="845" t="s">
        <v>25</v>
      </c>
      <c r="D19" s="846"/>
      <c r="E19" s="846"/>
      <c r="F19" s="846"/>
      <c r="G19" s="846"/>
      <c r="H19" s="846"/>
      <c r="I19" s="846"/>
      <c r="J19" s="846"/>
      <c r="K19" s="846"/>
      <c r="L19" s="846"/>
      <c r="M19" s="846"/>
      <c r="N19" s="846"/>
      <c r="O19" s="847"/>
      <c r="P19" s="842" t="s">
        <v>26</v>
      </c>
    </row>
    <row r="20" spans="1:18" s="27" customFormat="1" x14ac:dyDescent="0.25">
      <c r="A20" s="840"/>
      <c r="B20" s="843"/>
      <c r="C20" s="848" t="s">
        <v>27</v>
      </c>
      <c r="D20" s="821" t="s">
        <v>28</v>
      </c>
      <c r="E20" s="823" t="s">
        <v>29</v>
      </c>
      <c r="F20" s="835" t="s">
        <v>30</v>
      </c>
      <c r="G20" s="821" t="s">
        <v>31</v>
      </c>
      <c r="H20" s="823" t="s">
        <v>32</v>
      </c>
      <c r="I20" s="835" t="s">
        <v>33</v>
      </c>
      <c r="J20" s="821" t="s">
        <v>34</v>
      </c>
      <c r="K20" s="823" t="s">
        <v>35</v>
      </c>
      <c r="L20" s="835" t="s">
        <v>36</v>
      </c>
      <c r="M20" s="821" t="s">
        <v>37</v>
      </c>
      <c r="N20" s="823" t="s">
        <v>38</v>
      </c>
      <c r="O20" s="835" t="s">
        <v>39</v>
      </c>
      <c r="P20" s="843"/>
    </row>
    <row r="21" spans="1:18" s="28" customFormat="1" ht="70.5" customHeight="1" thickBot="1" x14ac:dyDescent="0.3">
      <c r="A21" s="841"/>
      <c r="B21" s="844"/>
      <c r="C21" s="849"/>
      <c r="D21" s="822"/>
      <c r="E21" s="824"/>
      <c r="F21" s="836"/>
      <c r="G21" s="822"/>
      <c r="H21" s="824"/>
      <c r="I21" s="836"/>
      <c r="J21" s="822"/>
      <c r="K21" s="824"/>
      <c r="L21" s="836"/>
      <c r="M21" s="822"/>
      <c r="N21" s="824"/>
      <c r="O21" s="836"/>
      <c r="P21" s="844"/>
    </row>
    <row r="22" spans="1:18" s="28" customFormat="1" ht="9" thickTop="1" x14ac:dyDescent="0.25">
      <c r="A22" s="29" t="s">
        <v>330</v>
      </c>
      <c r="B22" s="29">
        <v>2</v>
      </c>
      <c r="C22" s="30">
        <v>3</v>
      </c>
      <c r="D22" s="31">
        <v>4</v>
      </c>
      <c r="E22" s="558">
        <v>5</v>
      </c>
      <c r="F22" s="29">
        <v>6</v>
      </c>
      <c r="G22" s="31">
        <v>7</v>
      </c>
      <c r="H22" s="32">
        <v>8</v>
      </c>
      <c r="I22" s="33">
        <v>9</v>
      </c>
      <c r="J22" s="31">
        <v>10</v>
      </c>
      <c r="K22" s="34">
        <v>11</v>
      </c>
      <c r="L22" s="33">
        <v>12</v>
      </c>
      <c r="M22" s="34">
        <v>13</v>
      </c>
      <c r="N22" s="35">
        <v>14</v>
      </c>
      <c r="O22" s="33">
        <v>15</v>
      </c>
      <c r="P22" s="33">
        <v>16</v>
      </c>
    </row>
    <row r="23" spans="1:18" s="46" customFormat="1" x14ac:dyDescent="0.25">
      <c r="A23" s="36"/>
      <c r="B23" s="37" t="s">
        <v>40</v>
      </c>
      <c r="C23" s="38"/>
      <c r="D23" s="39"/>
      <c r="E23" s="560"/>
      <c r="F23" s="40"/>
      <c r="G23" s="39"/>
      <c r="H23" s="41"/>
      <c r="I23" s="42"/>
      <c r="J23" s="39"/>
      <c r="K23" s="43"/>
      <c r="L23" s="42"/>
      <c r="M23" s="43"/>
      <c r="N23" s="44"/>
      <c r="O23" s="42"/>
      <c r="P23" s="45"/>
    </row>
    <row r="24" spans="1:18" s="46" customFormat="1" ht="12.75" thickBot="1" x14ac:dyDescent="0.3">
      <c r="A24" s="47"/>
      <c r="B24" s="48" t="s">
        <v>41</v>
      </c>
      <c r="C24" s="49">
        <f>F24+I24+L24+O24</f>
        <v>99578</v>
      </c>
      <c r="D24" s="50">
        <f>SUM(D25,D28,D29,D45,D46)</f>
        <v>99838</v>
      </c>
      <c r="E24" s="562">
        <f>SUM(E25,E28,E29,E45,E46)</f>
        <v>-260</v>
      </c>
      <c r="F24" s="386">
        <f t="shared" ref="F24:F29" si="0">D24+E24</f>
        <v>99578</v>
      </c>
      <c r="G24" s="50">
        <f>SUM(G25,G28,G46)</f>
        <v>0</v>
      </c>
      <c r="H24" s="51">
        <f>SUM(H25,H28,H46)</f>
        <v>0</v>
      </c>
      <c r="I24" s="52">
        <f>G24+H24</f>
        <v>0</v>
      </c>
      <c r="J24" s="50">
        <f>SUM(J25,J30,J46)</f>
        <v>0</v>
      </c>
      <c r="K24" s="51">
        <f>SUM(K25,K30,K46)</f>
        <v>0</v>
      </c>
      <c r="L24" s="52">
        <f>J24+K24</f>
        <v>0</v>
      </c>
      <c r="M24" s="53">
        <f>SUM(M25,M48)</f>
        <v>0</v>
      </c>
      <c r="N24" s="54">
        <f>SUM(N25,N48)</f>
        <v>0</v>
      </c>
      <c r="O24" s="52">
        <f>M24+N24</f>
        <v>0</v>
      </c>
      <c r="P24" s="55"/>
      <c r="R24" s="56"/>
    </row>
    <row r="25" spans="1:18" ht="12.75" hidden="1" thickTop="1" x14ac:dyDescent="0.25">
      <c r="A25" s="57"/>
      <c r="B25" s="58" t="s">
        <v>42</v>
      </c>
      <c r="C25" s="59">
        <f>F25+I25+L25+O25</f>
        <v>0</v>
      </c>
      <c r="D25" s="60">
        <f>SUM(D26:D27)</f>
        <v>0</v>
      </c>
      <c r="E25" s="64">
        <f>SUM(E26:E27)</f>
        <v>0</v>
      </c>
      <c r="F25" s="354">
        <f t="shared" si="0"/>
        <v>0</v>
      </c>
      <c r="G25" s="60">
        <f>SUM(G26:G27)</f>
        <v>0</v>
      </c>
      <c r="H25" s="61">
        <f>SUM(H26:H27)</f>
        <v>0</v>
      </c>
      <c r="I25" s="62">
        <f>G25+H25</f>
        <v>0</v>
      </c>
      <c r="J25" s="60">
        <f>SUM(J26:J27)</f>
        <v>0</v>
      </c>
      <c r="K25" s="61">
        <f>SUM(K26:K27)</f>
        <v>0</v>
      </c>
      <c r="L25" s="62">
        <f>J25+K25</f>
        <v>0</v>
      </c>
      <c r="M25" s="63">
        <f>SUM(M26:M27)</f>
        <v>0</v>
      </c>
      <c r="N25" s="64">
        <f>SUM(N26:N27)</f>
        <v>0</v>
      </c>
      <c r="O25" s="62">
        <f>M25+N25</f>
        <v>0</v>
      </c>
      <c r="P25" s="65"/>
      <c r="R25" s="56"/>
    </row>
    <row r="26" spans="1:18" ht="12.75" hidden="1" thickTop="1" x14ac:dyDescent="0.25">
      <c r="A26" s="66"/>
      <c r="B26" s="67" t="s">
        <v>43</v>
      </c>
      <c r="C26" s="68">
        <f>F26+I26+L26+O26</f>
        <v>0</v>
      </c>
      <c r="D26" s="69"/>
      <c r="E26" s="73"/>
      <c r="F26" s="355">
        <f t="shared" si="0"/>
        <v>0</v>
      </c>
      <c r="G26" s="69"/>
      <c r="H26" s="70"/>
      <c r="I26" s="71">
        <f>G26+H26</f>
        <v>0</v>
      </c>
      <c r="J26" s="69"/>
      <c r="K26" s="70"/>
      <c r="L26" s="71">
        <f>J26+K26</f>
        <v>0</v>
      </c>
      <c r="M26" s="72"/>
      <c r="N26" s="73"/>
      <c r="O26" s="71">
        <f>M26+N26</f>
        <v>0</v>
      </c>
      <c r="P26" s="74"/>
      <c r="R26" s="56"/>
    </row>
    <row r="27" spans="1:18" ht="12.75" hidden="1" thickTop="1" x14ac:dyDescent="0.25">
      <c r="A27" s="75"/>
      <c r="B27" s="76" t="s">
        <v>44</v>
      </c>
      <c r="C27" s="77">
        <f>F27+I27+L27+O27</f>
        <v>0</v>
      </c>
      <c r="D27" s="78"/>
      <c r="E27" s="82"/>
      <c r="F27" s="356">
        <f t="shared" si="0"/>
        <v>0</v>
      </c>
      <c r="G27" s="78"/>
      <c r="H27" s="79"/>
      <c r="I27" s="80">
        <f>G27+H27</f>
        <v>0</v>
      </c>
      <c r="J27" s="78"/>
      <c r="K27" s="79"/>
      <c r="L27" s="80">
        <f>J27+K27</f>
        <v>0</v>
      </c>
      <c r="M27" s="81"/>
      <c r="N27" s="82"/>
      <c r="O27" s="80">
        <f>M27+N27</f>
        <v>0</v>
      </c>
      <c r="P27" s="83"/>
      <c r="R27" s="56"/>
    </row>
    <row r="28" spans="1:18" s="46" customFormat="1" ht="25.5" thickTop="1" thickBot="1" x14ac:dyDescent="0.3">
      <c r="A28" s="84">
        <v>19300</v>
      </c>
      <c r="B28" s="84" t="s">
        <v>45</v>
      </c>
      <c r="C28" s="85">
        <f>SUM(F28,I28)</f>
        <v>99578</v>
      </c>
      <c r="D28" s="708">
        <f>D53</f>
        <v>99838</v>
      </c>
      <c r="E28" s="790">
        <f>E53</f>
        <v>-260</v>
      </c>
      <c r="F28" s="390">
        <f t="shared" si="0"/>
        <v>99578</v>
      </c>
      <c r="G28" s="86"/>
      <c r="H28" s="87"/>
      <c r="I28" s="88">
        <f>G28+H28</f>
        <v>0</v>
      </c>
      <c r="J28" s="89" t="s">
        <v>46</v>
      </c>
      <c r="K28" s="90" t="s">
        <v>46</v>
      </c>
      <c r="L28" s="91" t="s">
        <v>46</v>
      </c>
      <c r="M28" s="92" t="s">
        <v>46</v>
      </c>
      <c r="N28" s="93" t="s">
        <v>46</v>
      </c>
      <c r="O28" s="91" t="s">
        <v>46</v>
      </c>
      <c r="P28" s="94"/>
      <c r="R28" s="56"/>
    </row>
    <row r="29" spans="1:18" s="46" customFormat="1" ht="24.75" hidden="1" thickTop="1" x14ac:dyDescent="0.25">
      <c r="A29" s="95"/>
      <c r="B29" s="95" t="s">
        <v>47</v>
      </c>
      <c r="C29" s="96">
        <f>F29</f>
        <v>0</v>
      </c>
      <c r="D29" s="97"/>
      <c r="E29" s="336"/>
      <c r="F29" s="358">
        <f t="shared" si="0"/>
        <v>0</v>
      </c>
      <c r="G29" s="98" t="s">
        <v>46</v>
      </c>
      <c r="H29" s="99" t="s">
        <v>46</v>
      </c>
      <c r="I29" s="100" t="s">
        <v>46</v>
      </c>
      <c r="J29" s="98" t="s">
        <v>46</v>
      </c>
      <c r="K29" s="99" t="s">
        <v>46</v>
      </c>
      <c r="L29" s="100" t="s">
        <v>46</v>
      </c>
      <c r="M29" s="101" t="s">
        <v>46</v>
      </c>
      <c r="N29" s="102" t="s">
        <v>46</v>
      </c>
      <c r="O29" s="100" t="s">
        <v>46</v>
      </c>
      <c r="P29" s="103"/>
      <c r="R29" s="56"/>
    </row>
    <row r="30" spans="1:18" s="46" customFormat="1" ht="36.75" hidden="1" thickTop="1" x14ac:dyDescent="0.25">
      <c r="A30" s="95">
        <v>21300</v>
      </c>
      <c r="B30" s="95" t="s">
        <v>48</v>
      </c>
      <c r="C30" s="96">
        <f t="shared" ref="C30:C44" si="1">L30</f>
        <v>0</v>
      </c>
      <c r="D30" s="98" t="s">
        <v>46</v>
      </c>
      <c r="E30" s="102" t="s">
        <v>46</v>
      </c>
      <c r="F30" s="359" t="s">
        <v>46</v>
      </c>
      <c r="G30" s="98" t="s">
        <v>46</v>
      </c>
      <c r="H30" s="99" t="s">
        <v>46</v>
      </c>
      <c r="I30" s="100" t="s">
        <v>46</v>
      </c>
      <c r="J30" s="104">
        <f>SUM(J31,J35,J37,J40)</f>
        <v>0</v>
      </c>
      <c r="K30" s="105">
        <f>SUM(K31,K35,K37,K40)</f>
        <v>0</v>
      </c>
      <c r="L30" s="106">
        <f t="shared" ref="L30:L44" si="2">J30+K30</f>
        <v>0</v>
      </c>
      <c r="M30" s="101" t="s">
        <v>46</v>
      </c>
      <c r="N30" s="102" t="s">
        <v>46</v>
      </c>
      <c r="O30" s="100" t="s">
        <v>46</v>
      </c>
      <c r="P30" s="103"/>
      <c r="R30" s="56"/>
    </row>
    <row r="31" spans="1:18" s="46" customFormat="1" ht="24.75" hidden="1" thickTop="1" x14ac:dyDescent="0.25">
      <c r="A31" s="107">
        <v>21350</v>
      </c>
      <c r="B31" s="95" t="s">
        <v>49</v>
      </c>
      <c r="C31" s="96">
        <f t="shared" si="1"/>
        <v>0</v>
      </c>
      <c r="D31" s="98" t="s">
        <v>46</v>
      </c>
      <c r="E31" s="102" t="s">
        <v>46</v>
      </c>
      <c r="F31" s="359" t="s">
        <v>46</v>
      </c>
      <c r="G31" s="98" t="s">
        <v>46</v>
      </c>
      <c r="H31" s="99" t="s">
        <v>46</v>
      </c>
      <c r="I31" s="100" t="s">
        <v>46</v>
      </c>
      <c r="J31" s="104">
        <f>SUM(J32:J34)</f>
        <v>0</v>
      </c>
      <c r="K31" s="105">
        <f>SUM(K32:K34)</f>
        <v>0</v>
      </c>
      <c r="L31" s="106">
        <f t="shared" si="2"/>
        <v>0</v>
      </c>
      <c r="M31" s="101" t="s">
        <v>46</v>
      </c>
      <c r="N31" s="102" t="s">
        <v>46</v>
      </c>
      <c r="O31" s="100" t="s">
        <v>46</v>
      </c>
      <c r="P31" s="103"/>
      <c r="R31" s="56"/>
    </row>
    <row r="32" spans="1:18" ht="12.75" hidden="1" thickTop="1" x14ac:dyDescent="0.25">
      <c r="A32" s="66">
        <v>21351</v>
      </c>
      <c r="B32" s="108" t="s">
        <v>50</v>
      </c>
      <c r="C32" s="109">
        <f t="shared" si="1"/>
        <v>0</v>
      </c>
      <c r="D32" s="110" t="s">
        <v>46</v>
      </c>
      <c r="E32" s="117" t="s">
        <v>46</v>
      </c>
      <c r="F32" s="360" t="s">
        <v>46</v>
      </c>
      <c r="G32" s="110" t="s">
        <v>46</v>
      </c>
      <c r="H32" s="111" t="s">
        <v>46</v>
      </c>
      <c r="I32" s="112" t="s">
        <v>46</v>
      </c>
      <c r="J32" s="113"/>
      <c r="K32" s="114"/>
      <c r="L32" s="115">
        <f t="shared" si="2"/>
        <v>0</v>
      </c>
      <c r="M32" s="116" t="s">
        <v>46</v>
      </c>
      <c r="N32" s="117" t="s">
        <v>46</v>
      </c>
      <c r="O32" s="112" t="s">
        <v>46</v>
      </c>
      <c r="P32" s="74"/>
      <c r="R32" s="56"/>
    </row>
    <row r="33" spans="1:18" ht="12.75" hidden="1" thickTop="1" x14ac:dyDescent="0.25">
      <c r="A33" s="75">
        <v>21352</v>
      </c>
      <c r="B33" s="118" t="s">
        <v>51</v>
      </c>
      <c r="C33" s="119">
        <f t="shared" si="1"/>
        <v>0</v>
      </c>
      <c r="D33" s="120" t="s">
        <v>46</v>
      </c>
      <c r="E33" s="127" t="s">
        <v>46</v>
      </c>
      <c r="F33" s="361" t="s">
        <v>46</v>
      </c>
      <c r="G33" s="120" t="s">
        <v>46</v>
      </c>
      <c r="H33" s="121" t="s">
        <v>46</v>
      </c>
      <c r="I33" s="122" t="s">
        <v>46</v>
      </c>
      <c r="J33" s="123"/>
      <c r="K33" s="124"/>
      <c r="L33" s="125">
        <f t="shared" si="2"/>
        <v>0</v>
      </c>
      <c r="M33" s="126" t="s">
        <v>46</v>
      </c>
      <c r="N33" s="127" t="s">
        <v>46</v>
      </c>
      <c r="O33" s="122" t="s">
        <v>46</v>
      </c>
      <c r="P33" s="83"/>
      <c r="R33" s="56"/>
    </row>
    <row r="34" spans="1:18" ht="24.75" hidden="1" thickTop="1" x14ac:dyDescent="0.25">
      <c r="A34" s="75">
        <v>21359</v>
      </c>
      <c r="B34" s="118" t="s">
        <v>52</v>
      </c>
      <c r="C34" s="119">
        <f t="shared" si="1"/>
        <v>0</v>
      </c>
      <c r="D34" s="120" t="s">
        <v>46</v>
      </c>
      <c r="E34" s="127" t="s">
        <v>46</v>
      </c>
      <c r="F34" s="361" t="s">
        <v>46</v>
      </c>
      <c r="G34" s="120" t="s">
        <v>46</v>
      </c>
      <c r="H34" s="121" t="s">
        <v>46</v>
      </c>
      <c r="I34" s="122" t="s">
        <v>46</v>
      </c>
      <c r="J34" s="123"/>
      <c r="K34" s="124"/>
      <c r="L34" s="125">
        <f t="shared" si="2"/>
        <v>0</v>
      </c>
      <c r="M34" s="126" t="s">
        <v>46</v>
      </c>
      <c r="N34" s="127" t="s">
        <v>46</v>
      </c>
      <c r="O34" s="122" t="s">
        <v>46</v>
      </c>
      <c r="P34" s="83"/>
      <c r="R34" s="56"/>
    </row>
    <row r="35" spans="1:18" s="46" customFormat="1" ht="36.75" hidden="1" thickTop="1" x14ac:dyDescent="0.25">
      <c r="A35" s="107">
        <v>21370</v>
      </c>
      <c r="B35" s="95" t="s">
        <v>53</v>
      </c>
      <c r="C35" s="96">
        <f t="shared" si="1"/>
        <v>0</v>
      </c>
      <c r="D35" s="98" t="s">
        <v>46</v>
      </c>
      <c r="E35" s="102" t="s">
        <v>46</v>
      </c>
      <c r="F35" s="359" t="s">
        <v>46</v>
      </c>
      <c r="G35" s="98" t="s">
        <v>46</v>
      </c>
      <c r="H35" s="99" t="s">
        <v>46</v>
      </c>
      <c r="I35" s="100" t="s">
        <v>46</v>
      </c>
      <c r="J35" s="104">
        <f>SUM(J36)</f>
        <v>0</v>
      </c>
      <c r="K35" s="105">
        <f>SUM(K36)</f>
        <v>0</v>
      </c>
      <c r="L35" s="106">
        <f t="shared" si="2"/>
        <v>0</v>
      </c>
      <c r="M35" s="101" t="s">
        <v>46</v>
      </c>
      <c r="N35" s="102" t="s">
        <v>46</v>
      </c>
      <c r="O35" s="100" t="s">
        <v>46</v>
      </c>
      <c r="P35" s="103"/>
      <c r="R35" s="56"/>
    </row>
    <row r="36" spans="1:18" ht="36.75" hidden="1" thickTop="1" x14ac:dyDescent="0.25">
      <c r="A36" s="128">
        <v>21379</v>
      </c>
      <c r="B36" s="129" t="s">
        <v>54</v>
      </c>
      <c r="C36" s="130">
        <f t="shared" si="1"/>
        <v>0</v>
      </c>
      <c r="D36" s="131" t="s">
        <v>46</v>
      </c>
      <c r="E36" s="138" t="s">
        <v>46</v>
      </c>
      <c r="F36" s="362" t="s">
        <v>46</v>
      </c>
      <c r="G36" s="131" t="s">
        <v>46</v>
      </c>
      <c r="H36" s="132" t="s">
        <v>46</v>
      </c>
      <c r="I36" s="133" t="s">
        <v>46</v>
      </c>
      <c r="J36" s="134"/>
      <c r="K36" s="135"/>
      <c r="L36" s="136">
        <f t="shared" si="2"/>
        <v>0</v>
      </c>
      <c r="M36" s="137" t="s">
        <v>46</v>
      </c>
      <c r="N36" s="138" t="s">
        <v>46</v>
      </c>
      <c r="O36" s="133" t="s">
        <v>46</v>
      </c>
      <c r="P36" s="139"/>
      <c r="R36" s="56"/>
    </row>
    <row r="37" spans="1:18" s="46" customFormat="1" ht="12.75" hidden="1" thickTop="1" x14ac:dyDescent="0.25">
      <c r="A37" s="107">
        <v>21380</v>
      </c>
      <c r="B37" s="95" t="s">
        <v>55</v>
      </c>
      <c r="C37" s="96">
        <f t="shared" si="1"/>
        <v>0</v>
      </c>
      <c r="D37" s="98" t="s">
        <v>46</v>
      </c>
      <c r="E37" s="102" t="s">
        <v>46</v>
      </c>
      <c r="F37" s="359" t="s">
        <v>46</v>
      </c>
      <c r="G37" s="98" t="s">
        <v>46</v>
      </c>
      <c r="H37" s="99" t="s">
        <v>46</v>
      </c>
      <c r="I37" s="100" t="s">
        <v>46</v>
      </c>
      <c r="J37" s="104">
        <f>SUM(J38:J39)</f>
        <v>0</v>
      </c>
      <c r="K37" s="105">
        <f>SUM(K38:K39)</f>
        <v>0</v>
      </c>
      <c r="L37" s="106">
        <f t="shared" si="2"/>
        <v>0</v>
      </c>
      <c r="M37" s="101" t="s">
        <v>46</v>
      </c>
      <c r="N37" s="102" t="s">
        <v>46</v>
      </c>
      <c r="O37" s="100" t="s">
        <v>46</v>
      </c>
      <c r="P37" s="103"/>
      <c r="R37" s="56"/>
    </row>
    <row r="38" spans="1:18" ht="12.75" hidden="1" thickTop="1" x14ac:dyDescent="0.25">
      <c r="A38" s="67">
        <v>21381</v>
      </c>
      <c r="B38" s="108" t="s">
        <v>56</v>
      </c>
      <c r="C38" s="109">
        <f t="shared" si="1"/>
        <v>0</v>
      </c>
      <c r="D38" s="110" t="s">
        <v>46</v>
      </c>
      <c r="E38" s="117" t="s">
        <v>46</v>
      </c>
      <c r="F38" s="360" t="s">
        <v>46</v>
      </c>
      <c r="G38" s="110" t="s">
        <v>46</v>
      </c>
      <c r="H38" s="111" t="s">
        <v>46</v>
      </c>
      <c r="I38" s="112" t="s">
        <v>46</v>
      </c>
      <c r="J38" s="113"/>
      <c r="K38" s="114"/>
      <c r="L38" s="115">
        <f t="shared" si="2"/>
        <v>0</v>
      </c>
      <c r="M38" s="116" t="s">
        <v>46</v>
      </c>
      <c r="N38" s="117" t="s">
        <v>46</v>
      </c>
      <c r="O38" s="112" t="s">
        <v>46</v>
      </c>
      <c r="P38" s="74"/>
      <c r="R38" s="56"/>
    </row>
    <row r="39" spans="1:18" ht="24.75" hidden="1" thickTop="1" x14ac:dyDescent="0.25">
      <c r="A39" s="76">
        <v>21383</v>
      </c>
      <c r="B39" s="118" t="s">
        <v>57</v>
      </c>
      <c r="C39" s="119">
        <f t="shared" si="1"/>
        <v>0</v>
      </c>
      <c r="D39" s="120" t="s">
        <v>46</v>
      </c>
      <c r="E39" s="127" t="s">
        <v>46</v>
      </c>
      <c r="F39" s="361" t="s">
        <v>46</v>
      </c>
      <c r="G39" s="120" t="s">
        <v>46</v>
      </c>
      <c r="H39" s="121" t="s">
        <v>46</v>
      </c>
      <c r="I39" s="122" t="s">
        <v>46</v>
      </c>
      <c r="J39" s="123"/>
      <c r="K39" s="124"/>
      <c r="L39" s="125">
        <f t="shared" si="2"/>
        <v>0</v>
      </c>
      <c r="M39" s="126" t="s">
        <v>46</v>
      </c>
      <c r="N39" s="127" t="s">
        <v>46</v>
      </c>
      <c r="O39" s="122" t="s">
        <v>46</v>
      </c>
      <c r="P39" s="83"/>
      <c r="R39" s="56"/>
    </row>
    <row r="40" spans="1:18" s="46" customFormat="1" ht="24.75" hidden="1" thickTop="1" x14ac:dyDescent="0.25">
      <c r="A40" s="107">
        <v>21390</v>
      </c>
      <c r="B40" s="95" t="s">
        <v>58</v>
      </c>
      <c r="C40" s="96">
        <f t="shared" si="1"/>
        <v>0</v>
      </c>
      <c r="D40" s="98" t="s">
        <v>46</v>
      </c>
      <c r="E40" s="102" t="s">
        <v>46</v>
      </c>
      <c r="F40" s="359" t="s">
        <v>46</v>
      </c>
      <c r="G40" s="98" t="s">
        <v>46</v>
      </c>
      <c r="H40" s="99" t="s">
        <v>46</v>
      </c>
      <c r="I40" s="100" t="s">
        <v>46</v>
      </c>
      <c r="J40" s="104">
        <f>SUM(J41:J44)</f>
        <v>0</v>
      </c>
      <c r="K40" s="105">
        <f>SUM(K41:K44)</f>
        <v>0</v>
      </c>
      <c r="L40" s="106">
        <f t="shared" si="2"/>
        <v>0</v>
      </c>
      <c r="M40" s="101" t="s">
        <v>46</v>
      </c>
      <c r="N40" s="102" t="s">
        <v>46</v>
      </c>
      <c r="O40" s="100" t="s">
        <v>46</v>
      </c>
      <c r="P40" s="103"/>
      <c r="R40" s="56"/>
    </row>
    <row r="41" spans="1:18" ht="24.75" hidden="1" thickTop="1" x14ac:dyDescent="0.25">
      <c r="A41" s="67">
        <v>21391</v>
      </c>
      <c r="B41" s="108" t="s">
        <v>59</v>
      </c>
      <c r="C41" s="109">
        <f t="shared" si="1"/>
        <v>0</v>
      </c>
      <c r="D41" s="110" t="s">
        <v>46</v>
      </c>
      <c r="E41" s="117" t="s">
        <v>46</v>
      </c>
      <c r="F41" s="360" t="s">
        <v>46</v>
      </c>
      <c r="G41" s="110" t="s">
        <v>46</v>
      </c>
      <c r="H41" s="111" t="s">
        <v>46</v>
      </c>
      <c r="I41" s="112" t="s">
        <v>46</v>
      </c>
      <c r="J41" s="113"/>
      <c r="K41" s="114"/>
      <c r="L41" s="115">
        <f t="shared" si="2"/>
        <v>0</v>
      </c>
      <c r="M41" s="116" t="s">
        <v>46</v>
      </c>
      <c r="N41" s="117" t="s">
        <v>46</v>
      </c>
      <c r="O41" s="112" t="s">
        <v>46</v>
      </c>
      <c r="P41" s="74"/>
      <c r="R41" s="56"/>
    </row>
    <row r="42" spans="1:18" ht="12.75" hidden="1" thickTop="1" x14ac:dyDescent="0.25">
      <c r="A42" s="76">
        <v>21393</v>
      </c>
      <c r="B42" s="118" t="s">
        <v>60</v>
      </c>
      <c r="C42" s="119">
        <f t="shared" si="1"/>
        <v>0</v>
      </c>
      <c r="D42" s="120" t="s">
        <v>46</v>
      </c>
      <c r="E42" s="127" t="s">
        <v>46</v>
      </c>
      <c r="F42" s="361" t="s">
        <v>46</v>
      </c>
      <c r="G42" s="120" t="s">
        <v>46</v>
      </c>
      <c r="H42" s="121" t="s">
        <v>46</v>
      </c>
      <c r="I42" s="122" t="s">
        <v>46</v>
      </c>
      <c r="J42" s="123"/>
      <c r="K42" s="124"/>
      <c r="L42" s="125">
        <f t="shared" si="2"/>
        <v>0</v>
      </c>
      <c r="M42" s="126" t="s">
        <v>46</v>
      </c>
      <c r="N42" s="127" t="s">
        <v>46</v>
      </c>
      <c r="O42" s="122" t="s">
        <v>46</v>
      </c>
      <c r="P42" s="83"/>
      <c r="R42" s="56"/>
    </row>
    <row r="43" spans="1:18" ht="12.75" hidden="1" thickTop="1" x14ac:dyDescent="0.25">
      <c r="A43" s="76">
        <v>21395</v>
      </c>
      <c r="B43" s="118" t="s">
        <v>61</v>
      </c>
      <c r="C43" s="119">
        <f t="shared" si="1"/>
        <v>0</v>
      </c>
      <c r="D43" s="120" t="s">
        <v>46</v>
      </c>
      <c r="E43" s="127" t="s">
        <v>46</v>
      </c>
      <c r="F43" s="361" t="s">
        <v>46</v>
      </c>
      <c r="G43" s="120" t="s">
        <v>46</v>
      </c>
      <c r="H43" s="121" t="s">
        <v>46</v>
      </c>
      <c r="I43" s="122" t="s">
        <v>46</v>
      </c>
      <c r="J43" s="123"/>
      <c r="K43" s="124"/>
      <c r="L43" s="125">
        <f t="shared" si="2"/>
        <v>0</v>
      </c>
      <c r="M43" s="126" t="s">
        <v>46</v>
      </c>
      <c r="N43" s="127" t="s">
        <v>46</v>
      </c>
      <c r="O43" s="122" t="s">
        <v>46</v>
      </c>
      <c r="P43" s="83"/>
      <c r="R43" s="56"/>
    </row>
    <row r="44" spans="1:18" ht="24.75" hidden="1" thickTop="1" x14ac:dyDescent="0.25">
      <c r="A44" s="76">
        <v>21399</v>
      </c>
      <c r="B44" s="118" t="s">
        <v>62</v>
      </c>
      <c r="C44" s="119">
        <f t="shared" si="1"/>
        <v>0</v>
      </c>
      <c r="D44" s="120" t="s">
        <v>46</v>
      </c>
      <c r="E44" s="127" t="s">
        <v>46</v>
      </c>
      <c r="F44" s="361" t="s">
        <v>46</v>
      </c>
      <c r="G44" s="120" t="s">
        <v>46</v>
      </c>
      <c r="H44" s="121" t="s">
        <v>46</v>
      </c>
      <c r="I44" s="122" t="s">
        <v>46</v>
      </c>
      <c r="J44" s="123"/>
      <c r="K44" s="124"/>
      <c r="L44" s="125">
        <f t="shared" si="2"/>
        <v>0</v>
      </c>
      <c r="M44" s="126" t="s">
        <v>46</v>
      </c>
      <c r="N44" s="127" t="s">
        <v>46</v>
      </c>
      <c r="O44" s="122" t="s">
        <v>46</v>
      </c>
      <c r="P44" s="83"/>
      <c r="R44" s="56"/>
    </row>
    <row r="45" spans="1:18" s="46" customFormat="1" ht="24.75" hidden="1" thickTop="1" x14ac:dyDescent="0.25">
      <c r="A45" s="107">
        <v>21420</v>
      </c>
      <c r="B45" s="95" t="s">
        <v>63</v>
      </c>
      <c r="C45" s="140">
        <f>F45</f>
        <v>0</v>
      </c>
      <c r="D45" s="141"/>
      <c r="E45" s="337"/>
      <c r="F45" s="358">
        <f>D45+E45</f>
        <v>0</v>
      </c>
      <c r="G45" s="98" t="s">
        <v>46</v>
      </c>
      <c r="H45" s="99" t="s">
        <v>46</v>
      </c>
      <c r="I45" s="100" t="s">
        <v>46</v>
      </c>
      <c r="J45" s="98" t="s">
        <v>46</v>
      </c>
      <c r="K45" s="99" t="s">
        <v>46</v>
      </c>
      <c r="L45" s="100" t="s">
        <v>46</v>
      </c>
      <c r="M45" s="101" t="s">
        <v>46</v>
      </c>
      <c r="N45" s="102" t="s">
        <v>46</v>
      </c>
      <c r="O45" s="100" t="s">
        <v>46</v>
      </c>
      <c r="P45" s="103"/>
      <c r="R45" s="56"/>
    </row>
    <row r="46" spans="1:18" s="46" customFormat="1" ht="24.75" hidden="1" thickTop="1" x14ac:dyDescent="0.25">
      <c r="A46" s="142">
        <v>21490</v>
      </c>
      <c r="B46" s="143" t="s">
        <v>64</v>
      </c>
      <c r="C46" s="140">
        <f>F46+I46+L46</f>
        <v>0</v>
      </c>
      <c r="D46" s="144">
        <f>D47</f>
        <v>0</v>
      </c>
      <c r="E46" s="338">
        <f>E47</f>
        <v>0</v>
      </c>
      <c r="F46" s="363">
        <f>D46+E46</f>
        <v>0</v>
      </c>
      <c r="G46" s="144">
        <f>G47</f>
        <v>0</v>
      </c>
      <c r="H46" s="145">
        <f t="shared" ref="H46:K46" si="3">H47</f>
        <v>0</v>
      </c>
      <c r="I46" s="146">
        <f>G46+H46</f>
        <v>0</v>
      </c>
      <c r="J46" s="144">
        <f>J47</f>
        <v>0</v>
      </c>
      <c r="K46" s="145">
        <f t="shared" si="3"/>
        <v>0</v>
      </c>
      <c r="L46" s="146">
        <f>J46+K46</f>
        <v>0</v>
      </c>
      <c r="M46" s="101" t="s">
        <v>46</v>
      </c>
      <c r="N46" s="102" t="s">
        <v>46</v>
      </c>
      <c r="O46" s="100" t="s">
        <v>46</v>
      </c>
      <c r="P46" s="103"/>
      <c r="R46" s="56"/>
    </row>
    <row r="47" spans="1:18" s="46" customFormat="1" ht="24.75" hidden="1" thickTop="1" x14ac:dyDescent="0.25">
      <c r="A47" s="76">
        <v>21499</v>
      </c>
      <c r="B47" s="118" t="s">
        <v>65</v>
      </c>
      <c r="C47" s="147">
        <f>F47+I47+L47</f>
        <v>0</v>
      </c>
      <c r="D47" s="69"/>
      <c r="E47" s="73"/>
      <c r="F47" s="355">
        <f>D47+E47</f>
        <v>0</v>
      </c>
      <c r="G47" s="148"/>
      <c r="H47" s="70"/>
      <c r="I47" s="71">
        <f>G47+H47</f>
        <v>0</v>
      </c>
      <c r="J47" s="69"/>
      <c r="K47" s="70"/>
      <c r="L47" s="71">
        <f>J47+K47</f>
        <v>0</v>
      </c>
      <c r="M47" s="137" t="s">
        <v>46</v>
      </c>
      <c r="N47" s="138" t="s">
        <v>46</v>
      </c>
      <c r="O47" s="133" t="s">
        <v>46</v>
      </c>
      <c r="P47" s="139"/>
      <c r="R47" s="56"/>
    </row>
    <row r="48" spans="1:18" ht="24.75" hidden="1" thickTop="1" x14ac:dyDescent="0.25">
      <c r="A48" s="149">
        <v>23000</v>
      </c>
      <c r="B48" s="150" t="s">
        <v>66</v>
      </c>
      <c r="C48" s="140">
        <f>O48</f>
        <v>0</v>
      </c>
      <c r="D48" s="151" t="s">
        <v>46</v>
      </c>
      <c r="E48" s="339" t="s">
        <v>46</v>
      </c>
      <c r="F48" s="364" t="s">
        <v>46</v>
      </c>
      <c r="G48" s="151" t="s">
        <v>46</v>
      </c>
      <c r="H48" s="152" t="s">
        <v>46</v>
      </c>
      <c r="I48" s="153" t="s">
        <v>46</v>
      </c>
      <c r="J48" s="151" t="s">
        <v>46</v>
      </c>
      <c r="K48" s="152" t="s">
        <v>46</v>
      </c>
      <c r="L48" s="153" t="s">
        <v>46</v>
      </c>
      <c r="M48" s="154">
        <f>SUM(M49:M50)</f>
        <v>0</v>
      </c>
      <c r="N48" s="155">
        <f>SUM(N49:N50)</f>
        <v>0</v>
      </c>
      <c r="O48" s="156">
        <f>M48+N48</f>
        <v>0</v>
      </c>
      <c r="P48" s="103"/>
      <c r="R48" s="56"/>
    </row>
    <row r="49" spans="1:18" ht="24.75" hidden="1" thickTop="1" x14ac:dyDescent="0.25">
      <c r="A49" s="157">
        <v>23410</v>
      </c>
      <c r="B49" s="158" t="s">
        <v>67</v>
      </c>
      <c r="C49" s="159">
        <f>O49</f>
        <v>0</v>
      </c>
      <c r="D49" s="160" t="s">
        <v>46</v>
      </c>
      <c r="E49" s="340" t="s">
        <v>46</v>
      </c>
      <c r="F49" s="365" t="s">
        <v>46</v>
      </c>
      <c r="G49" s="160" t="s">
        <v>46</v>
      </c>
      <c r="H49" s="161" t="s">
        <v>46</v>
      </c>
      <c r="I49" s="162" t="s">
        <v>46</v>
      </c>
      <c r="J49" s="160" t="s">
        <v>46</v>
      </c>
      <c r="K49" s="161" t="s">
        <v>46</v>
      </c>
      <c r="L49" s="162" t="s">
        <v>46</v>
      </c>
      <c r="M49" s="163"/>
      <c r="N49" s="164"/>
      <c r="O49" s="165">
        <f>M49+N49</f>
        <v>0</v>
      </c>
      <c r="P49" s="166"/>
      <c r="R49" s="56"/>
    </row>
    <row r="50" spans="1:18" ht="24.75" hidden="1" thickTop="1" x14ac:dyDescent="0.25">
      <c r="A50" s="157">
        <v>23510</v>
      </c>
      <c r="B50" s="158" t="s">
        <v>68</v>
      </c>
      <c r="C50" s="159">
        <f>O50</f>
        <v>0</v>
      </c>
      <c r="D50" s="160" t="s">
        <v>46</v>
      </c>
      <c r="E50" s="340" t="s">
        <v>46</v>
      </c>
      <c r="F50" s="365" t="s">
        <v>46</v>
      </c>
      <c r="G50" s="160" t="s">
        <v>46</v>
      </c>
      <c r="H50" s="161" t="s">
        <v>46</v>
      </c>
      <c r="I50" s="162" t="s">
        <v>46</v>
      </c>
      <c r="J50" s="160" t="s">
        <v>46</v>
      </c>
      <c r="K50" s="161" t="s">
        <v>46</v>
      </c>
      <c r="L50" s="162" t="s">
        <v>46</v>
      </c>
      <c r="M50" s="163"/>
      <c r="N50" s="164"/>
      <c r="O50" s="165">
        <f>M50+N50</f>
        <v>0</v>
      </c>
      <c r="P50" s="166"/>
      <c r="R50" s="56"/>
    </row>
    <row r="51" spans="1:18" ht="12.75" thickTop="1" x14ac:dyDescent="0.25">
      <c r="A51" s="167"/>
      <c r="B51" s="158"/>
      <c r="C51" s="168"/>
      <c r="D51" s="169"/>
      <c r="E51" s="791"/>
      <c r="F51" s="395"/>
      <c r="G51" s="169"/>
      <c r="H51" s="170"/>
      <c r="I51" s="162"/>
      <c r="J51" s="171"/>
      <c r="K51" s="172"/>
      <c r="L51" s="165"/>
      <c r="M51" s="163"/>
      <c r="N51" s="164"/>
      <c r="O51" s="165"/>
      <c r="P51" s="166"/>
      <c r="R51" s="56"/>
    </row>
    <row r="52" spans="1:18" s="46" customFormat="1" x14ac:dyDescent="0.25">
      <c r="A52" s="173"/>
      <c r="B52" s="174" t="s">
        <v>69</v>
      </c>
      <c r="C52" s="175"/>
      <c r="D52" s="176"/>
      <c r="E52" s="792"/>
      <c r="F52" s="795"/>
      <c r="G52" s="176"/>
      <c r="H52" s="177"/>
      <c r="I52" s="178"/>
      <c r="J52" s="176"/>
      <c r="K52" s="177"/>
      <c r="L52" s="178"/>
      <c r="M52" s="179"/>
      <c r="N52" s="180"/>
      <c r="O52" s="178"/>
      <c r="P52" s="181"/>
      <c r="R52" s="56"/>
    </row>
    <row r="53" spans="1:18" s="46" customFormat="1" ht="12.75" thickBot="1" x14ac:dyDescent="0.3">
      <c r="A53" s="182"/>
      <c r="B53" s="47" t="s">
        <v>70</v>
      </c>
      <c r="C53" s="183">
        <f t="shared" ref="C53:C116" si="4">F53+I53+L53+O53</f>
        <v>99578</v>
      </c>
      <c r="D53" s="184">
        <f>SUM(D54,D284)</f>
        <v>99838</v>
      </c>
      <c r="E53" s="610">
        <f>SUM(E54,E284)</f>
        <v>-260</v>
      </c>
      <c r="F53" s="398">
        <f t="shared" ref="F53:F117" si="5">D53+E53</f>
        <v>99578</v>
      </c>
      <c r="G53" s="184">
        <f>SUM(G54,G284)</f>
        <v>0</v>
      </c>
      <c r="H53" s="185">
        <f>SUM(H54,H284)</f>
        <v>0</v>
      </c>
      <c r="I53" s="186">
        <f t="shared" ref="I53:I117" si="6">G53+H53</f>
        <v>0</v>
      </c>
      <c r="J53" s="184">
        <f>SUM(J54,J284)</f>
        <v>0</v>
      </c>
      <c r="K53" s="185">
        <f>SUM(K54,K284)</f>
        <v>0</v>
      </c>
      <c r="L53" s="186">
        <f t="shared" ref="L53:L117" si="7">J53+K53</f>
        <v>0</v>
      </c>
      <c r="M53" s="187">
        <f>SUM(M54,M284)</f>
        <v>0</v>
      </c>
      <c r="N53" s="188">
        <f>SUM(N54,N284)</f>
        <v>0</v>
      </c>
      <c r="O53" s="186">
        <f t="shared" ref="O53:O117" si="8">M53+N53</f>
        <v>0</v>
      </c>
      <c r="P53" s="55"/>
      <c r="R53" s="56"/>
    </row>
    <row r="54" spans="1:18" s="46" customFormat="1" ht="36.75" thickTop="1" x14ac:dyDescent="0.25">
      <c r="A54" s="189"/>
      <c r="B54" s="190" t="s">
        <v>71</v>
      </c>
      <c r="C54" s="191">
        <f t="shared" si="4"/>
        <v>99578</v>
      </c>
      <c r="D54" s="192">
        <f>SUM(D55,D197)</f>
        <v>99838</v>
      </c>
      <c r="E54" s="613">
        <f>SUM(E55,E197)</f>
        <v>-260</v>
      </c>
      <c r="F54" s="399">
        <f t="shared" si="5"/>
        <v>99578</v>
      </c>
      <c r="G54" s="192">
        <f>SUM(G55,G197)</f>
        <v>0</v>
      </c>
      <c r="H54" s="193">
        <f>SUM(H55,H197)</f>
        <v>0</v>
      </c>
      <c r="I54" s="194">
        <f t="shared" si="6"/>
        <v>0</v>
      </c>
      <c r="J54" s="192">
        <f>SUM(J55,J197)</f>
        <v>0</v>
      </c>
      <c r="K54" s="193">
        <f>SUM(K55,K197)</f>
        <v>0</v>
      </c>
      <c r="L54" s="194">
        <f t="shared" si="7"/>
        <v>0</v>
      </c>
      <c r="M54" s="195">
        <f>SUM(M55,M197)</f>
        <v>0</v>
      </c>
      <c r="N54" s="196">
        <f>SUM(N55,N197)</f>
        <v>0</v>
      </c>
      <c r="O54" s="194">
        <f t="shared" si="8"/>
        <v>0</v>
      </c>
      <c r="P54" s="197"/>
      <c r="R54" s="56"/>
    </row>
    <row r="55" spans="1:18" s="46" customFormat="1" ht="24" x14ac:dyDescent="0.25">
      <c r="A55" s="40"/>
      <c r="B55" s="36" t="s">
        <v>72</v>
      </c>
      <c r="C55" s="198">
        <f t="shared" si="4"/>
        <v>99578</v>
      </c>
      <c r="D55" s="199">
        <f>SUM(D56,D78,D176,D190)</f>
        <v>99838</v>
      </c>
      <c r="E55" s="605">
        <f>SUM(E56,E78,E176,E190)</f>
        <v>-260</v>
      </c>
      <c r="F55" s="400">
        <f t="shared" si="5"/>
        <v>99578</v>
      </c>
      <c r="G55" s="199">
        <f>SUM(G56,G78,G176,G190)</f>
        <v>0</v>
      </c>
      <c r="H55" s="200">
        <f>SUM(H56,H78,H176,H190)</f>
        <v>0</v>
      </c>
      <c r="I55" s="201">
        <f t="shared" si="6"/>
        <v>0</v>
      </c>
      <c r="J55" s="199">
        <f>SUM(J56,J78,J176,J190)</f>
        <v>0</v>
      </c>
      <c r="K55" s="200">
        <f>SUM(K56,K78,K176,K190)</f>
        <v>0</v>
      </c>
      <c r="L55" s="201">
        <f t="shared" si="7"/>
        <v>0</v>
      </c>
      <c r="M55" s="56">
        <f>SUM(M56,M78,M176,M190)</f>
        <v>0</v>
      </c>
      <c r="N55" s="202">
        <f>SUM(N56,N78,N176,N190)</f>
        <v>0</v>
      </c>
      <c r="O55" s="201">
        <f t="shared" si="8"/>
        <v>0</v>
      </c>
      <c r="P55" s="203"/>
      <c r="R55" s="56"/>
    </row>
    <row r="56" spans="1:18" s="46" customFormat="1" hidden="1" x14ac:dyDescent="0.25">
      <c r="A56" s="204">
        <v>1000</v>
      </c>
      <c r="B56" s="204" t="s">
        <v>73</v>
      </c>
      <c r="C56" s="205">
        <f t="shared" si="4"/>
        <v>0</v>
      </c>
      <c r="D56" s="206">
        <f>SUM(D57,D70)</f>
        <v>0</v>
      </c>
      <c r="E56" s="210">
        <f>SUM(E57,E70)</f>
        <v>0</v>
      </c>
      <c r="F56" s="371">
        <f t="shared" si="5"/>
        <v>0</v>
      </c>
      <c r="G56" s="206">
        <f>SUM(G57,G70)</f>
        <v>0</v>
      </c>
      <c r="H56" s="207">
        <f>SUM(H57,H70)</f>
        <v>0</v>
      </c>
      <c r="I56" s="208">
        <f t="shared" si="6"/>
        <v>0</v>
      </c>
      <c r="J56" s="206">
        <f>SUM(J57,J70)</f>
        <v>0</v>
      </c>
      <c r="K56" s="207">
        <f>SUM(K57,K70)</f>
        <v>0</v>
      </c>
      <c r="L56" s="208">
        <f t="shared" si="7"/>
        <v>0</v>
      </c>
      <c r="M56" s="209">
        <f>SUM(M57,M70)</f>
        <v>0</v>
      </c>
      <c r="N56" s="210">
        <f>SUM(N57,N70)</f>
        <v>0</v>
      </c>
      <c r="O56" s="208">
        <f t="shared" si="8"/>
        <v>0</v>
      </c>
      <c r="P56" s="211"/>
      <c r="R56" s="56"/>
    </row>
    <row r="57" spans="1:18" hidden="1" x14ac:dyDescent="0.25">
      <c r="A57" s="95">
        <v>1100</v>
      </c>
      <c r="B57" s="212" t="s">
        <v>74</v>
      </c>
      <c r="C57" s="96">
        <f t="shared" si="4"/>
        <v>0</v>
      </c>
      <c r="D57" s="104">
        <f>SUM(D58,D61,D69)</f>
        <v>0</v>
      </c>
      <c r="E57" s="239">
        <f>SUM(E58,E61,E69)</f>
        <v>0</v>
      </c>
      <c r="F57" s="372">
        <f t="shared" si="5"/>
        <v>0</v>
      </c>
      <c r="G57" s="104">
        <f>SUM(G58,G61,G69)</f>
        <v>0</v>
      </c>
      <c r="H57" s="105">
        <f>SUM(H58,H61,H69)</f>
        <v>0</v>
      </c>
      <c r="I57" s="106">
        <f t="shared" si="6"/>
        <v>0</v>
      </c>
      <c r="J57" s="104">
        <f>SUM(J58,J61,J69)</f>
        <v>0</v>
      </c>
      <c r="K57" s="105">
        <f>SUM(K58,K61,K69)</f>
        <v>0</v>
      </c>
      <c r="L57" s="106">
        <f t="shared" si="7"/>
        <v>0</v>
      </c>
      <c r="M57" s="213">
        <f>SUM(M58,M61,M69)</f>
        <v>0</v>
      </c>
      <c r="N57" s="214">
        <f>SUM(N58,N61,N69)</f>
        <v>0</v>
      </c>
      <c r="O57" s="215">
        <f t="shared" si="8"/>
        <v>0</v>
      </c>
      <c r="P57" s="216"/>
      <c r="R57" s="56"/>
    </row>
    <row r="58" spans="1:18" hidden="1" x14ac:dyDescent="0.25">
      <c r="A58" s="217">
        <v>1110</v>
      </c>
      <c r="B58" s="158" t="s">
        <v>75</v>
      </c>
      <c r="C58" s="168">
        <f t="shared" si="4"/>
        <v>0</v>
      </c>
      <c r="D58" s="218">
        <f>SUM(D59:D60)</f>
        <v>0</v>
      </c>
      <c r="E58" s="222">
        <f>SUM(E59:E60)</f>
        <v>0</v>
      </c>
      <c r="F58" s="373">
        <f t="shared" si="5"/>
        <v>0</v>
      </c>
      <c r="G58" s="218">
        <f>SUM(G59:G60)</f>
        <v>0</v>
      </c>
      <c r="H58" s="219">
        <f>SUM(H59:H60)</f>
        <v>0</v>
      </c>
      <c r="I58" s="220">
        <f t="shared" si="6"/>
        <v>0</v>
      </c>
      <c r="J58" s="218">
        <f>SUM(J59:J60)</f>
        <v>0</v>
      </c>
      <c r="K58" s="219">
        <f>SUM(K59:K60)</f>
        <v>0</v>
      </c>
      <c r="L58" s="220">
        <f t="shared" si="7"/>
        <v>0</v>
      </c>
      <c r="M58" s="221">
        <f>SUM(M59:M60)</f>
        <v>0</v>
      </c>
      <c r="N58" s="222">
        <f>SUM(N59:N60)</f>
        <v>0</v>
      </c>
      <c r="O58" s="220">
        <f t="shared" si="8"/>
        <v>0</v>
      </c>
      <c r="P58" s="166"/>
      <c r="R58" s="56"/>
    </row>
    <row r="59" spans="1:18" hidden="1" x14ac:dyDescent="0.25">
      <c r="A59" s="67">
        <v>1111</v>
      </c>
      <c r="B59" s="108" t="s">
        <v>76</v>
      </c>
      <c r="C59" s="109">
        <f t="shared" si="4"/>
        <v>0</v>
      </c>
      <c r="D59" s="113"/>
      <c r="E59" s="224"/>
      <c r="F59" s="374">
        <f t="shared" si="5"/>
        <v>0</v>
      </c>
      <c r="G59" s="113"/>
      <c r="H59" s="114"/>
      <c r="I59" s="115">
        <f t="shared" si="6"/>
        <v>0</v>
      </c>
      <c r="J59" s="113"/>
      <c r="K59" s="114"/>
      <c r="L59" s="115">
        <f t="shared" si="7"/>
        <v>0</v>
      </c>
      <c r="M59" s="223"/>
      <c r="N59" s="224"/>
      <c r="O59" s="115">
        <f t="shared" si="8"/>
        <v>0</v>
      </c>
      <c r="P59" s="74"/>
      <c r="R59" s="56"/>
    </row>
    <row r="60" spans="1:18" ht="24" hidden="1" x14ac:dyDescent="0.25">
      <c r="A60" s="76">
        <v>1119</v>
      </c>
      <c r="B60" s="118" t="s">
        <v>77</v>
      </c>
      <c r="C60" s="119">
        <f t="shared" si="4"/>
        <v>0</v>
      </c>
      <c r="D60" s="123"/>
      <c r="E60" s="227"/>
      <c r="F60" s="375">
        <f t="shared" si="5"/>
        <v>0</v>
      </c>
      <c r="G60" s="123"/>
      <c r="H60" s="124"/>
      <c r="I60" s="125">
        <f t="shared" si="6"/>
        <v>0</v>
      </c>
      <c r="J60" s="123"/>
      <c r="K60" s="124"/>
      <c r="L60" s="125">
        <f t="shared" si="7"/>
        <v>0</v>
      </c>
      <c r="M60" s="226"/>
      <c r="N60" s="227"/>
      <c r="O60" s="125">
        <f t="shared" si="8"/>
        <v>0</v>
      </c>
      <c r="P60" s="83"/>
      <c r="R60" s="56"/>
    </row>
    <row r="61" spans="1:18" ht="24" hidden="1" x14ac:dyDescent="0.25">
      <c r="A61" s="228">
        <v>1140</v>
      </c>
      <c r="B61" s="118" t="s">
        <v>78</v>
      </c>
      <c r="C61" s="119">
        <f t="shared" si="4"/>
        <v>0</v>
      </c>
      <c r="D61" s="229">
        <f>SUM(D62:D68)</f>
        <v>0</v>
      </c>
      <c r="E61" s="233">
        <f>SUM(E62:E68)</f>
        <v>0</v>
      </c>
      <c r="F61" s="375">
        <f>D61+E61</f>
        <v>0</v>
      </c>
      <c r="G61" s="229">
        <f>SUM(G62:G68)</f>
        <v>0</v>
      </c>
      <c r="H61" s="231">
        <f>SUM(H62:H68)</f>
        <v>0</v>
      </c>
      <c r="I61" s="125">
        <f t="shared" si="6"/>
        <v>0</v>
      </c>
      <c r="J61" s="229">
        <f>SUM(J62:J68)</f>
        <v>0</v>
      </c>
      <c r="K61" s="231">
        <f>SUM(K62:K68)</f>
        <v>0</v>
      </c>
      <c r="L61" s="125">
        <f t="shared" si="7"/>
        <v>0</v>
      </c>
      <c r="M61" s="232">
        <f>SUM(M62:M68)</f>
        <v>0</v>
      </c>
      <c r="N61" s="233">
        <f>SUM(N62:N68)</f>
        <v>0</v>
      </c>
      <c r="O61" s="125">
        <f t="shared" si="8"/>
        <v>0</v>
      </c>
      <c r="P61" s="83"/>
      <c r="R61" s="56"/>
    </row>
    <row r="62" spans="1:18" hidden="1" x14ac:dyDescent="0.25">
      <c r="A62" s="76">
        <v>1141</v>
      </c>
      <c r="B62" s="118" t="s">
        <v>79</v>
      </c>
      <c r="C62" s="119">
        <f t="shared" si="4"/>
        <v>0</v>
      </c>
      <c r="D62" s="123"/>
      <c r="E62" s="227"/>
      <c r="F62" s="375">
        <f t="shared" si="5"/>
        <v>0</v>
      </c>
      <c r="G62" s="123"/>
      <c r="H62" s="124"/>
      <c r="I62" s="125">
        <f t="shared" si="6"/>
        <v>0</v>
      </c>
      <c r="J62" s="123"/>
      <c r="K62" s="124"/>
      <c r="L62" s="125">
        <f t="shared" si="7"/>
        <v>0</v>
      </c>
      <c r="M62" s="226"/>
      <c r="N62" s="227"/>
      <c r="O62" s="125">
        <f t="shared" si="8"/>
        <v>0</v>
      </c>
      <c r="P62" s="83"/>
      <c r="R62" s="56"/>
    </row>
    <row r="63" spans="1:18" ht="24" hidden="1" x14ac:dyDescent="0.25">
      <c r="A63" s="76">
        <v>1142</v>
      </c>
      <c r="B63" s="118" t="s">
        <v>80</v>
      </c>
      <c r="C63" s="119">
        <f t="shared" si="4"/>
        <v>0</v>
      </c>
      <c r="D63" s="123"/>
      <c r="E63" s="227"/>
      <c r="F63" s="375">
        <f t="shared" si="5"/>
        <v>0</v>
      </c>
      <c r="G63" s="123"/>
      <c r="H63" s="124"/>
      <c r="I63" s="125">
        <f t="shared" si="6"/>
        <v>0</v>
      </c>
      <c r="J63" s="123"/>
      <c r="K63" s="124"/>
      <c r="L63" s="125">
        <f t="shared" si="7"/>
        <v>0</v>
      </c>
      <c r="M63" s="226"/>
      <c r="N63" s="227"/>
      <c r="O63" s="125">
        <f t="shared" si="8"/>
        <v>0</v>
      </c>
      <c r="P63" s="83"/>
      <c r="R63" s="56"/>
    </row>
    <row r="64" spans="1:18" ht="24" hidden="1" x14ac:dyDescent="0.25">
      <c r="A64" s="76">
        <v>1145</v>
      </c>
      <c r="B64" s="118" t="s">
        <v>81</v>
      </c>
      <c r="C64" s="119">
        <f t="shared" si="4"/>
        <v>0</v>
      </c>
      <c r="D64" s="123"/>
      <c r="E64" s="227"/>
      <c r="F64" s="375">
        <f t="shared" si="5"/>
        <v>0</v>
      </c>
      <c r="G64" s="123"/>
      <c r="H64" s="124"/>
      <c r="I64" s="125">
        <f t="shared" si="6"/>
        <v>0</v>
      </c>
      <c r="J64" s="123"/>
      <c r="K64" s="124"/>
      <c r="L64" s="125">
        <f t="shared" si="7"/>
        <v>0</v>
      </c>
      <c r="M64" s="226"/>
      <c r="N64" s="227"/>
      <c r="O64" s="125">
        <f t="shared" si="8"/>
        <v>0</v>
      </c>
      <c r="P64" s="83"/>
      <c r="R64" s="56"/>
    </row>
    <row r="65" spans="1:18" ht="24" hidden="1" x14ac:dyDescent="0.25">
      <c r="A65" s="76">
        <v>1146</v>
      </c>
      <c r="B65" s="118" t="s">
        <v>82</v>
      </c>
      <c r="C65" s="119">
        <f t="shared" si="4"/>
        <v>0</v>
      </c>
      <c r="D65" s="123"/>
      <c r="E65" s="227"/>
      <c r="F65" s="375">
        <f t="shared" si="5"/>
        <v>0</v>
      </c>
      <c r="G65" s="123"/>
      <c r="H65" s="124"/>
      <c r="I65" s="125">
        <f t="shared" si="6"/>
        <v>0</v>
      </c>
      <c r="J65" s="123"/>
      <c r="K65" s="124"/>
      <c r="L65" s="125">
        <f t="shared" si="7"/>
        <v>0</v>
      </c>
      <c r="M65" s="226"/>
      <c r="N65" s="227"/>
      <c r="O65" s="125">
        <f t="shared" si="8"/>
        <v>0</v>
      </c>
      <c r="P65" s="83"/>
      <c r="R65" s="56"/>
    </row>
    <row r="66" spans="1:18" hidden="1" x14ac:dyDescent="0.25">
      <c r="A66" s="76">
        <v>1147</v>
      </c>
      <c r="B66" s="118" t="s">
        <v>83</v>
      </c>
      <c r="C66" s="119">
        <f t="shared" si="4"/>
        <v>0</v>
      </c>
      <c r="D66" s="123"/>
      <c r="E66" s="227"/>
      <c r="F66" s="375">
        <f t="shared" si="5"/>
        <v>0</v>
      </c>
      <c r="G66" s="123"/>
      <c r="H66" s="124"/>
      <c r="I66" s="125">
        <f t="shared" si="6"/>
        <v>0</v>
      </c>
      <c r="J66" s="123"/>
      <c r="K66" s="124"/>
      <c r="L66" s="125">
        <f t="shared" si="7"/>
        <v>0</v>
      </c>
      <c r="M66" s="226"/>
      <c r="N66" s="227"/>
      <c r="O66" s="125">
        <f t="shared" si="8"/>
        <v>0</v>
      </c>
      <c r="P66" s="83"/>
      <c r="R66" s="56"/>
    </row>
    <row r="67" spans="1:18" hidden="1" x14ac:dyDescent="0.25">
      <c r="A67" s="76">
        <v>1148</v>
      </c>
      <c r="B67" s="118" t="s">
        <v>84</v>
      </c>
      <c r="C67" s="119">
        <f t="shared" si="4"/>
        <v>0</v>
      </c>
      <c r="D67" s="123"/>
      <c r="E67" s="227"/>
      <c r="F67" s="375">
        <f t="shared" si="5"/>
        <v>0</v>
      </c>
      <c r="G67" s="123"/>
      <c r="H67" s="124"/>
      <c r="I67" s="125">
        <f t="shared" si="6"/>
        <v>0</v>
      </c>
      <c r="J67" s="123"/>
      <c r="K67" s="124"/>
      <c r="L67" s="125">
        <f t="shared" si="7"/>
        <v>0</v>
      </c>
      <c r="M67" s="226"/>
      <c r="N67" s="227"/>
      <c r="O67" s="125">
        <f t="shared" si="8"/>
        <v>0</v>
      </c>
      <c r="P67" s="83"/>
      <c r="R67" s="56"/>
    </row>
    <row r="68" spans="1:18" ht="36" hidden="1" x14ac:dyDescent="0.25">
      <c r="A68" s="76">
        <v>1149</v>
      </c>
      <c r="B68" s="118" t="s">
        <v>85</v>
      </c>
      <c r="C68" s="119">
        <f t="shared" si="4"/>
        <v>0</v>
      </c>
      <c r="D68" s="123"/>
      <c r="E68" s="227"/>
      <c r="F68" s="375">
        <f t="shared" si="5"/>
        <v>0</v>
      </c>
      <c r="G68" s="123"/>
      <c r="H68" s="124"/>
      <c r="I68" s="125">
        <f t="shared" si="6"/>
        <v>0</v>
      </c>
      <c r="J68" s="123"/>
      <c r="K68" s="124"/>
      <c r="L68" s="125">
        <f t="shared" si="7"/>
        <v>0</v>
      </c>
      <c r="M68" s="226"/>
      <c r="N68" s="227"/>
      <c r="O68" s="125">
        <f t="shared" si="8"/>
        <v>0</v>
      </c>
      <c r="P68" s="83"/>
      <c r="R68" s="56"/>
    </row>
    <row r="69" spans="1:18" ht="36" hidden="1" x14ac:dyDescent="0.25">
      <c r="A69" s="217">
        <v>1150</v>
      </c>
      <c r="B69" s="158" t="s">
        <v>86</v>
      </c>
      <c r="C69" s="119">
        <f t="shared" si="4"/>
        <v>0</v>
      </c>
      <c r="D69" s="234"/>
      <c r="E69" s="237"/>
      <c r="F69" s="373">
        <f t="shared" si="5"/>
        <v>0</v>
      </c>
      <c r="G69" s="234"/>
      <c r="H69" s="235"/>
      <c r="I69" s="220">
        <f t="shared" si="6"/>
        <v>0</v>
      </c>
      <c r="J69" s="234"/>
      <c r="K69" s="235"/>
      <c r="L69" s="220">
        <f t="shared" si="7"/>
        <v>0</v>
      </c>
      <c r="M69" s="236"/>
      <c r="N69" s="237"/>
      <c r="O69" s="220">
        <f t="shared" si="8"/>
        <v>0</v>
      </c>
      <c r="P69" s="166"/>
      <c r="R69" s="56"/>
    </row>
    <row r="70" spans="1:18" ht="36" hidden="1" x14ac:dyDescent="0.25">
      <c r="A70" s="95">
        <v>1200</v>
      </c>
      <c r="B70" s="212" t="s">
        <v>87</v>
      </c>
      <c r="C70" s="96">
        <f t="shared" si="4"/>
        <v>0</v>
      </c>
      <c r="D70" s="104">
        <f>SUM(D71:D72)</f>
        <v>0</v>
      </c>
      <c r="E70" s="239">
        <f>SUM(E71:E72)</f>
        <v>0</v>
      </c>
      <c r="F70" s="372">
        <f>D70+E70</f>
        <v>0</v>
      </c>
      <c r="G70" s="104">
        <f>SUM(G71:G72)</f>
        <v>0</v>
      </c>
      <c r="H70" s="105">
        <f>SUM(H71:H72)</f>
        <v>0</v>
      </c>
      <c r="I70" s="106">
        <f t="shared" si="6"/>
        <v>0</v>
      </c>
      <c r="J70" s="104">
        <f>SUM(J71:J72)</f>
        <v>0</v>
      </c>
      <c r="K70" s="105">
        <f>SUM(K71:K72)</f>
        <v>0</v>
      </c>
      <c r="L70" s="106">
        <f t="shared" si="7"/>
        <v>0</v>
      </c>
      <c r="M70" s="238">
        <f>SUM(M71:M72)</f>
        <v>0</v>
      </c>
      <c r="N70" s="239">
        <f>SUM(N71:N72)</f>
        <v>0</v>
      </c>
      <c r="O70" s="106">
        <f t="shared" si="8"/>
        <v>0</v>
      </c>
      <c r="P70" s="103"/>
      <c r="R70" s="56"/>
    </row>
    <row r="71" spans="1:18" ht="24" hidden="1" x14ac:dyDescent="0.25">
      <c r="A71" s="557">
        <v>1210</v>
      </c>
      <c r="B71" s="108" t="s">
        <v>88</v>
      </c>
      <c r="C71" s="109">
        <f t="shared" si="4"/>
        <v>0</v>
      </c>
      <c r="D71" s="113"/>
      <c r="E71" s="224"/>
      <c r="F71" s="374">
        <f t="shared" si="5"/>
        <v>0</v>
      </c>
      <c r="G71" s="113"/>
      <c r="H71" s="114"/>
      <c r="I71" s="115">
        <f t="shared" si="6"/>
        <v>0</v>
      </c>
      <c r="J71" s="113"/>
      <c r="K71" s="114"/>
      <c r="L71" s="115">
        <f t="shared" si="7"/>
        <v>0</v>
      </c>
      <c r="M71" s="223"/>
      <c r="N71" s="224"/>
      <c r="O71" s="115">
        <f t="shared" si="8"/>
        <v>0</v>
      </c>
      <c r="P71" s="74"/>
      <c r="R71" s="56"/>
    </row>
    <row r="72" spans="1:18" ht="24" hidden="1" x14ac:dyDescent="0.25">
      <c r="A72" s="228">
        <v>1220</v>
      </c>
      <c r="B72" s="118" t="s">
        <v>89</v>
      </c>
      <c r="C72" s="119">
        <f t="shared" si="4"/>
        <v>0</v>
      </c>
      <c r="D72" s="229">
        <f>SUM(D73:D77)</f>
        <v>0</v>
      </c>
      <c r="E72" s="233">
        <f>SUM(E73:E77)</f>
        <v>0</v>
      </c>
      <c r="F72" s="375">
        <f t="shared" si="5"/>
        <v>0</v>
      </c>
      <c r="G72" s="229">
        <f>SUM(G73:G77)</f>
        <v>0</v>
      </c>
      <c r="H72" s="231">
        <f>SUM(H73:H77)</f>
        <v>0</v>
      </c>
      <c r="I72" s="125">
        <f t="shared" si="6"/>
        <v>0</v>
      </c>
      <c r="J72" s="229">
        <f>SUM(J73:J77)</f>
        <v>0</v>
      </c>
      <c r="K72" s="231">
        <f>SUM(K73:K77)</f>
        <v>0</v>
      </c>
      <c r="L72" s="125">
        <f t="shared" si="7"/>
        <v>0</v>
      </c>
      <c r="M72" s="232">
        <f>SUM(M73:M77)</f>
        <v>0</v>
      </c>
      <c r="N72" s="233">
        <f>SUM(N73:N77)</f>
        <v>0</v>
      </c>
      <c r="O72" s="125">
        <f t="shared" si="8"/>
        <v>0</v>
      </c>
      <c r="P72" s="83"/>
      <c r="R72" s="56"/>
    </row>
    <row r="73" spans="1:18" ht="60" hidden="1" x14ac:dyDescent="0.25">
      <c r="A73" s="76">
        <v>1221</v>
      </c>
      <c r="B73" s="118" t="s">
        <v>90</v>
      </c>
      <c r="C73" s="119">
        <f t="shared" si="4"/>
        <v>0</v>
      </c>
      <c r="D73" s="123"/>
      <c r="E73" s="227"/>
      <c r="F73" s="375">
        <f t="shared" si="5"/>
        <v>0</v>
      </c>
      <c r="G73" s="123"/>
      <c r="H73" s="124"/>
      <c r="I73" s="125">
        <f t="shared" si="6"/>
        <v>0</v>
      </c>
      <c r="J73" s="123"/>
      <c r="K73" s="124"/>
      <c r="L73" s="125">
        <f t="shared" si="7"/>
        <v>0</v>
      </c>
      <c r="M73" s="226"/>
      <c r="N73" s="227"/>
      <c r="O73" s="125">
        <f t="shared" si="8"/>
        <v>0</v>
      </c>
      <c r="P73" s="83"/>
      <c r="R73" s="56"/>
    </row>
    <row r="74" spans="1:18" hidden="1" x14ac:dyDescent="0.25">
      <c r="A74" s="76">
        <v>1223</v>
      </c>
      <c r="B74" s="118" t="s">
        <v>91</v>
      </c>
      <c r="C74" s="119">
        <f t="shared" si="4"/>
        <v>0</v>
      </c>
      <c r="D74" s="123"/>
      <c r="E74" s="227"/>
      <c r="F74" s="375">
        <f t="shared" si="5"/>
        <v>0</v>
      </c>
      <c r="G74" s="123"/>
      <c r="H74" s="124"/>
      <c r="I74" s="125">
        <f t="shared" si="6"/>
        <v>0</v>
      </c>
      <c r="J74" s="123"/>
      <c r="K74" s="124"/>
      <c r="L74" s="125">
        <f t="shared" si="7"/>
        <v>0</v>
      </c>
      <c r="M74" s="226"/>
      <c r="N74" s="227"/>
      <c r="O74" s="125">
        <f t="shared" si="8"/>
        <v>0</v>
      </c>
      <c r="P74" s="83"/>
      <c r="R74" s="56"/>
    </row>
    <row r="75" spans="1:18" hidden="1" x14ac:dyDescent="0.25">
      <c r="A75" s="76">
        <v>1225</v>
      </c>
      <c r="B75" s="118" t="s">
        <v>92</v>
      </c>
      <c r="C75" s="119">
        <f t="shared" si="4"/>
        <v>0</v>
      </c>
      <c r="D75" s="123"/>
      <c r="E75" s="227"/>
      <c r="F75" s="375">
        <f t="shared" si="5"/>
        <v>0</v>
      </c>
      <c r="G75" s="123"/>
      <c r="H75" s="124"/>
      <c r="I75" s="125">
        <f t="shared" si="6"/>
        <v>0</v>
      </c>
      <c r="J75" s="123"/>
      <c r="K75" s="124"/>
      <c r="L75" s="125">
        <f t="shared" si="7"/>
        <v>0</v>
      </c>
      <c r="M75" s="226"/>
      <c r="N75" s="227"/>
      <c r="O75" s="125">
        <f t="shared" si="8"/>
        <v>0</v>
      </c>
      <c r="P75" s="83"/>
      <c r="R75" s="56"/>
    </row>
    <row r="76" spans="1:18" ht="36" hidden="1" x14ac:dyDescent="0.25">
      <c r="A76" s="76">
        <v>1227</v>
      </c>
      <c r="B76" s="118" t="s">
        <v>93</v>
      </c>
      <c r="C76" s="119">
        <f t="shared" si="4"/>
        <v>0</v>
      </c>
      <c r="D76" s="123"/>
      <c r="E76" s="227"/>
      <c r="F76" s="375">
        <f t="shared" si="5"/>
        <v>0</v>
      </c>
      <c r="G76" s="123"/>
      <c r="H76" s="124"/>
      <c r="I76" s="125">
        <f t="shared" si="6"/>
        <v>0</v>
      </c>
      <c r="J76" s="123"/>
      <c r="K76" s="124"/>
      <c r="L76" s="125">
        <f t="shared" si="7"/>
        <v>0</v>
      </c>
      <c r="M76" s="226"/>
      <c r="N76" s="227"/>
      <c r="O76" s="125">
        <f t="shared" si="8"/>
        <v>0</v>
      </c>
      <c r="P76" s="83"/>
      <c r="R76" s="56"/>
    </row>
    <row r="77" spans="1:18" ht="60" hidden="1" x14ac:dyDescent="0.25">
      <c r="A77" s="76">
        <v>1228</v>
      </c>
      <c r="B77" s="118" t="s">
        <v>94</v>
      </c>
      <c r="C77" s="119">
        <f t="shared" si="4"/>
        <v>0</v>
      </c>
      <c r="D77" s="123"/>
      <c r="E77" s="227"/>
      <c r="F77" s="375">
        <f t="shared" si="5"/>
        <v>0</v>
      </c>
      <c r="G77" s="123"/>
      <c r="H77" s="124"/>
      <c r="I77" s="125">
        <f t="shared" si="6"/>
        <v>0</v>
      </c>
      <c r="J77" s="123"/>
      <c r="K77" s="124"/>
      <c r="L77" s="125">
        <f t="shared" si="7"/>
        <v>0</v>
      </c>
      <c r="M77" s="226"/>
      <c r="N77" s="227"/>
      <c r="O77" s="125">
        <f t="shared" si="8"/>
        <v>0</v>
      </c>
      <c r="P77" s="83"/>
      <c r="R77" s="56"/>
    </row>
    <row r="78" spans="1:18" x14ac:dyDescent="0.25">
      <c r="A78" s="204">
        <v>2000</v>
      </c>
      <c r="B78" s="204" t="s">
        <v>95</v>
      </c>
      <c r="C78" s="205">
        <f t="shared" si="4"/>
        <v>53275</v>
      </c>
      <c r="D78" s="206">
        <f>SUM(D79,D86,D133,D167,D168,D175)</f>
        <v>53535</v>
      </c>
      <c r="E78" s="793">
        <f>SUM(E79,E86,E133,E167,E168,E175)</f>
        <v>-260</v>
      </c>
      <c r="F78" s="401">
        <f t="shared" si="5"/>
        <v>53275</v>
      </c>
      <c r="G78" s="206">
        <f>SUM(G79,G86,G133,G167,G168,G175)</f>
        <v>0</v>
      </c>
      <c r="H78" s="207">
        <f>SUM(H79,H86,H133,H167,H168,H175)</f>
        <v>0</v>
      </c>
      <c r="I78" s="208">
        <f t="shared" si="6"/>
        <v>0</v>
      </c>
      <c r="J78" s="206">
        <f>SUM(J79,J86,J133,J167,J168,J175)</f>
        <v>0</v>
      </c>
      <c r="K78" s="207">
        <f>SUM(K79,K86,K133,K167,K168,K175)</f>
        <v>0</v>
      </c>
      <c r="L78" s="208">
        <f t="shared" si="7"/>
        <v>0</v>
      </c>
      <c r="M78" s="209">
        <f>SUM(M79,M86,M133,M167,M168,M175)</f>
        <v>0</v>
      </c>
      <c r="N78" s="210">
        <f>SUM(N79,N86,N133,N167,N168,N175)</f>
        <v>0</v>
      </c>
      <c r="O78" s="208">
        <f t="shared" si="8"/>
        <v>0</v>
      </c>
      <c r="P78" s="211"/>
      <c r="R78" s="56"/>
    </row>
    <row r="79" spans="1:18" ht="24" hidden="1" x14ac:dyDescent="0.25">
      <c r="A79" s="95">
        <v>2100</v>
      </c>
      <c r="B79" s="212" t="s">
        <v>96</v>
      </c>
      <c r="C79" s="96">
        <f t="shared" si="4"/>
        <v>0</v>
      </c>
      <c r="D79" s="104">
        <f>SUM(D80,D83)</f>
        <v>0</v>
      </c>
      <c r="E79" s="239">
        <f>SUM(E80,E83)</f>
        <v>0</v>
      </c>
      <c r="F79" s="372">
        <f t="shared" si="5"/>
        <v>0</v>
      </c>
      <c r="G79" s="104">
        <f>SUM(G80,G83)</f>
        <v>0</v>
      </c>
      <c r="H79" s="105">
        <f>SUM(H80,H83)</f>
        <v>0</v>
      </c>
      <c r="I79" s="106">
        <f t="shared" si="6"/>
        <v>0</v>
      </c>
      <c r="J79" s="104">
        <f>SUM(J80,J83)</f>
        <v>0</v>
      </c>
      <c r="K79" s="105">
        <f>SUM(K80,K83)</f>
        <v>0</v>
      </c>
      <c r="L79" s="106">
        <f t="shared" si="7"/>
        <v>0</v>
      </c>
      <c r="M79" s="238">
        <f>SUM(M80,M83)</f>
        <v>0</v>
      </c>
      <c r="N79" s="239">
        <f>SUM(N80,N83)</f>
        <v>0</v>
      </c>
      <c r="O79" s="106">
        <f t="shared" si="8"/>
        <v>0</v>
      </c>
      <c r="P79" s="103"/>
      <c r="R79" s="56"/>
    </row>
    <row r="80" spans="1:18" ht="24" hidden="1" x14ac:dyDescent="0.25">
      <c r="A80" s="557">
        <v>2110</v>
      </c>
      <c r="B80" s="108" t="s">
        <v>97</v>
      </c>
      <c r="C80" s="109">
        <f t="shared" si="4"/>
        <v>0</v>
      </c>
      <c r="D80" s="241">
        <f>SUM(D81:D82)</f>
        <v>0</v>
      </c>
      <c r="E80" s="245">
        <f>SUM(E81:E82)</f>
        <v>0</v>
      </c>
      <c r="F80" s="374">
        <f t="shared" si="5"/>
        <v>0</v>
      </c>
      <c r="G80" s="241">
        <f>SUM(G81:G82)</f>
        <v>0</v>
      </c>
      <c r="H80" s="243">
        <f>SUM(H81:H82)</f>
        <v>0</v>
      </c>
      <c r="I80" s="115">
        <f t="shared" si="6"/>
        <v>0</v>
      </c>
      <c r="J80" s="241">
        <f>SUM(J81:J82)</f>
        <v>0</v>
      </c>
      <c r="K80" s="243">
        <f>SUM(K81:K82)</f>
        <v>0</v>
      </c>
      <c r="L80" s="115">
        <f t="shared" si="7"/>
        <v>0</v>
      </c>
      <c r="M80" s="244">
        <f>SUM(M81:M82)</f>
        <v>0</v>
      </c>
      <c r="N80" s="245">
        <f>SUM(N81:N82)</f>
        <v>0</v>
      </c>
      <c r="O80" s="115">
        <f t="shared" si="8"/>
        <v>0</v>
      </c>
      <c r="P80" s="74"/>
      <c r="R80" s="56"/>
    </row>
    <row r="81" spans="1:18" hidden="1" x14ac:dyDescent="0.25">
      <c r="A81" s="76">
        <v>2111</v>
      </c>
      <c r="B81" s="118" t="s">
        <v>98</v>
      </c>
      <c r="C81" s="119">
        <f t="shared" si="4"/>
        <v>0</v>
      </c>
      <c r="D81" s="123"/>
      <c r="E81" s="227"/>
      <c r="F81" s="375">
        <f t="shared" si="5"/>
        <v>0</v>
      </c>
      <c r="G81" s="123"/>
      <c r="H81" s="124"/>
      <c r="I81" s="125">
        <f t="shared" si="6"/>
        <v>0</v>
      </c>
      <c r="J81" s="123"/>
      <c r="K81" s="124"/>
      <c r="L81" s="125">
        <f t="shared" si="7"/>
        <v>0</v>
      </c>
      <c r="M81" s="226"/>
      <c r="N81" s="227"/>
      <c r="O81" s="125">
        <f t="shared" si="8"/>
        <v>0</v>
      </c>
      <c r="P81" s="83"/>
      <c r="R81" s="56"/>
    </row>
    <row r="82" spans="1:18" ht="24" hidden="1" x14ac:dyDescent="0.25">
      <c r="A82" s="76">
        <v>2112</v>
      </c>
      <c r="B82" s="118" t="s">
        <v>99</v>
      </c>
      <c r="C82" s="119">
        <f t="shared" si="4"/>
        <v>0</v>
      </c>
      <c r="D82" s="123"/>
      <c r="E82" s="227"/>
      <c r="F82" s="375">
        <f t="shared" si="5"/>
        <v>0</v>
      </c>
      <c r="G82" s="123"/>
      <c r="H82" s="124"/>
      <c r="I82" s="125">
        <f t="shared" si="6"/>
        <v>0</v>
      </c>
      <c r="J82" s="123"/>
      <c r="K82" s="124"/>
      <c r="L82" s="125">
        <f t="shared" si="7"/>
        <v>0</v>
      </c>
      <c r="M82" s="226"/>
      <c r="N82" s="227"/>
      <c r="O82" s="125">
        <f t="shared" si="8"/>
        <v>0</v>
      </c>
      <c r="P82" s="83"/>
      <c r="R82" s="56"/>
    </row>
    <row r="83" spans="1:18" ht="24" hidden="1" x14ac:dyDescent="0.25">
      <c r="A83" s="228">
        <v>2120</v>
      </c>
      <c r="B83" s="118" t="s">
        <v>100</v>
      </c>
      <c r="C83" s="119">
        <f t="shared" si="4"/>
        <v>0</v>
      </c>
      <c r="D83" s="229">
        <f>SUM(D84:D85)</f>
        <v>0</v>
      </c>
      <c r="E83" s="233">
        <f>SUM(E84:E85)</f>
        <v>0</v>
      </c>
      <c r="F83" s="375">
        <f t="shared" si="5"/>
        <v>0</v>
      </c>
      <c r="G83" s="229">
        <f>SUM(G84:G85)</f>
        <v>0</v>
      </c>
      <c r="H83" s="231">
        <f>SUM(H84:H85)</f>
        <v>0</v>
      </c>
      <c r="I83" s="125">
        <f t="shared" si="6"/>
        <v>0</v>
      </c>
      <c r="J83" s="229">
        <f>SUM(J84:J85)</f>
        <v>0</v>
      </c>
      <c r="K83" s="231">
        <f>SUM(K84:K85)</f>
        <v>0</v>
      </c>
      <c r="L83" s="125">
        <f t="shared" si="7"/>
        <v>0</v>
      </c>
      <c r="M83" s="232">
        <f>SUM(M84:M85)</f>
        <v>0</v>
      </c>
      <c r="N83" s="233">
        <f>SUM(N84:N85)</f>
        <v>0</v>
      </c>
      <c r="O83" s="125">
        <f t="shared" si="8"/>
        <v>0</v>
      </c>
      <c r="P83" s="83"/>
      <c r="R83" s="56"/>
    </row>
    <row r="84" spans="1:18" hidden="1" x14ac:dyDescent="0.25">
      <c r="A84" s="76">
        <v>2121</v>
      </c>
      <c r="B84" s="118" t="s">
        <v>98</v>
      </c>
      <c r="C84" s="119">
        <f t="shared" si="4"/>
        <v>0</v>
      </c>
      <c r="D84" s="123"/>
      <c r="E84" s="227"/>
      <c r="F84" s="375">
        <f t="shared" si="5"/>
        <v>0</v>
      </c>
      <c r="G84" s="123"/>
      <c r="H84" s="124"/>
      <c r="I84" s="125">
        <f t="shared" si="6"/>
        <v>0</v>
      </c>
      <c r="J84" s="123"/>
      <c r="K84" s="124"/>
      <c r="L84" s="125">
        <f t="shared" si="7"/>
        <v>0</v>
      </c>
      <c r="M84" s="226"/>
      <c r="N84" s="227"/>
      <c r="O84" s="125">
        <f t="shared" si="8"/>
        <v>0</v>
      </c>
      <c r="P84" s="83"/>
      <c r="R84" s="56"/>
    </row>
    <row r="85" spans="1:18" ht="24" hidden="1" x14ac:dyDescent="0.25">
      <c r="A85" s="76">
        <v>2122</v>
      </c>
      <c r="B85" s="118" t="s">
        <v>99</v>
      </c>
      <c r="C85" s="119">
        <f t="shared" si="4"/>
        <v>0</v>
      </c>
      <c r="D85" s="123"/>
      <c r="E85" s="227"/>
      <c r="F85" s="375">
        <f t="shared" si="5"/>
        <v>0</v>
      </c>
      <c r="G85" s="123"/>
      <c r="H85" s="124"/>
      <c r="I85" s="125">
        <f t="shared" si="6"/>
        <v>0</v>
      </c>
      <c r="J85" s="123"/>
      <c r="K85" s="124"/>
      <c r="L85" s="125">
        <f t="shared" si="7"/>
        <v>0</v>
      </c>
      <c r="M85" s="226"/>
      <c r="N85" s="227"/>
      <c r="O85" s="125">
        <f t="shared" si="8"/>
        <v>0</v>
      </c>
      <c r="P85" s="83"/>
      <c r="R85" s="56"/>
    </row>
    <row r="86" spans="1:18" x14ac:dyDescent="0.25">
      <c r="A86" s="95">
        <v>2200</v>
      </c>
      <c r="B86" s="212" t="s">
        <v>101</v>
      </c>
      <c r="C86" s="246">
        <f t="shared" si="4"/>
        <v>53275</v>
      </c>
      <c r="D86" s="104">
        <f>SUM(D87,D92,D98,D106,D115,D119,D125,D131)</f>
        <v>53535</v>
      </c>
      <c r="E86" s="622">
        <f>SUM(E87,E92,E98,E106,E115,E119,E125,E131)</f>
        <v>-260</v>
      </c>
      <c r="F86" s="391">
        <f t="shared" si="5"/>
        <v>53275</v>
      </c>
      <c r="G86" s="104">
        <f>SUM(G87,G92,G98,G106,G115,G119,G125,G131)</f>
        <v>0</v>
      </c>
      <c r="H86" s="105">
        <f>SUM(H87,H92,H98,H106,H115,H119,H125,H131)</f>
        <v>0</v>
      </c>
      <c r="I86" s="106">
        <f t="shared" si="6"/>
        <v>0</v>
      </c>
      <c r="J86" s="104">
        <f>SUM(J87,J92,J98,J106,J115,J119,J125,J131)</f>
        <v>0</v>
      </c>
      <c r="K86" s="105">
        <f>SUM(K87,K92,K98,K106,K115,K119,K125,K131)</f>
        <v>0</v>
      </c>
      <c r="L86" s="106">
        <f t="shared" si="7"/>
        <v>0</v>
      </c>
      <c r="M86" s="247">
        <f>SUM(M87,M92,M98,M106,M115,M119,M125,M131)</f>
        <v>0</v>
      </c>
      <c r="N86" s="248">
        <f>SUM(N87,N92,N98,N106,N115,N119,N125,N131)</f>
        <v>0</v>
      </c>
      <c r="O86" s="249">
        <f t="shared" si="8"/>
        <v>0</v>
      </c>
      <c r="P86" s="250"/>
      <c r="R86" s="56"/>
    </row>
    <row r="87" spans="1:18" ht="24" hidden="1" x14ac:dyDescent="0.25">
      <c r="A87" s="217">
        <v>2210</v>
      </c>
      <c r="B87" s="158" t="s">
        <v>102</v>
      </c>
      <c r="C87" s="168">
        <f t="shared" si="4"/>
        <v>0</v>
      </c>
      <c r="D87" s="218">
        <f>SUM(D88:D91)</f>
        <v>0</v>
      </c>
      <c r="E87" s="222">
        <f>SUM(E88:E91)</f>
        <v>0</v>
      </c>
      <c r="F87" s="373">
        <f t="shared" si="5"/>
        <v>0</v>
      </c>
      <c r="G87" s="218">
        <f>SUM(G88:G91)</f>
        <v>0</v>
      </c>
      <c r="H87" s="219">
        <f>SUM(H88:H91)</f>
        <v>0</v>
      </c>
      <c r="I87" s="220">
        <f t="shared" si="6"/>
        <v>0</v>
      </c>
      <c r="J87" s="218">
        <f>SUM(J88:J91)</f>
        <v>0</v>
      </c>
      <c r="K87" s="219">
        <f>SUM(K88:K91)</f>
        <v>0</v>
      </c>
      <c r="L87" s="220">
        <f t="shared" si="7"/>
        <v>0</v>
      </c>
      <c r="M87" s="221">
        <f>SUM(M88:M91)</f>
        <v>0</v>
      </c>
      <c r="N87" s="222">
        <f>SUM(N88:N91)</f>
        <v>0</v>
      </c>
      <c r="O87" s="220">
        <f t="shared" si="8"/>
        <v>0</v>
      </c>
      <c r="P87" s="166"/>
      <c r="R87" s="56"/>
    </row>
    <row r="88" spans="1:18" ht="24" hidden="1" x14ac:dyDescent="0.25">
      <c r="A88" s="67">
        <v>2211</v>
      </c>
      <c r="B88" s="108" t="s">
        <v>103</v>
      </c>
      <c r="C88" s="119">
        <f t="shared" si="4"/>
        <v>0</v>
      </c>
      <c r="D88" s="113"/>
      <c r="E88" s="224"/>
      <c r="F88" s="374">
        <f t="shared" si="5"/>
        <v>0</v>
      </c>
      <c r="G88" s="113"/>
      <c r="H88" s="114"/>
      <c r="I88" s="115">
        <f t="shared" si="6"/>
        <v>0</v>
      </c>
      <c r="J88" s="113"/>
      <c r="K88" s="114"/>
      <c r="L88" s="115">
        <f t="shared" si="7"/>
        <v>0</v>
      </c>
      <c r="M88" s="223"/>
      <c r="N88" s="224"/>
      <c r="O88" s="115">
        <f t="shared" si="8"/>
        <v>0</v>
      </c>
      <c r="P88" s="74"/>
      <c r="R88" s="56"/>
    </row>
    <row r="89" spans="1:18" ht="36" hidden="1" x14ac:dyDescent="0.25">
      <c r="A89" s="76">
        <v>2212</v>
      </c>
      <c r="B89" s="118" t="s">
        <v>104</v>
      </c>
      <c r="C89" s="119">
        <f t="shared" si="4"/>
        <v>0</v>
      </c>
      <c r="D89" s="123"/>
      <c r="E89" s="227"/>
      <c r="F89" s="375">
        <f t="shared" si="5"/>
        <v>0</v>
      </c>
      <c r="G89" s="123"/>
      <c r="H89" s="124"/>
      <c r="I89" s="125">
        <f t="shared" si="6"/>
        <v>0</v>
      </c>
      <c r="J89" s="123"/>
      <c r="K89" s="124"/>
      <c r="L89" s="125">
        <f t="shared" si="7"/>
        <v>0</v>
      </c>
      <c r="M89" s="226"/>
      <c r="N89" s="227"/>
      <c r="O89" s="125">
        <f t="shared" si="8"/>
        <v>0</v>
      </c>
      <c r="P89" s="83"/>
      <c r="R89" s="56"/>
    </row>
    <row r="90" spans="1:18" ht="24" hidden="1" x14ac:dyDescent="0.25">
      <c r="A90" s="76">
        <v>2214</v>
      </c>
      <c r="B90" s="118" t="s">
        <v>105</v>
      </c>
      <c r="C90" s="119">
        <f t="shared" si="4"/>
        <v>0</v>
      </c>
      <c r="D90" s="123"/>
      <c r="E90" s="227"/>
      <c r="F90" s="375">
        <f t="shared" si="5"/>
        <v>0</v>
      </c>
      <c r="G90" s="123"/>
      <c r="H90" s="124"/>
      <c r="I90" s="125">
        <f t="shared" si="6"/>
        <v>0</v>
      </c>
      <c r="J90" s="123"/>
      <c r="K90" s="124"/>
      <c r="L90" s="125">
        <f t="shared" si="7"/>
        <v>0</v>
      </c>
      <c r="M90" s="226"/>
      <c r="N90" s="227"/>
      <c r="O90" s="125">
        <f t="shared" si="8"/>
        <v>0</v>
      </c>
      <c r="P90" s="83"/>
      <c r="R90" s="56"/>
    </row>
    <row r="91" spans="1:18" hidden="1" x14ac:dyDescent="0.25">
      <c r="A91" s="76">
        <v>2219</v>
      </c>
      <c r="B91" s="118" t="s">
        <v>106</v>
      </c>
      <c r="C91" s="119">
        <f t="shared" si="4"/>
        <v>0</v>
      </c>
      <c r="D91" s="123"/>
      <c r="E91" s="227"/>
      <c r="F91" s="375">
        <f t="shared" si="5"/>
        <v>0</v>
      </c>
      <c r="G91" s="123"/>
      <c r="H91" s="124"/>
      <c r="I91" s="125">
        <f t="shared" si="6"/>
        <v>0</v>
      </c>
      <c r="J91" s="123"/>
      <c r="K91" s="124"/>
      <c r="L91" s="125">
        <f t="shared" si="7"/>
        <v>0</v>
      </c>
      <c r="M91" s="226"/>
      <c r="N91" s="227"/>
      <c r="O91" s="125">
        <f t="shared" si="8"/>
        <v>0</v>
      </c>
      <c r="P91" s="83"/>
      <c r="R91" s="56"/>
    </row>
    <row r="92" spans="1:18" ht="24" hidden="1" x14ac:dyDescent="0.25">
      <c r="A92" s="228">
        <v>2220</v>
      </c>
      <c r="B92" s="118" t="s">
        <v>107</v>
      </c>
      <c r="C92" s="119">
        <f t="shared" si="4"/>
        <v>0</v>
      </c>
      <c r="D92" s="229">
        <f>SUM(D93:D97)</f>
        <v>0</v>
      </c>
      <c r="E92" s="233">
        <f>SUM(E93:E97)</f>
        <v>0</v>
      </c>
      <c r="F92" s="375">
        <f t="shared" si="5"/>
        <v>0</v>
      </c>
      <c r="G92" s="229">
        <f>SUM(G93:G97)</f>
        <v>0</v>
      </c>
      <c r="H92" s="231">
        <f>SUM(H93:H97)</f>
        <v>0</v>
      </c>
      <c r="I92" s="125">
        <f t="shared" si="6"/>
        <v>0</v>
      </c>
      <c r="J92" s="229">
        <f>SUM(J93:J97)</f>
        <v>0</v>
      </c>
      <c r="K92" s="231">
        <f>SUM(K93:K97)</f>
        <v>0</v>
      </c>
      <c r="L92" s="125">
        <f t="shared" si="7"/>
        <v>0</v>
      </c>
      <c r="M92" s="232">
        <f>SUM(M93:M97)</f>
        <v>0</v>
      </c>
      <c r="N92" s="233">
        <f>SUM(N93:N97)</f>
        <v>0</v>
      </c>
      <c r="O92" s="125">
        <f t="shared" si="8"/>
        <v>0</v>
      </c>
      <c r="P92" s="83"/>
      <c r="R92" s="56"/>
    </row>
    <row r="93" spans="1:18" hidden="1" x14ac:dyDescent="0.25">
      <c r="A93" s="76">
        <v>2221</v>
      </c>
      <c r="B93" s="118" t="s">
        <v>108</v>
      </c>
      <c r="C93" s="119">
        <f t="shared" si="4"/>
        <v>0</v>
      </c>
      <c r="D93" s="123"/>
      <c r="E93" s="227"/>
      <c r="F93" s="375">
        <f t="shared" si="5"/>
        <v>0</v>
      </c>
      <c r="G93" s="123"/>
      <c r="H93" s="124"/>
      <c r="I93" s="125">
        <f t="shared" si="6"/>
        <v>0</v>
      </c>
      <c r="J93" s="123"/>
      <c r="K93" s="124"/>
      <c r="L93" s="125">
        <f t="shared" si="7"/>
        <v>0</v>
      </c>
      <c r="M93" s="226"/>
      <c r="N93" s="227"/>
      <c r="O93" s="125">
        <f t="shared" si="8"/>
        <v>0</v>
      </c>
      <c r="P93" s="83"/>
      <c r="R93" s="56"/>
    </row>
    <row r="94" spans="1:18" hidden="1" x14ac:dyDescent="0.25">
      <c r="A94" s="76">
        <v>2222</v>
      </c>
      <c r="B94" s="118" t="s">
        <v>109</v>
      </c>
      <c r="C94" s="119">
        <f t="shared" si="4"/>
        <v>0</v>
      </c>
      <c r="D94" s="123"/>
      <c r="E94" s="227"/>
      <c r="F94" s="375">
        <f t="shared" si="5"/>
        <v>0</v>
      </c>
      <c r="G94" s="123"/>
      <c r="H94" s="124"/>
      <c r="I94" s="125">
        <f t="shared" si="6"/>
        <v>0</v>
      </c>
      <c r="J94" s="123"/>
      <c r="K94" s="124"/>
      <c r="L94" s="125">
        <f t="shared" si="7"/>
        <v>0</v>
      </c>
      <c r="M94" s="226"/>
      <c r="N94" s="227"/>
      <c r="O94" s="125">
        <f t="shared" si="8"/>
        <v>0</v>
      </c>
      <c r="P94" s="83"/>
      <c r="R94" s="56"/>
    </row>
    <row r="95" spans="1:18" hidden="1" x14ac:dyDescent="0.25">
      <c r="A95" s="76">
        <v>2223</v>
      </c>
      <c r="B95" s="118" t="s">
        <v>110</v>
      </c>
      <c r="C95" s="119">
        <f t="shared" si="4"/>
        <v>0</v>
      </c>
      <c r="D95" s="123"/>
      <c r="E95" s="227"/>
      <c r="F95" s="375">
        <f t="shared" si="5"/>
        <v>0</v>
      </c>
      <c r="G95" s="123"/>
      <c r="H95" s="124"/>
      <c r="I95" s="125">
        <f t="shared" si="6"/>
        <v>0</v>
      </c>
      <c r="J95" s="123"/>
      <c r="K95" s="124"/>
      <c r="L95" s="125">
        <f t="shared" si="7"/>
        <v>0</v>
      </c>
      <c r="M95" s="226"/>
      <c r="N95" s="227"/>
      <c r="O95" s="125">
        <f t="shared" si="8"/>
        <v>0</v>
      </c>
      <c r="P95" s="83"/>
      <c r="R95" s="56"/>
    </row>
    <row r="96" spans="1:18" ht="48" hidden="1" x14ac:dyDescent="0.25">
      <c r="A96" s="76">
        <v>2224</v>
      </c>
      <c r="B96" s="118" t="s">
        <v>111</v>
      </c>
      <c r="C96" s="119">
        <f t="shared" si="4"/>
        <v>0</v>
      </c>
      <c r="D96" s="123"/>
      <c r="E96" s="227"/>
      <c r="F96" s="375">
        <f t="shared" si="5"/>
        <v>0</v>
      </c>
      <c r="G96" s="123"/>
      <c r="H96" s="124"/>
      <c r="I96" s="125">
        <f t="shared" si="6"/>
        <v>0</v>
      </c>
      <c r="J96" s="123"/>
      <c r="K96" s="124"/>
      <c r="L96" s="125">
        <f t="shared" si="7"/>
        <v>0</v>
      </c>
      <c r="M96" s="226"/>
      <c r="N96" s="227"/>
      <c r="O96" s="125">
        <f t="shared" si="8"/>
        <v>0</v>
      </c>
      <c r="P96" s="83"/>
      <c r="R96" s="56"/>
    </row>
    <row r="97" spans="1:18" ht="24" hidden="1" x14ac:dyDescent="0.25">
      <c r="A97" s="76">
        <v>2229</v>
      </c>
      <c r="B97" s="118" t="s">
        <v>112</v>
      </c>
      <c r="C97" s="119">
        <f t="shared" si="4"/>
        <v>0</v>
      </c>
      <c r="D97" s="123"/>
      <c r="E97" s="227"/>
      <c r="F97" s="375">
        <f t="shared" si="5"/>
        <v>0</v>
      </c>
      <c r="G97" s="123"/>
      <c r="H97" s="124"/>
      <c r="I97" s="125">
        <f t="shared" si="6"/>
        <v>0</v>
      </c>
      <c r="J97" s="123"/>
      <c r="K97" s="124"/>
      <c r="L97" s="125">
        <f t="shared" si="7"/>
        <v>0</v>
      </c>
      <c r="M97" s="226"/>
      <c r="N97" s="227"/>
      <c r="O97" s="125">
        <f t="shared" si="8"/>
        <v>0</v>
      </c>
      <c r="P97" s="83"/>
      <c r="R97" s="56"/>
    </row>
    <row r="98" spans="1:18" ht="36" x14ac:dyDescent="0.25">
      <c r="A98" s="228">
        <v>2230</v>
      </c>
      <c r="B98" s="118" t="s">
        <v>113</v>
      </c>
      <c r="C98" s="119">
        <f t="shared" si="4"/>
        <v>1300</v>
      </c>
      <c r="D98" s="229">
        <f>SUM(D99:D105)</f>
        <v>1300</v>
      </c>
      <c r="E98" s="230">
        <f>SUM(E99:E105)</f>
        <v>0</v>
      </c>
      <c r="F98" s="225">
        <f t="shared" si="5"/>
        <v>1300</v>
      </c>
      <c r="G98" s="229">
        <f>SUM(G99:G105)</f>
        <v>0</v>
      </c>
      <c r="H98" s="231">
        <f>SUM(H99:H105)</f>
        <v>0</v>
      </c>
      <c r="I98" s="125">
        <f t="shared" si="6"/>
        <v>0</v>
      </c>
      <c r="J98" s="229">
        <f>SUM(J99:J105)</f>
        <v>0</v>
      </c>
      <c r="K98" s="231">
        <f>SUM(K99:K105)</f>
        <v>0</v>
      </c>
      <c r="L98" s="125">
        <f t="shared" si="7"/>
        <v>0</v>
      </c>
      <c r="M98" s="232">
        <f>SUM(M99:M105)</f>
        <v>0</v>
      </c>
      <c r="N98" s="233">
        <f>SUM(N99:N105)</f>
        <v>0</v>
      </c>
      <c r="O98" s="125">
        <f t="shared" si="8"/>
        <v>0</v>
      </c>
      <c r="P98" s="83"/>
      <c r="R98" s="56"/>
    </row>
    <row r="99" spans="1:18" ht="24" x14ac:dyDescent="0.25">
      <c r="A99" s="76">
        <v>2231</v>
      </c>
      <c r="B99" s="118" t="s">
        <v>114</v>
      </c>
      <c r="C99" s="119">
        <f t="shared" si="4"/>
        <v>1300</v>
      </c>
      <c r="D99" s="123">
        <v>1300</v>
      </c>
      <c r="E99" s="629"/>
      <c r="F99" s="225">
        <f t="shared" si="5"/>
        <v>1300</v>
      </c>
      <c r="G99" s="123"/>
      <c r="H99" s="124"/>
      <c r="I99" s="125">
        <f t="shared" si="6"/>
        <v>0</v>
      </c>
      <c r="J99" s="123"/>
      <c r="K99" s="124"/>
      <c r="L99" s="125">
        <f t="shared" si="7"/>
        <v>0</v>
      </c>
      <c r="M99" s="226"/>
      <c r="N99" s="227"/>
      <c r="O99" s="125">
        <f t="shared" si="8"/>
        <v>0</v>
      </c>
      <c r="P99" s="83"/>
      <c r="R99" s="56"/>
    </row>
    <row r="100" spans="1:18" ht="36" hidden="1" x14ac:dyDescent="0.25">
      <c r="A100" s="76">
        <v>2232</v>
      </c>
      <c r="B100" s="118" t="s">
        <v>115</v>
      </c>
      <c r="C100" s="119">
        <f t="shared" si="4"/>
        <v>0</v>
      </c>
      <c r="D100" s="123"/>
      <c r="E100" s="227"/>
      <c r="F100" s="375">
        <f t="shared" si="5"/>
        <v>0</v>
      </c>
      <c r="G100" s="123"/>
      <c r="H100" s="124"/>
      <c r="I100" s="125">
        <f t="shared" si="6"/>
        <v>0</v>
      </c>
      <c r="J100" s="123"/>
      <c r="K100" s="124"/>
      <c r="L100" s="125">
        <f t="shared" si="7"/>
        <v>0</v>
      </c>
      <c r="M100" s="226"/>
      <c r="N100" s="227"/>
      <c r="O100" s="125">
        <f t="shared" si="8"/>
        <v>0</v>
      </c>
      <c r="P100" s="83"/>
      <c r="R100" s="56"/>
    </row>
    <row r="101" spans="1:18" ht="24" hidden="1" x14ac:dyDescent="0.25">
      <c r="A101" s="67">
        <v>2233</v>
      </c>
      <c r="B101" s="108" t="s">
        <v>116</v>
      </c>
      <c r="C101" s="119">
        <f t="shared" si="4"/>
        <v>0</v>
      </c>
      <c r="D101" s="113"/>
      <c r="E101" s="224"/>
      <c r="F101" s="374">
        <f t="shared" si="5"/>
        <v>0</v>
      </c>
      <c r="G101" s="113"/>
      <c r="H101" s="114"/>
      <c r="I101" s="115">
        <f t="shared" si="6"/>
        <v>0</v>
      </c>
      <c r="J101" s="113"/>
      <c r="K101" s="114"/>
      <c r="L101" s="115">
        <f t="shared" si="7"/>
        <v>0</v>
      </c>
      <c r="M101" s="223"/>
      <c r="N101" s="224"/>
      <c r="O101" s="115">
        <f t="shared" si="8"/>
        <v>0</v>
      </c>
      <c r="P101" s="74"/>
      <c r="R101" s="56"/>
    </row>
    <row r="102" spans="1:18" ht="36" hidden="1" x14ac:dyDescent="0.25">
      <c r="A102" s="76">
        <v>2234</v>
      </c>
      <c r="B102" s="118" t="s">
        <v>117</v>
      </c>
      <c r="C102" s="119">
        <f t="shared" si="4"/>
        <v>0</v>
      </c>
      <c r="D102" s="123"/>
      <c r="E102" s="227"/>
      <c r="F102" s="375">
        <f t="shared" si="5"/>
        <v>0</v>
      </c>
      <c r="G102" s="123"/>
      <c r="H102" s="124"/>
      <c r="I102" s="125">
        <f t="shared" si="6"/>
        <v>0</v>
      </c>
      <c r="J102" s="123"/>
      <c r="K102" s="124"/>
      <c r="L102" s="125">
        <f t="shared" si="7"/>
        <v>0</v>
      </c>
      <c r="M102" s="226"/>
      <c r="N102" s="227"/>
      <c r="O102" s="125">
        <f t="shared" si="8"/>
        <v>0</v>
      </c>
      <c r="P102" s="83"/>
      <c r="R102" s="56"/>
    </row>
    <row r="103" spans="1:18" ht="24" hidden="1" x14ac:dyDescent="0.25">
      <c r="A103" s="76">
        <v>2235</v>
      </c>
      <c r="B103" s="118" t="s">
        <v>118</v>
      </c>
      <c r="C103" s="119">
        <f t="shared" si="4"/>
        <v>0</v>
      </c>
      <c r="D103" s="123"/>
      <c r="E103" s="227"/>
      <c r="F103" s="375">
        <f t="shared" si="5"/>
        <v>0</v>
      </c>
      <c r="G103" s="123"/>
      <c r="H103" s="124"/>
      <c r="I103" s="125">
        <f t="shared" si="6"/>
        <v>0</v>
      </c>
      <c r="J103" s="123"/>
      <c r="K103" s="124"/>
      <c r="L103" s="125">
        <f t="shared" si="7"/>
        <v>0</v>
      </c>
      <c r="M103" s="226"/>
      <c r="N103" s="227"/>
      <c r="O103" s="125">
        <f t="shared" si="8"/>
        <v>0</v>
      </c>
      <c r="P103" s="83"/>
      <c r="R103" s="56"/>
    </row>
    <row r="104" spans="1:18" hidden="1" x14ac:dyDescent="0.25">
      <c r="A104" s="76">
        <v>2236</v>
      </c>
      <c r="B104" s="118" t="s">
        <v>119</v>
      </c>
      <c r="C104" s="119">
        <f t="shared" si="4"/>
        <v>0</v>
      </c>
      <c r="D104" s="123"/>
      <c r="E104" s="227"/>
      <c r="F104" s="375">
        <f t="shared" si="5"/>
        <v>0</v>
      </c>
      <c r="G104" s="123"/>
      <c r="H104" s="124"/>
      <c r="I104" s="125">
        <f t="shared" si="6"/>
        <v>0</v>
      </c>
      <c r="J104" s="123"/>
      <c r="K104" s="124"/>
      <c r="L104" s="125">
        <f t="shared" si="7"/>
        <v>0</v>
      </c>
      <c r="M104" s="226"/>
      <c r="N104" s="227"/>
      <c r="O104" s="125">
        <f t="shared" si="8"/>
        <v>0</v>
      </c>
      <c r="P104" s="83"/>
      <c r="R104" s="56"/>
    </row>
    <row r="105" spans="1:18" ht="24" hidden="1" x14ac:dyDescent="0.25">
      <c r="A105" s="76">
        <v>2239</v>
      </c>
      <c r="B105" s="118" t="s">
        <v>120</v>
      </c>
      <c r="C105" s="119">
        <f t="shared" si="4"/>
        <v>0</v>
      </c>
      <c r="D105" s="123"/>
      <c r="E105" s="227"/>
      <c r="F105" s="375">
        <f t="shared" si="5"/>
        <v>0</v>
      </c>
      <c r="G105" s="123"/>
      <c r="H105" s="124"/>
      <c r="I105" s="125">
        <f t="shared" si="6"/>
        <v>0</v>
      </c>
      <c r="J105" s="123"/>
      <c r="K105" s="124"/>
      <c r="L105" s="125">
        <f t="shared" si="7"/>
        <v>0</v>
      </c>
      <c r="M105" s="226"/>
      <c r="N105" s="227"/>
      <c r="O105" s="125">
        <f t="shared" si="8"/>
        <v>0</v>
      </c>
      <c r="P105" s="83"/>
      <c r="R105" s="56"/>
    </row>
    <row r="106" spans="1:18" ht="36" hidden="1" x14ac:dyDescent="0.25">
      <c r="A106" s="228">
        <v>2240</v>
      </c>
      <c r="B106" s="118" t="s">
        <v>121</v>
      </c>
      <c r="C106" s="119">
        <f t="shared" si="4"/>
        <v>0</v>
      </c>
      <c r="D106" s="229">
        <f>SUM(D107:D114)</f>
        <v>0</v>
      </c>
      <c r="E106" s="233">
        <f>SUM(E107:E114)</f>
        <v>0</v>
      </c>
      <c r="F106" s="375">
        <f t="shared" si="5"/>
        <v>0</v>
      </c>
      <c r="G106" s="229">
        <f>SUM(G107:G114)</f>
        <v>0</v>
      </c>
      <c r="H106" s="231">
        <f>SUM(H107:H114)</f>
        <v>0</v>
      </c>
      <c r="I106" s="125">
        <f t="shared" si="6"/>
        <v>0</v>
      </c>
      <c r="J106" s="229">
        <f>SUM(J107:J114)</f>
        <v>0</v>
      </c>
      <c r="K106" s="231">
        <f>SUM(K107:K114)</f>
        <v>0</v>
      </c>
      <c r="L106" s="125">
        <f t="shared" si="7"/>
        <v>0</v>
      </c>
      <c r="M106" s="232">
        <f>SUM(M107:M114)</f>
        <v>0</v>
      </c>
      <c r="N106" s="233">
        <f>SUM(N107:N114)</f>
        <v>0</v>
      </c>
      <c r="O106" s="125">
        <f t="shared" si="8"/>
        <v>0</v>
      </c>
      <c r="P106" s="83"/>
      <c r="R106" s="56"/>
    </row>
    <row r="107" spans="1:18" hidden="1" x14ac:dyDescent="0.25">
      <c r="A107" s="76">
        <v>2241</v>
      </c>
      <c r="B107" s="118" t="s">
        <v>122</v>
      </c>
      <c r="C107" s="119">
        <f t="shared" si="4"/>
        <v>0</v>
      </c>
      <c r="D107" s="123"/>
      <c r="E107" s="227"/>
      <c r="F107" s="375">
        <f t="shared" si="5"/>
        <v>0</v>
      </c>
      <c r="G107" s="123"/>
      <c r="H107" s="124"/>
      <c r="I107" s="125">
        <f t="shared" si="6"/>
        <v>0</v>
      </c>
      <c r="J107" s="123"/>
      <c r="K107" s="124"/>
      <c r="L107" s="125">
        <f t="shared" si="7"/>
        <v>0</v>
      </c>
      <c r="M107" s="226"/>
      <c r="N107" s="227"/>
      <c r="O107" s="125">
        <f t="shared" si="8"/>
        <v>0</v>
      </c>
      <c r="P107" s="83"/>
      <c r="R107" s="56"/>
    </row>
    <row r="108" spans="1:18" ht="24" hidden="1" x14ac:dyDescent="0.25">
      <c r="A108" s="76">
        <v>2242</v>
      </c>
      <c r="B108" s="118" t="s">
        <v>123</v>
      </c>
      <c r="C108" s="119">
        <f t="shared" si="4"/>
        <v>0</v>
      </c>
      <c r="D108" s="123"/>
      <c r="E108" s="227"/>
      <c r="F108" s="375">
        <f t="shared" si="5"/>
        <v>0</v>
      </c>
      <c r="G108" s="123"/>
      <c r="H108" s="124"/>
      <c r="I108" s="125">
        <f t="shared" si="6"/>
        <v>0</v>
      </c>
      <c r="J108" s="123"/>
      <c r="K108" s="124"/>
      <c r="L108" s="125">
        <f t="shared" si="7"/>
        <v>0</v>
      </c>
      <c r="M108" s="226"/>
      <c r="N108" s="227"/>
      <c r="O108" s="125">
        <f t="shared" si="8"/>
        <v>0</v>
      </c>
      <c r="P108" s="83"/>
      <c r="R108" s="56"/>
    </row>
    <row r="109" spans="1:18" ht="24" hidden="1" x14ac:dyDescent="0.25">
      <c r="A109" s="76">
        <v>2243</v>
      </c>
      <c r="B109" s="118" t="s">
        <v>124</v>
      </c>
      <c r="C109" s="119">
        <f t="shared" si="4"/>
        <v>0</v>
      </c>
      <c r="D109" s="123"/>
      <c r="E109" s="227"/>
      <c r="F109" s="375">
        <f t="shared" si="5"/>
        <v>0</v>
      </c>
      <c r="G109" s="123"/>
      <c r="H109" s="124"/>
      <c r="I109" s="125">
        <f t="shared" si="6"/>
        <v>0</v>
      </c>
      <c r="J109" s="123"/>
      <c r="K109" s="124"/>
      <c r="L109" s="125">
        <f t="shared" si="7"/>
        <v>0</v>
      </c>
      <c r="M109" s="226"/>
      <c r="N109" s="227"/>
      <c r="O109" s="125">
        <f t="shared" si="8"/>
        <v>0</v>
      </c>
      <c r="P109" s="83"/>
      <c r="R109" s="56"/>
    </row>
    <row r="110" spans="1:18" hidden="1" x14ac:dyDescent="0.25">
      <c r="A110" s="76">
        <v>2244</v>
      </c>
      <c r="B110" s="118" t="s">
        <v>125</v>
      </c>
      <c r="C110" s="119">
        <f t="shared" si="4"/>
        <v>0</v>
      </c>
      <c r="D110" s="123"/>
      <c r="E110" s="227"/>
      <c r="F110" s="375">
        <f t="shared" si="5"/>
        <v>0</v>
      </c>
      <c r="G110" s="123"/>
      <c r="H110" s="124"/>
      <c r="I110" s="125">
        <f t="shared" si="6"/>
        <v>0</v>
      </c>
      <c r="J110" s="123"/>
      <c r="K110" s="124"/>
      <c r="L110" s="125">
        <f t="shared" si="7"/>
        <v>0</v>
      </c>
      <c r="M110" s="226"/>
      <c r="N110" s="227"/>
      <c r="O110" s="125">
        <f t="shared" si="8"/>
        <v>0</v>
      </c>
      <c r="P110" s="83"/>
      <c r="R110" s="56"/>
    </row>
    <row r="111" spans="1:18" ht="24" hidden="1" x14ac:dyDescent="0.25">
      <c r="A111" s="76">
        <v>2246</v>
      </c>
      <c r="B111" s="118" t="s">
        <v>126</v>
      </c>
      <c r="C111" s="119">
        <f t="shared" si="4"/>
        <v>0</v>
      </c>
      <c r="D111" s="123"/>
      <c r="E111" s="227"/>
      <c r="F111" s="375">
        <f t="shared" si="5"/>
        <v>0</v>
      </c>
      <c r="G111" s="123"/>
      <c r="H111" s="124"/>
      <c r="I111" s="125">
        <f t="shared" si="6"/>
        <v>0</v>
      </c>
      <c r="J111" s="123"/>
      <c r="K111" s="124"/>
      <c r="L111" s="125">
        <f t="shared" si="7"/>
        <v>0</v>
      </c>
      <c r="M111" s="226"/>
      <c r="N111" s="227"/>
      <c r="O111" s="125">
        <f t="shared" si="8"/>
        <v>0</v>
      </c>
      <c r="P111" s="83"/>
      <c r="R111" s="56"/>
    </row>
    <row r="112" spans="1:18" hidden="1" x14ac:dyDescent="0.25">
      <c r="A112" s="76">
        <v>2247</v>
      </c>
      <c r="B112" s="118" t="s">
        <v>127</v>
      </c>
      <c r="C112" s="119">
        <f t="shared" si="4"/>
        <v>0</v>
      </c>
      <c r="D112" s="123"/>
      <c r="E112" s="227"/>
      <c r="F112" s="375">
        <f t="shared" si="5"/>
        <v>0</v>
      </c>
      <c r="G112" s="123"/>
      <c r="H112" s="124"/>
      <c r="I112" s="125">
        <f t="shared" si="6"/>
        <v>0</v>
      </c>
      <c r="J112" s="123"/>
      <c r="K112" s="124"/>
      <c r="L112" s="125">
        <f t="shared" si="7"/>
        <v>0</v>
      </c>
      <c r="M112" s="226"/>
      <c r="N112" s="227"/>
      <c r="O112" s="125">
        <f t="shared" si="8"/>
        <v>0</v>
      </c>
      <c r="P112" s="83"/>
      <c r="R112" s="56"/>
    </row>
    <row r="113" spans="1:18" ht="24" hidden="1" x14ac:dyDescent="0.25">
      <c r="A113" s="76">
        <v>2248</v>
      </c>
      <c r="B113" s="118" t="s">
        <v>128</v>
      </c>
      <c r="C113" s="119">
        <f t="shared" si="4"/>
        <v>0</v>
      </c>
      <c r="D113" s="123"/>
      <c r="E113" s="227"/>
      <c r="F113" s="375">
        <f t="shared" si="5"/>
        <v>0</v>
      </c>
      <c r="G113" s="123"/>
      <c r="H113" s="124"/>
      <c r="I113" s="125">
        <f t="shared" si="6"/>
        <v>0</v>
      </c>
      <c r="J113" s="123"/>
      <c r="K113" s="124"/>
      <c r="L113" s="125">
        <f t="shared" si="7"/>
        <v>0</v>
      </c>
      <c r="M113" s="226"/>
      <c r="N113" s="227"/>
      <c r="O113" s="125">
        <f t="shared" si="8"/>
        <v>0</v>
      </c>
      <c r="P113" s="83"/>
      <c r="R113" s="56"/>
    </row>
    <row r="114" spans="1:18" ht="24" hidden="1" x14ac:dyDescent="0.25">
      <c r="A114" s="76">
        <v>2249</v>
      </c>
      <c r="B114" s="118" t="s">
        <v>129</v>
      </c>
      <c r="C114" s="119">
        <f t="shared" si="4"/>
        <v>0</v>
      </c>
      <c r="D114" s="123"/>
      <c r="E114" s="227"/>
      <c r="F114" s="375">
        <f t="shared" si="5"/>
        <v>0</v>
      </c>
      <c r="G114" s="123"/>
      <c r="H114" s="124"/>
      <c r="I114" s="125">
        <f t="shared" si="6"/>
        <v>0</v>
      </c>
      <c r="J114" s="123"/>
      <c r="K114" s="124"/>
      <c r="L114" s="125">
        <f t="shared" si="7"/>
        <v>0</v>
      </c>
      <c r="M114" s="226"/>
      <c r="N114" s="227"/>
      <c r="O114" s="125">
        <f t="shared" si="8"/>
        <v>0</v>
      </c>
      <c r="P114" s="83"/>
      <c r="R114" s="56"/>
    </row>
    <row r="115" spans="1:18" hidden="1" x14ac:dyDescent="0.25">
      <c r="A115" s="228">
        <v>2250</v>
      </c>
      <c r="B115" s="118" t="s">
        <v>130</v>
      </c>
      <c r="C115" s="119">
        <f t="shared" si="4"/>
        <v>0</v>
      </c>
      <c r="D115" s="229">
        <f>SUM(D116:D118)</f>
        <v>0</v>
      </c>
      <c r="E115" s="233">
        <f>SUM(E116:E118)</f>
        <v>0</v>
      </c>
      <c r="F115" s="375">
        <f t="shared" si="5"/>
        <v>0</v>
      </c>
      <c r="G115" s="229">
        <f>SUM(G116:G118)</f>
        <v>0</v>
      </c>
      <c r="H115" s="231">
        <f>SUM(H116:H118)</f>
        <v>0</v>
      </c>
      <c r="I115" s="125">
        <f t="shared" si="6"/>
        <v>0</v>
      </c>
      <c r="J115" s="229">
        <f>SUM(J116:J118)</f>
        <v>0</v>
      </c>
      <c r="K115" s="231">
        <f>SUM(K116:K118)</f>
        <v>0</v>
      </c>
      <c r="L115" s="125">
        <f t="shared" si="7"/>
        <v>0</v>
      </c>
      <c r="M115" s="232">
        <f>SUM(M116:M118)</f>
        <v>0</v>
      </c>
      <c r="N115" s="233">
        <f>SUM(N116:N118)</f>
        <v>0</v>
      </c>
      <c r="O115" s="125">
        <f t="shared" si="8"/>
        <v>0</v>
      </c>
      <c r="P115" s="83"/>
      <c r="R115" s="56"/>
    </row>
    <row r="116" spans="1:18" hidden="1" x14ac:dyDescent="0.25">
      <c r="A116" s="76">
        <v>2251</v>
      </c>
      <c r="B116" s="118" t="s">
        <v>131</v>
      </c>
      <c r="C116" s="119">
        <f t="shared" si="4"/>
        <v>0</v>
      </c>
      <c r="D116" s="123"/>
      <c r="E116" s="227"/>
      <c r="F116" s="375">
        <f t="shared" si="5"/>
        <v>0</v>
      </c>
      <c r="G116" s="123"/>
      <c r="H116" s="124"/>
      <c r="I116" s="125">
        <f t="shared" si="6"/>
        <v>0</v>
      </c>
      <c r="J116" s="123"/>
      <c r="K116" s="124"/>
      <c r="L116" s="125">
        <f t="shared" si="7"/>
        <v>0</v>
      </c>
      <c r="M116" s="226"/>
      <c r="N116" s="227"/>
      <c r="O116" s="125">
        <f t="shared" si="8"/>
        <v>0</v>
      </c>
      <c r="P116" s="83"/>
      <c r="R116" s="56"/>
    </row>
    <row r="117" spans="1:18" ht="24" hidden="1" x14ac:dyDescent="0.25">
      <c r="A117" s="76">
        <v>2252</v>
      </c>
      <c r="B117" s="118" t="s">
        <v>132</v>
      </c>
      <c r="C117" s="119">
        <f t="shared" ref="C117:C181" si="9">F117+I117+L117+O117</f>
        <v>0</v>
      </c>
      <c r="D117" s="123"/>
      <c r="E117" s="227"/>
      <c r="F117" s="375">
        <f t="shared" si="5"/>
        <v>0</v>
      </c>
      <c r="G117" s="123"/>
      <c r="H117" s="124"/>
      <c r="I117" s="125">
        <f t="shared" si="6"/>
        <v>0</v>
      </c>
      <c r="J117" s="123"/>
      <c r="K117" s="124"/>
      <c r="L117" s="125">
        <f t="shared" si="7"/>
        <v>0</v>
      </c>
      <c r="M117" s="226"/>
      <c r="N117" s="227"/>
      <c r="O117" s="125">
        <f t="shared" si="8"/>
        <v>0</v>
      </c>
      <c r="P117" s="83"/>
      <c r="R117" s="56"/>
    </row>
    <row r="118" spans="1:18" ht="24" hidden="1" x14ac:dyDescent="0.25">
      <c r="A118" s="76">
        <v>2259</v>
      </c>
      <c r="B118" s="118" t="s">
        <v>133</v>
      </c>
      <c r="C118" s="119">
        <f t="shared" si="9"/>
        <v>0</v>
      </c>
      <c r="D118" s="123"/>
      <c r="E118" s="227"/>
      <c r="F118" s="375">
        <f t="shared" ref="F118:F182" si="10">D118+E118</f>
        <v>0</v>
      </c>
      <c r="G118" s="123"/>
      <c r="H118" s="124"/>
      <c r="I118" s="125">
        <f t="shared" ref="I118:I182" si="11">G118+H118</f>
        <v>0</v>
      </c>
      <c r="J118" s="123"/>
      <c r="K118" s="124"/>
      <c r="L118" s="125">
        <f t="shared" ref="L118:L182" si="12">J118+K118</f>
        <v>0</v>
      </c>
      <c r="M118" s="226"/>
      <c r="N118" s="227"/>
      <c r="O118" s="125">
        <f t="shared" ref="O118:O182" si="13">M118+N118</f>
        <v>0</v>
      </c>
      <c r="P118" s="83"/>
      <c r="R118" s="56"/>
    </row>
    <row r="119" spans="1:18" hidden="1" x14ac:dyDescent="0.25">
      <c r="A119" s="228">
        <v>2260</v>
      </c>
      <c r="B119" s="118" t="s">
        <v>134</v>
      </c>
      <c r="C119" s="119">
        <f t="shared" si="9"/>
        <v>0</v>
      </c>
      <c r="D119" s="229">
        <f>SUM(D120:D124)</f>
        <v>0</v>
      </c>
      <c r="E119" s="233">
        <f>SUM(E120:E124)</f>
        <v>0</v>
      </c>
      <c r="F119" s="375">
        <f t="shared" si="10"/>
        <v>0</v>
      </c>
      <c r="G119" s="229">
        <f>SUM(G120:G124)</f>
        <v>0</v>
      </c>
      <c r="H119" s="231">
        <f>SUM(H120:H124)</f>
        <v>0</v>
      </c>
      <c r="I119" s="125">
        <f t="shared" si="11"/>
        <v>0</v>
      </c>
      <c r="J119" s="229">
        <f>SUM(J120:J124)</f>
        <v>0</v>
      </c>
      <c r="K119" s="231">
        <f>SUM(K120:K124)</f>
        <v>0</v>
      </c>
      <c r="L119" s="125">
        <f t="shared" si="12"/>
        <v>0</v>
      </c>
      <c r="M119" s="232">
        <f>SUM(M120:M124)</f>
        <v>0</v>
      </c>
      <c r="N119" s="233">
        <f>SUM(N120:N124)</f>
        <v>0</v>
      </c>
      <c r="O119" s="125">
        <f t="shared" si="13"/>
        <v>0</v>
      </c>
      <c r="P119" s="83"/>
      <c r="R119" s="56"/>
    </row>
    <row r="120" spans="1:18" hidden="1" x14ac:dyDescent="0.25">
      <c r="A120" s="76">
        <v>2261</v>
      </c>
      <c r="B120" s="118" t="s">
        <v>135</v>
      </c>
      <c r="C120" s="119">
        <f t="shared" si="9"/>
        <v>0</v>
      </c>
      <c r="D120" s="123"/>
      <c r="E120" s="227"/>
      <c r="F120" s="375">
        <f t="shared" si="10"/>
        <v>0</v>
      </c>
      <c r="G120" s="123"/>
      <c r="H120" s="124"/>
      <c r="I120" s="125">
        <f t="shared" si="11"/>
        <v>0</v>
      </c>
      <c r="J120" s="123"/>
      <c r="K120" s="124"/>
      <c r="L120" s="125">
        <f t="shared" si="12"/>
        <v>0</v>
      </c>
      <c r="M120" s="226"/>
      <c r="N120" s="227"/>
      <c r="O120" s="125">
        <f t="shared" si="13"/>
        <v>0</v>
      </c>
      <c r="P120" s="83"/>
      <c r="R120" s="56"/>
    </row>
    <row r="121" spans="1:18" hidden="1" x14ac:dyDescent="0.25">
      <c r="A121" s="76">
        <v>2262</v>
      </c>
      <c r="B121" s="118" t="s">
        <v>136</v>
      </c>
      <c r="C121" s="119">
        <f t="shared" si="9"/>
        <v>0</v>
      </c>
      <c r="D121" s="123"/>
      <c r="E121" s="227"/>
      <c r="F121" s="375">
        <f t="shared" si="10"/>
        <v>0</v>
      </c>
      <c r="G121" s="123"/>
      <c r="H121" s="124"/>
      <c r="I121" s="125">
        <f t="shared" si="11"/>
        <v>0</v>
      </c>
      <c r="J121" s="123"/>
      <c r="K121" s="124"/>
      <c r="L121" s="125">
        <f t="shared" si="12"/>
        <v>0</v>
      </c>
      <c r="M121" s="226"/>
      <c r="N121" s="227"/>
      <c r="O121" s="125">
        <f t="shared" si="13"/>
        <v>0</v>
      </c>
      <c r="P121" s="83"/>
      <c r="R121" s="56"/>
    </row>
    <row r="122" spans="1:18" hidden="1" x14ac:dyDescent="0.25">
      <c r="A122" s="76">
        <v>2263</v>
      </c>
      <c r="B122" s="118" t="s">
        <v>137</v>
      </c>
      <c r="C122" s="119">
        <f t="shared" si="9"/>
        <v>0</v>
      </c>
      <c r="D122" s="123"/>
      <c r="E122" s="227"/>
      <c r="F122" s="375">
        <f t="shared" si="10"/>
        <v>0</v>
      </c>
      <c r="G122" s="123"/>
      <c r="H122" s="124"/>
      <c r="I122" s="125">
        <f t="shared" si="11"/>
        <v>0</v>
      </c>
      <c r="J122" s="123"/>
      <c r="K122" s="124"/>
      <c r="L122" s="125">
        <f t="shared" si="12"/>
        <v>0</v>
      </c>
      <c r="M122" s="226"/>
      <c r="N122" s="227"/>
      <c r="O122" s="125">
        <f t="shared" si="13"/>
        <v>0</v>
      </c>
      <c r="P122" s="83"/>
      <c r="R122" s="56"/>
    </row>
    <row r="123" spans="1:18" ht="24" hidden="1" x14ac:dyDescent="0.25">
      <c r="A123" s="76">
        <v>2264</v>
      </c>
      <c r="B123" s="118" t="s">
        <v>138</v>
      </c>
      <c r="C123" s="119">
        <f t="shared" si="9"/>
        <v>0</v>
      </c>
      <c r="D123" s="123"/>
      <c r="E123" s="227"/>
      <c r="F123" s="375">
        <f t="shared" si="10"/>
        <v>0</v>
      </c>
      <c r="G123" s="123"/>
      <c r="H123" s="124"/>
      <c r="I123" s="125">
        <f t="shared" si="11"/>
        <v>0</v>
      </c>
      <c r="J123" s="123"/>
      <c r="K123" s="124"/>
      <c r="L123" s="125">
        <f t="shared" si="12"/>
        <v>0</v>
      </c>
      <c r="M123" s="226"/>
      <c r="N123" s="227"/>
      <c r="O123" s="125">
        <f t="shared" si="13"/>
        <v>0</v>
      </c>
      <c r="P123" s="83"/>
      <c r="R123" s="56"/>
    </row>
    <row r="124" spans="1:18" hidden="1" x14ac:dyDescent="0.25">
      <c r="A124" s="76">
        <v>2269</v>
      </c>
      <c r="B124" s="118" t="s">
        <v>139</v>
      </c>
      <c r="C124" s="119">
        <f t="shared" si="9"/>
        <v>0</v>
      </c>
      <c r="D124" s="123"/>
      <c r="E124" s="227"/>
      <c r="F124" s="375">
        <f t="shared" si="10"/>
        <v>0</v>
      </c>
      <c r="G124" s="123"/>
      <c r="H124" s="124"/>
      <c r="I124" s="125">
        <f t="shared" si="11"/>
        <v>0</v>
      </c>
      <c r="J124" s="123"/>
      <c r="K124" s="124"/>
      <c r="L124" s="125">
        <f t="shared" si="12"/>
        <v>0</v>
      </c>
      <c r="M124" s="226"/>
      <c r="N124" s="227"/>
      <c r="O124" s="125">
        <f t="shared" si="13"/>
        <v>0</v>
      </c>
      <c r="P124" s="83"/>
      <c r="R124" s="56"/>
    </row>
    <row r="125" spans="1:18" x14ac:dyDescent="0.25">
      <c r="A125" s="228">
        <v>2270</v>
      </c>
      <c r="B125" s="118" t="s">
        <v>140</v>
      </c>
      <c r="C125" s="119">
        <f t="shared" si="9"/>
        <v>51975</v>
      </c>
      <c r="D125" s="229">
        <f>SUM(D126:D130)</f>
        <v>52235</v>
      </c>
      <c r="E125" s="230">
        <f>SUM(E126:E130)</f>
        <v>-260</v>
      </c>
      <c r="F125" s="225">
        <f t="shared" si="10"/>
        <v>51975</v>
      </c>
      <c r="G125" s="229">
        <f>SUM(G126:G130)</f>
        <v>0</v>
      </c>
      <c r="H125" s="231">
        <f>SUM(H126:H130)</f>
        <v>0</v>
      </c>
      <c r="I125" s="125">
        <f t="shared" si="11"/>
        <v>0</v>
      </c>
      <c r="J125" s="229">
        <f>SUM(J126:J130)</f>
        <v>0</v>
      </c>
      <c r="K125" s="231">
        <f>SUM(K126:K130)</f>
        <v>0</v>
      </c>
      <c r="L125" s="125">
        <f t="shared" si="12"/>
        <v>0</v>
      </c>
      <c r="M125" s="232">
        <f>SUM(M126:M130)</f>
        <v>0</v>
      </c>
      <c r="N125" s="233">
        <f>SUM(N126:N130)</f>
        <v>0</v>
      </c>
      <c r="O125" s="125">
        <f t="shared" si="13"/>
        <v>0</v>
      </c>
      <c r="P125" s="83"/>
      <c r="R125" s="56"/>
    </row>
    <row r="126" spans="1:18" hidden="1" x14ac:dyDescent="0.25">
      <c r="A126" s="76">
        <v>2272</v>
      </c>
      <c r="B126" s="5" t="s">
        <v>141</v>
      </c>
      <c r="C126" s="119">
        <f t="shared" si="9"/>
        <v>0</v>
      </c>
      <c r="D126" s="123"/>
      <c r="E126" s="227"/>
      <c r="F126" s="375">
        <f t="shared" si="10"/>
        <v>0</v>
      </c>
      <c r="G126" s="123"/>
      <c r="H126" s="124"/>
      <c r="I126" s="125">
        <f t="shared" si="11"/>
        <v>0</v>
      </c>
      <c r="J126" s="123"/>
      <c r="K126" s="124"/>
      <c r="L126" s="125">
        <f t="shared" si="12"/>
        <v>0</v>
      </c>
      <c r="M126" s="226"/>
      <c r="N126" s="227"/>
      <c r="O126" s="125">
        <f t="shared" si="13"/>
        <v>0</v>
      </c>
      <c r="P126" s="83"/>
      <c r="R126" s="56"/>
    </row>
    <row r="127" spans="1:18" ht="24" hidden="1" x14ac:dyDescent="0.25">
      <c r="A127" s="76">
        <v>2275</v>
      </c>
      <c r="B127" s="118" t="s">
        <v>142</v>
      </c>
      <c r="C127" s="119">
        <f t="shared" si="9"/>
        <v>0</v>
      </c>
      <c r="D127" s="123">
        <v>0</v>
      </c>
      <c r="E127" s="227"/>
      <c r="F127" s="375">
        <f t="shared" si="10"/>
        <v>0</v>
      </c>
      <c r="G127" s="123"/>
      <c r="H127" s="124"/>
      <c r="I127" s="125">
        <f t="shared" si="11"/>
        <v>0</v>
      </c>
      <c r="J127" s="123"/>
      <c r="K127" s="124"/>
      <c r="L127" s="125">
        <f t="shared" si="12"/>
        <v>0</v>
      </c>
      <c r="M127" s="226"/>
      <c r="N127" s="227"/>
      <c r="O127" s="125">
        <f t="shared" si="13"/>
        <v>0</v>
      </c>
      <c r="P127" s="83"/>
      <c r="R127" s="56"/>
    </row>
    <row r="128" spans="1:18" ht="36" hidden="1" x14ac:dyDescent="0.25">
      <c r="A128" s="76">
        <v>2276</v>
      </c>
      <c r="B128" s="118" t="s">
        <v>143</v>
      </c>
      <c r="C128" s="119">
        <f t="shared" si="9"/>
        <v>0</v>
      </c>
      <c r="D128" s="123"/>
      <c r="E128" s="227"/>
      <c r="F128" s="375">
        <f t="shared" si="10"/>
        <v>0</v>
      </c>
      <c r="G128" s="123"/>
      <c r="H128" s="124"/>
      <c r="I128" s="125">
        <f t="shared" si="11"/>
        <v>0</v>
      </c>
      <c r="J128" s="123"/>
      <c r="K128" s="124"/>
      <c r="L128" s="125">
        <f t="shared" si="12"/>
        <v>0</v>
      </c>
      <c r="M128" s="226"/>
      <c r="N128" s="227"/>
      <c r="O128" s="125">
        <f t="shared" si="13"/>
        <v>0</v>
      </c>
      <c r="P128" s="83"/>
      <c r="R128" s="56"/>
    </row>
    <row r="129" spans="1:18" ht="24" hidden="1" x14ac:dyDescent="0.25">
      <c r="A129" s="76">
        <v>2278</v>
      </c>
      <c r="B129" s="118" t="s">
        <v>144</v>
      </c>
      <c r="C129" s="119">
        <f t="shared" si="9"/>
        <v>0</v>
      </c>
      <c r="D129" s="123"/>
      <c r="E129" s="227"/>
      <c r="F129" s="375">
        <f t="shared" si="10"/>
        <v>0</v>
      </c>
      <c r="G129" s="123"/>
      <c r="H129" s="124"/>
      <c r="I129" s="125">
        <f t="shared" si="11"/>
        <v>0</v>
      </c>
      <c r="J129" s="123"/>
      <c r="K129" s="124"/>
      <c r="L129" s="125">
        <f t="shared" si="12"/>
        <v>0</v>
      </c>
      <c r="M129" s="226"/>
      <c r="N129" s="227"/>
      <c r="O129" s="125">
        <f t="shared" si="13"/>
        <v>0</v>
      </c>
      <c r="P129" s="83"/>
      <c r="R129" s="56"/>
    </row>
    <row r="130" spans="1:18" ht="98.25" customHeight="1" x14ac:dyDescent="0.25">
      <c r="A130" s="76">
        <v>2279</v>
      </c>
      <c r="B130" s="118" t="s">
        <v>145</v>
      </c>
      <c r="C130" s="119">
        <f t="shared" si="9"/>
        <v>51975</v>
      </c>
      <c r="D130" s="123">
        <v>52235</v>
      </c>
      <c r="E130" s="629">
        <v>-260</v>
      </c>
      <c r="F130" s="225">
        <f t="shared" si="10"/>
        <v>51975</v>
      </c>
      <c r="G130" s="123"/>
      <c r="H130" s="124"/>
      <c r="I130" s="125">
        <f t="shared" si="11"/>
        <v>0</v>
      </c>
      <c r="J130" s="123"/>
      <c r="K130" s="124"/>
      <c r="L130" s="125">
        <f t="shared" si="12"/>
        <v>0</v>
      </c>
      <c r="M130" s="226"/>
      <c r="N130" s="227"/>
      <c r="O130" s="125">
        <f t="shared" si="13"/>
        <v>0</v>
      </c>
      <c r="P130" s="83" t="s">
        <v>791</v>
      </c>
      <c r="R130" s="56"/>
    </row>
    <row r="131" spans="1:18" ht="24" hidden="1" x14ac:dyDescent="0.25">
      <c r="A131" s="557">
        <v>2280</v>
      </c>
      <c r="B131" s="108" t="s">
        <v>146</v>
      </c>
      <c r="C131" s="119">
        <f t="shared" si="9"/>
        <v>0</v>
      </c>
      <c r="D131" s="241">
        <f t="shared" ref="D131:N131" si="14">SUM(D132)</f>
        <v>0</v>
      </c>
      <c r="E131" s="245">
        <f t="shared" si="14"/>
        <v>0</v>
      </c>
      <c r="F131" s="374">
        <f t="shared" si="10"/>
        <v>0</v>
      </c>
      <c r="G131" s="241">
        <f t="shared" ref="G131" si="15">SUM(G132)</f>
        <v>0</v>
      </c>
      <c r="H131" s="243">
        <f t="shared" si="14"/>
        <v>0</v>
      </c>
      <c r="I131" s="115">
        <f t="shared" si="11"/>
        <v>0</v>
      </c>
      <c r="J131" s="241">
        <f t="shared" ref="J131" si="16">SUM(J132)</f>
        <v>0</v>
      </c>
      <c r="K131" s="243">
        <f t="shared" si="14"/>
        <v>0</v>
      </c>
      <c r="L131" s="115">
        <f t="shared" si="12"/>
        <v>0</v>
      </c>
      <c r="M131" s="232">
        <f t="shared" si="14"/>
        <v>0</v>
      </c>
      <c r="N131" s="233">
        <f t="shared" si="14"/>
        <v>0</v>
      </c>
      <c r="O131" s="125">
        <f t="shared" si="13"/>
        <v>0</v>
      </c>
      <c r="P131" s="83"/>
      <c r="R131" s="56"/>
    </row>
    <row r="132" spans="1:18" ht="24" hidden="1" x14ac:dyDescent="0.25">
      <c r="A132" s="76">
        <v>2283</v>
      </c>
      <c r="B132" s="118" t="s">
        <v>147</v>
      </c>
      <c r="C132" s="119">
        <f t="shared" si="9"/>
        <v>0</v>
      </c>
      <c r="D132" s="123"/>
      <c r="E132" s="227"/>
      <c r="F132" s="375">
        <f t="shared" si="10"/>
        <v>0</v>
      </c>
      <c r="G132" s="123"/>
      <c r="H132" s="124"/>
      <c r="I132" s="125">
        <f t="shared" si="11"/>
        <v>0</v>
      </c>
      <c r="J132" s="123"/>
      <c r="K132" s="124"/>
      <c r="L132" s="125">
        <f t="shared" si="12"/>
        <v>0</v>
      </c>
      <c r="M132" s="226"/>
      <c r="N132" s="227"/>
      <c r="O132" s="125">
        <f t="shared" si="13"/>
        <v>0</v>
      </c>
      <c r="P132" s="83"/>
      <c r="R132" s="56"/>
    </row>
    <row r="133" spans="1:18" ht="36" hidden="1" x14ac:dyDescent="0.25">
      <c r="A133" s="95">
        <v>2300</v>
      </c>
      <c r="B133" s="212" t="s">
        <v>148</v>
      </c>
      <c r="C133" s="96">
        <f t="shared" si="9"/>
        <v>0</v>
      </c>
      <c r="D133" s="104">
        <f>SUM(D134,D139,D143,D144,D147,D154,D162,D163,D166)</f>
        <v>0</v>
      </c>
      <c r="E133" s="239">
        <f>SUM(E134,E139,E143,E144,E147,E154,E162,E163,E166)</f>
        <v>0</v>
      </c>
      <c r="F133" s="372">
        <f t="shared" si="10"/>
        <v>0</v>
      </c>
      <c r="G133" s="104">
        <f>SUM(G134,G139,G143,G144,G147,G154,G162,G163,G166)</f>
        <v>0</v>
      </c>
      <c r="H133" s="105">
        <f>SUM(H134,H139,H143,H144,H147,H154,H162,H163,H166)</f>
        <v>0</v>
      </c>
      <c r="I133" s="106">
        <f t="shared" si="11"/>
        <v>0</v>
      </c>
      <c r="J133" s="104">
        <f>SUM(J134,J139,J143,J144,J147,J154,J162,J163,J166)</f>
        <v>0</v>
      </c>
      <c r="K133" s="105">
        <f>SUM(K134,K139,K143,K144,K147,K154,K162,K163,K166)</f>
        <v>0</v>
      </c>
      <c r="L133" s="106">
        <f t="shared" si="12"/>
        <v>0</v>
      </c>
      <c r="M133" s="238">
        <f>SUM(M134,M139,M143,M144,M147,M154,M162,M163,M166)</f>
        <v>0</v>
      </c>
      <c r="N133" s="239">
        <f>SUM(N134,N139,N143,N144,N147,N154,N162,N163,N166)</f>
        <v>0</v>
      </c>
      <c r="O133" s="106">
        <f t="shared" si="13"/>
        <v>0</v>
      </c>
      <c r="P133" s="103"/>
      <c r="R133" s="56"/>
    </row>
    <row r="134" spans="1:18" ht="24" hidden="1" x14ac:dyDescent="0.25">
      <c r="A134" s="557">
        <v>2310</v>
      </c>
      <c r="B134" s="108" t="s">
        <v>149</v>
      </c>
      <c r="C134" s="109">
        <f t="shared" si="9"/>
        <v>0</v>
      </c>
      <c r="D134" s="251">
        <f>SUM(D135:D138)</f>
        <v>0</v>
      </c>
      <c r="E134" s="243">
        <f>SUM(E135:E138)</f>
        <v>0</v>
      </c>
      <c r="F134" s="374">
        <f t="shared" si="10"/>
        <v>0</v>
      </c>
      <c r="G134" s="241">
        <f>SUM(G135:G138)</f>
        <v>0</v>
      </c>
      <c r="H134" s="243">
        <f>SUM(H135:H138)</f>
        <v>0</v>
      </c>
      <c r="I134" s="115">
        <f t="shared" si="11"/>
        <v>0</v>
      </c>
      <c r="J134" s="241">
        <f>SUM(J135:J138)</f>
        <v>0</v>
      </c>
      <c r="K134" s="243">
        <f>SUM(K135:K138)</f>
        <v>0</v>
      </c>
      <c r="L134" s="115">
        <f t="shared" si="12"/>
        <v>0</v>
      </c>
      <c r="M134" s="244">
        <f>SUM(M135:M138)</f>
        <v>0</v>
      </c>
      <c r="N134" s="245">
        <f>SUM(N135:N138)</f>
        <v>0</v>
      </c>
      <c r="O134" s="115">
        <f t="shared" si="13"/>
        <v>0</v>
      </c>
      <c r="P134" s="74"/>
      <c r="R134" s="56"/>
    </row>
    <row r="135" spans="1:18" hidden="1" x14ac:dyDescent="0.25">
      <c r="A135" s="76">
        <v>2311</v>
      </c>
      <c r="B135" s="118" t="s">
        <v>150</v>
      </c>
      <c r="C135" s="119">
        <f t="shared" si="9"/>
        <v>0</v>
      </c>
      <c r="D135" s="123"/>
      <c r="E135" s="227"/>
      <c r="F135" s="375">
        <f t="shared" si="10"/>
        <v>0</v>
      </c>
      <c r="G135" s="123"/>
      <c r="H135" s="124"/>
      <c r="I135" s="125">
        <f t="shared" si="11"/>
        <v>0</v>
      </c>
      <c r="J135" s="123"/>
      <c r="K135" s="124"/>
      <c r="L135" s="125">
        <f t="shared" si="12"/>
        <v>0</v>
      </c>
      <c r="M135" s="226"/>
      <c r="N135" s="227"/>
      <c r="O135" s="125">
        <f t="shared" si="13"/>
        <v>0</v>
      </c>
      <c r="P135" s="83"/>
      <c r="R135" s="56"/>
    </row>
    <row r="136" spans="1:18" hidden="1" x14ac:dyDescent="0.25">
      <c r="A136" s="76">
        <v>2312</v>
      </c>
      <c r="B136" s="118" t="s">
        <v>151</v>
      </c>
      <c r="C136" s="119">
        <f t="shared" si="9"/>
        <v>0</v>
      </c>
      <c r="D136" s="123"/>
      <c r="E136" s="227"/>
      <c r="F136" s="375">
        <f t="shared" si="10"/>
        <v>0</v>
      </c>
      <c r="G136" s="123"/>
      <c r="H136" s="124"/>
      <c r="I136" s="125">
        <f t="shared" si="11"/>
        <v>0</v>
      </c>
      <c r="J136" s="123"/>
      <c r="K136" s="124"/>
      <c r="L136" s="125">
        <f t="shared" si="12"/>
        <v>0</v>
      </c>
      <c r="M136" s="226"/>
      <c r="N136" s="227"/>
      <c r="O136" s="125">
        <f t="shared" si="13"/>
        <v>0</v>
      </c>
      <c r="P136" s="83"/>
      <c r="R136" s="56"/>
    </row>
    <row r="137" spans="1:18" hidden="1" x14ac:dyDescent="0.25">
      <c r="A137" s="76">
        <v>2313</v>
      </c>
      <c r="B137" s="118" t="s">
        <v>152</v>
      </c>
      <c r="C137" s="119">
        <f t="shared" si="9"/>
        <v>0</v>
      </c>
      <c r="D137" s="123"/>
      <c r="E137" s="227"/>
      <c r="F137" s="375">
        <f t="shared" si="10"/>
        <v>0</v>
      </c>
      <c r="G137" s="123"/>
      <c r="H137" s="124"/>
      <c r="I137" s="125">
        <f t="shared" si="11"/>
        <v>0</v>
      </c>
      <c r="J137" s="123"/>
      <c r="K137" s="124"/>
      <c r="L137" s="125">
        <f t="shared" si="12"/>
        <v>0</v>
      </c>
      <c r="M137" s="226"/>
      <c r="N137" s="227"/>
      <c r="O137" s="125">
        <f t="shared" si="13"/>
        <v>0</v>
      </c>
      <c r="P137" s="83"/>
      <c r="R137" s="56"/>
    </row>
    <row r="138" spans="1:18" ht="36" hidden="1" x14ac:dyDescent="0.25">
      <c r="A138" s="76">
        <v>2314</v>
      </c>
      <c r="B138" s="118" t="s">
        <v>153</v>
      </c>
      <c r="C138" s="119">
        <f t="shared" si="9"/>
        <v>0</v>
      </c>
      <c r="D138" s="123"/>
      <c r="E138" s="227"/>
      <c r="F138" s="375">
        <f t="shared" si="10"/>
        <v>0</v>
      </c>
      <c r="G138" s="123"/>
      <c r="H138" s="124"/>
      <c r="I138" s="125">
        <f t="shared" si="11"/>
        <v>0</v>
      </c>
      <c r="J138" s="123"/>
      <c r="K138" s="124"/>
      <c r="L138" s="125">
        <f t="shared" si="12"/>
        <v>0</v>
      </c>
      <c r="M138" s="226"/>
      <c r="N138" s="227"/>
      <c r="O138" s="125">
        <f t="shared" si="13"/>
        <v>0</v>
      </c>
      <c r="P138" s="83"/>
      <c r="R138" s="56"/>
    </row>
    <row r="139" spans="1:18" hidden="1" x14ac:dyDescent="0.25">
      <c r="A139" s="228">
        <v>2320</v>
      </c>
      <c r="B139" s="118" t="s">
        <v>154</v>
      </c>
      <c r="C139" s="119">
        <f t="shared" si="9"/>
        <v>0</v>
      </c>
      <c r="D139" s="229">
        <f>SUM(D140:D142)</f>
        <v>0</v>
      </c>
      <c r="E139" s="233">
        <f>SUM(E140:E142)</f>
        <v>0</v>
      </c>
      <c r="F139" s="375">
        <f t="shared" si="10"/>
        <v>0</v>
      </c>
      <c r="G139" s="229">
        <f>SUM(G140:G142)</f>
        <v>0</v>
      </c>
      <c r="H139" s="231">
        <f>SUM(H140:H142)</f>
        <v>0</v>
      </c>
      <c r="I139" s="125">
        <f t="shared" si="11"/>
        <v>0</v>
      </c>
      <c r="J139" s="229">
        <f>SUM(J140:J142)</f>
        <v>0</v>
      </c>
      <c r="K139" s="231">
        <f>SUM(K140:K142)</f>
        <v>0</v>
      </c>
      <c r="L139" s="125">
        <f t="shared" si="12"/>
        <v>0</v>
      </c>
      <c r="M139" s="232">
        <f>SUM(M140:M142)</f>
        <v>0</v>
      </c>
      <c r="N139" s="233">
        <f>SUM(N140:N142)</f>
        <v>0</v>
      </c>
      <c r="O139" s="125">
        <f t="shared" si="13"/>
        <v>0</v>
      </c>
      <c r="P139" s="83"/>
      <c r="R139" s="56"/>
    </row>
    <row r="140" spans="1:18" hidden="1" x14ac:dyDescent="0.25">
      <c r="A140" s="76">
        <v>2321</v>
      </c>
      <c r="B140" s="118" t="s">
        <v>155</v>
      </c>
      <c r="C140" s="119">
        <f t="shared" si="9"/>
        <v>0</v>
      </c>
      <c r="D140" s="123"/>
      <c r="E140" s="227"/>
      <c r="F140" s="375">
        <f t="shared" si="10"/>
        <v>0</v>
      </c>
      <c r="G140" s="123"/>
      <c r="H140" s="124"/>
      <c r="I140" s="125">
        <f t="shared" si="11"/>
        <v>0</v>
      </c>
      <c r="J140" s="123"/>
      <c r="K140" s="124"/>
      <c r="L140" s="125">
        <f t="shared" si="12"/>
        <v>0</v>
      </c>
      <c r="M140" s="226"/>
      <c r="N140" s="227"/>
      <c r="O140" s="125">
        <f t="shared" si="13"/>
        <v>0</v>
      </c>
      <c r="P140" s="83"/>
      <c r="R140" s="56"/>
    </row>
    <row r="141" spans="1:18" hidden="1" x14ac:dyDescent="0.25">
      <c r="A141" s="76">
        <v>2322</v>
      </c>
      <c r="B141" s="118" t="s">
        <v>156</v>
      </c>
      <c r="C141" s="119">
        <f t="shared" si="9"/>
        <v>0</v>
      </c>
      <c r="D141" s="123"/>
      <c r="E141" s="227"/>
      <c r="F141" s="375">
        <f t="shared" si="10"/>
        <v>0</v>
      </c>
      <c r="G141" s="123"/>
      <c r="H141" s="124"/>
      <c r="I141" s="125">
        <f t="shared" si="11"/>
        <v>0</v>
      </c>
      <c r="J141" s="123"/>
      <c r="K141" s="124"/>
      <c r="L141" s="125">
        <f t="shared" si="12"/>
        <v>0</v>
      </c>
      <c r="M141" s="226"/>
      <c r="N141" s="227"/>
      <c r="O141" s="125">
        <f t="shared" si="13"/>
        <v>0</v>
      </c>
      <c r="P141" s="83"/>
      <c r="R141" s="56"/>
    </row>
    <row r="142" spans="1:18" hidden="1" x14ac:dyDescent="0.25">
      <c r="A142" s="76">
        <v>2329</v>
      </c>
      <c r="B142" s="118" t="s">
        <v>157</v>
      </c>
      <c r="C142" s="119">
        <f t="shared" si="9"/>
        <v>0</v>
      </c>
      <c r="D142" s="123"/>
      <c r="E142" s="227"/>
      <c r="F142" s="375">
        <f t="shared" si="10"/>
        <v>0</v>
      </c>
      <c r="G142" s="123"/>
      <c r="H142" s="124"/>
      <c r="I142" s="125">
        <f t="shared" si="11"/>
        <v>0</v>
      </c>
      <c r="J142" s="123"/>
      <c r="K142" s="124"/>
      <c r="L142" s="125">
        <f t="shared" si="12"/>
        <v>0</v>
      </c>
      <c r="M142" s="226"/>
      <c r="N142" s="227"/>
      <c r="O142" s="125">
        <f t="shared" si="13"/>
        <v>0</v>
      </c>
      <c r="P142" s="83"/>
      <c r="R142" s="56"/>
    </row>
    <row r="143" spans="1:18" hidden="1" x14ac:dyDescent="0.25">
      <c r="A143" s="228">
        <v>2330</v>
      </c>
      <c r="B143" s="118" t="s">
        <v>158</v>
      </c>
      <c r="C143" s="119">
        <f t="shared" si="9"/>
        <v>0</v>
      </c>
      <c r="D143" s="123"/>
      <c r="E143" s="227"/>
      <c r="F143" s="375">
        <f t="shared" si="10"/>
        <v>0</v>
      </c>
      <c r="G143" s="123"/>
      <c r="H143" s="124"/>
      <c r="I143" s="125">
        <f t="shared" si="11"/>
        <v>0</v>
      </c>
      <c r="J143" s="123"/>
      <c r="K143" s="124"/>
      <c r="L143" s="125">
        <f t="shared" si="12"/>
        <v>0</v>
      </c>
      <c r="M143" s="226"/>
      <c r="N143" s="227"/>
      <c r="O143" s="125">
        <f t="shared" si="13"/>
        <v>0</v>
      </c>
      <c r="P143" s="83"/>
      <c r="R143" s="56"/>
    </row>
    <row r="144" spans="1:18" ht="48" hidden="1" x14ac:dyDescent="0.25">
      <c r="A144" s="228">
        <v>2340</v>
      </c>
      <c r="B144" s="118" t="s">
        <v>159</v>
      </c>
      <c r="C144" s="119">
        <f t="shared" si="9"/>
        <v>0</v>
      </c>
      <c r="D144" s="229">
        <f>SUM(D145:D146)</f>
        <v>0</v>
      </c>
      <c r="E144" s="233">
        <f>SUM(E145:E146)</f>
        <v>0</v>
      </c>
      <c r="F144" s="375">
        <f t="shared" si="10"/>
        <v>0</v>
      </c>
      <c r="G144" s="229">
        <f>SUM(G145:G146)</f>
        <v>0</v>
      </c>
      <c r="H144" s="231">
        <f>SUM(H145:H146)</f>
        <v>0</v>
      </c>
      <c r="I144" s="125">
        <f t="shared" si="11"/>
        <v>0</v>
      </c>
      <c r="J144" s="229">
        <f>SUM(J145:J146)</f>
        <v>0</v>
      </c>
      <c r="K144" s="231">
        <f>SUM(K145:K146)</f>
        <v>0</v>
      </c>
      <c r="L144" s="125">
        <f t="shared" si="12"/>
        <v>0</v>
      </c>
      <c r="M144" s="232">
        <f>SUM(M145:M146)</f>
        <v>0</v>
      </c>
      <c r="N144" s="233">
        <f>SUM(N145:N146)</f>
        <v>0</v>
      </c>
      <c r="O144" s="125">
        <f t="shared" si="13"/>
        <v>0</v>
      </c>
      <c r="P144" s="83"/>
      <c r="R144" s="56"/>
    </row>
    <row r="145" spans="1:18" hidden="1" x14ac:dyDescent="0.25">
      <c r="A145" s="76">
        <v>2341</v>
      </c>
      <c r="B145" s="118" t="s">
        <v>160</v>
      </c>
      <c r="C145" s="119">
        <f t="shared" si="9"/>
        <v>0</v>
      </c>
      <c r="D145" s="123"/>
      <c r="E145" s="227"/>
      <c r="F145" s="375">
        <f t="shared" si="10"/>
        <v>0</v>
      </c>
      <c r="G145" s="123"/>
      <c r="H145" s="124"/>
      <c r="I145" s="125">
        <f t="shared" si="11"/>
        <v>0</v>
      </c>
      <c r="J145" s="123"/>
      <c r="K145" s="124"/>
      <c r="L145" s="125">
        <f t="shared" si="12"/>
        <v>0</v>
      </c>
      <c r="M145" s="226"/>
      <c r="N145" s="227"/>
      <c r="O145" s="125">
        <f t="shared" si="13"/>
        <v>0</v>
      </c>
      <c r="P145" s="83"/>
      <c r="R145" s="56"/>
    </row>
    <row r="146" spans="1:18" ht="24" hidden="1" x14ac:dyDescent="0.25">
      <c r="A146" s="76">
        <v>2344</v>
      </c>
      <c r="B146" s="118" t="s">
        <v>161</v>
      </c>
      <c r="C146" s="119">
        <f t="shared" si="9"/>
        <v>0</v>
      </c>
      <c r="D146" s="123"/>
      <c r="E146" s="227"/>
      <c r="F146" s="375">
        <f t="shared" si="10"/>
        <v>0</v>
      </c>
      <c r="G146" s="123"/>
      <c r="H146" s="124"/>
      <c r="I146" s="125">
        <f t="shared" si="11"/>
        <v>0</v>
      </c>
      <c r="J146" s="123"/>
      <c r="K146" s="124"/>
      <c r="L146" s="125">
        <f t="shared" si="12"/>
        <v>0</v>
      </c>
      <c r="M146" s="226"/>
      <c r="N146" s="227"/>
      <c r="O146" s="125">
        <f t="shared" si="13"/>
        <v>0</v>
      </c>
      <c r="P146" s="83"/>
      <c r="R146" s="56"/>
    </row>
    <row r="147" spans="1:18" ht="24" hidden="1" x14ac:dyDescent="0.25">
      <c r="A147" s="217">
        <v>2350</v>
      </c>
      <c r="B147" s="158" t="s">
        <v>162</v>
      </c>
      <c r="C147" s="119">
        <f t="shared" si="9"/>
        <v>0</v>
      </c>
      <c r="D147" s="218">
        <f>SUM(D148:D153)</f>
        <v>0</v>
      </c>
      <c r="E147" s="222">
        <f>SUM(E148:E153)</f>
        <v>0</v>
      </c>
      <c r="F147" s="373">
        <f t="shared" si="10"/>
        <v>0</v>
      </c>
      <c r="G147" s="218">
        <f>SUM(G148:G153)</f>
        <v>0</v>
      </c>
      <c r="H147" s="219">
        <f>SUM(H148:H153)</f>
        <v>0</v>
      </c>
      <c r="I147" s="220">
        <f t="shared" si="11"/>
        <v>0</v>
      </c>
      <c r="J147" s="218">
        <f>SUM(J148:J153)</f>
        <v>0</v>
      </c>
      <c r="K147" s="219">
        <f>SUM(K148:K153)</f>
        <v>0</v>
      </c>
      <c r="L147" s="220">
        <f t="shared" si="12"/>
        <v>0</v>
      </c>
      <c r="M147" s="221">
        <f>SUM(M148:M153)</f>
        <v>0</v>
      </c>
      <c r="N147" s="222">
        <f>SUM(N148:N153)</f>
        <v>0</v>
      </c>
      <c r="O147" s="220">
        <f t="shared" si="13"/>
        <v>0</v>
      </c>
      <c r="P147" s="166"/>
      <c r="R147" s="56"/>
    </row>
    <row r="148" spans="1:18" hidden="1" x14ac:dyDescent="0.25">
      <c r="A148" s="67">
        <v>2351</v>
      </c>
      <c r="B148" s="108" t="s">
        <v>163</v>
      </c>
      <c r="C148" s="119">
        <f t="shared" si="9"/>
        <v>0</v>
      </c>
      <c r="D148" s="113"/>
      <c r="E148" s="224"/>
      <c r="F148" s="374">
        <f t="shared" si="10"/>
        <v>0</v>
      </c>
      <c r="G148" s="113"/>
      <c r="H148" s="114"/>
      <c r="I148" s="115">
        <f t="shared" si="11"/>
        <v>0</v>
      </c>
      <c r="J148" s="113"/>
      <c r="K148" s="114"/>
      <c r="L148" s="115">
        <f t="shared" si="12"/>
        <v>0</v>
      </c>
      <c r="M148" s="223"/>
      <c r="N148" s="224"/>
      <c r="O148" s="115">
        <f t="shared" si="13"/>
        <v>0</v>
      </c>
      <c r="P148" s="74"/>
      <c r="R148" s="56"/>
    </row>
    <row r="149" spans="1:18" hidden="1" x14ac:dyDescent="0.25">
      <c r="A149" s="76">
        <v>2352</v>
      </c>
      <c r="B149" s="118" t="s">
        <v>164</v>
      </c>
      <c r="C149" s="119">
        <f t="shared" si="9"/>
        <v>0</v>
      </c>
      <c r="D149" s="123"/>
      <c r="E149" s="227"/>
      <c r="F149" s="375">
        <f t="shared" si="10"/>
        <v>0</v>
      </c>
      <c r="G149" s="123"/>
      <c r="H149" s="124"/>
      <c r="I149" s="125">
        <f t="shared" si="11"/>
        <v>0</v>
      </c>
      <c r="J149" s="123"/>
      <c r="K149" s="124"/>
      <c r="L149" s="125">
        <f t="shared" si="12"/>
        <v>0</v>
      </c>
      <c r="M149" s="226"/>
      <c r="N149" s="227"/>
      <c r="O149" s="125">
        <f t="shared" si="13"/>
        <v>0</v>
      </c>
      <c r="P149" s="83"/>
      <c r="R149" s="56"/>
    </row>
    <row r="150" spans="1:18" ht="24" hidden="1" x14ac:dyDescent="0.25">
      <c r="A150" s="76">
        <v>2353</v>
      </c>
      <c r="B150" s="118" t="s">
        <v>165</v>
      </c>
      <c r="C150" s="119">
        <f t="shared" si="9"/>
        <v>0</v>
      </c>
      <c r="D150" s="123"/>
      <c r="E150" s="227"/>
      <c r="F150" s="375">
        <f t="shared" si="10"/>
        <v>0</v>
      </c>
      <c r="G150" s="123"/>
      <c r="H150" s="124"/>
      <c r="I150" s="125">
        <f t="shared" si="11"/>
        <v>0</v>
      </c>
      <c r="J150" s="123"/>
      <c r="K150" s="124"/>
      <c r="L150" s="125">
        <f t="shared" si="12"/>
        <v>0</v>
      </c>
      <c r="M150" s="226"/>
      <c r="N150" s="227"/>
      <c r="O150" s="125">
        <f t="shared" si="13"/>
        <v>0</v>
      </c>
      <c r="P150" s="83"/>
      <c r="R150" s="56"/>
    </row>
    <row r="151" spans="1:18" ht="24" hidden="1" x14ac:dyDescent="0.25">
      <c r="A151" s="76">
        <v>2354</v>
      </c>
      <c r="B151" s="118" t="s">
        <v>166</v>
      </c>
      <c r="C151" s="119">
        <f t="shared" si="9"/>
        <v>0</v>
      </c>
      <c r="D151" s="123"/>
      <c r="E151" s="227"/>
      <c r="F151" s="375">
        <f t="shared" si="10"/>
        <v>0</v>
      </c>
      <c r="G151" s="123"/>
      <c r="H151" s="124"/>
      <c r="I151" s="125">
        <f t="shared" si="11"/>
        <v>0</v>
      </c>
      <c r="J151" s="123"/>
      <c r="K151" s="124"/>
      <c r="L151" s="125">
        <f t="shared" si="12"/>
        <v>0</v>
      </c>
      <c r="M151" s="226"/>
      <c r="N151" s="227"/>
      <c r="O151" s="125">
        <f t="shared" si="13"/>
        <v>0</v>
      </c>
      <c r="P151" s="83"/>
      <c r="R151" s="56"/>
    </row>
    <row r="152" spans="1:18" ht="24" hidden="1" x14ac:dyDescent="0.25">
      <c r="A152" s="76">
        <v>2355</v>
      </c>
      <c r="B152" s="118" t="s">
        <v>167</v>
      </c>
      <c r="C152" s="119">
        <f t="shared" si="9"/>
        <v>0</v>
      </c>
      <c r="D152" s="123"/>
      <c r="E152" s="227"/>
      <c r="F152" s="375">
        <f t="shared" si="10"/>
        <v>0</v>
      </c>
      <c r="G152" s="123"/>
      <c r="H152" s="124"/>
      <c r="I152" s="125">
        <f t="shared" si="11"/>
        <v>0</v>
      </c>
      <c r="J152" s="123"/>
      <c r="K152" s="124"/>
      <c r="L152" s="125">
        <f t="shared" si="12"/>
        <v>0</v>
      </c>
      <c r="M152" s="226"/>
      <c r="N152" s="227"/>
      <c r="O152" s="125">
        <f t="shared" si="13"/>
        <v>0</v>
      </c>
      <c r="P152" s="83"/>
      <c r="R152" s="56"/>
    </row>
    <row r="153" spans="1:18" ht="24" hidden="1" x14ac:dyDescent="0.25">
      <c r="A153" s="76">
        <v>2359</v>
      </c>
      <c r="B153" s="118" t="s">
        <v>168</v>
      </c>
      <c r="C153" s="119">
        <f t="shared" si="9"/>
        <v>0</v>
      </c>
      <c r="D153" s="123"/>
      <c r="E153" s="227"/>
      <c r="F153" s="375">
        <f t="shared" si="10"/>
        <v>0</v>
      </c>
      <c r="G153" s="123"/>
      <c r="H153" s="124"/>
      <c r="I153" s="125">
        <f t="shared" si="11"/>
        <v>0</v>
      </c>
      <c r="J153" s="123"/>
      <c r="K153" s="124"/>
      <c r="L153" s="125">
        <f t="shared" si="12"/>
        <v>0</v>
      </c>
      <c r="M153" s="226"/>
      <c r="N153" s="227"/>
      <c r="O153" s="125">
        <f t="shared" si="13"/>
        <v>0</v>
      </c>
      <c r="P153" s="83"/>
      <c r="R153" s="56"/>
    </row>
    <row r="154" spans="1:18" ht="24" hidden="1" x14ac:dyDescent="0.25">
      <c r="A154" s="228">
        <v>2360</v>
      </c>
      <c r="B154" s="118" t="s">
        <v>169</v>
      </c>
      <c r="C154" s="119">
        <f t="shared" si="9"/>
        <v>0</v>
      </c>
      <c r="D154" s="229">
        <f>SUM(D155:D161)</f>
        <v>0</v>
      </c>
      <c r="E154" s="233">
        <f>SUM(E155:E161)</f>
        <v>0</v>
      </c>
      <c r="F154" s="375">
        <f t="shared" si="10"/>
        <v>0</v>
      </c>
      <c r="G154" s="229">
        <f>SUM(G155:G161)</f>
        <v>0</v>
      </c>
      <c r="H154" s="231">
        <f>SUM(H155:H161)</f>
        <v>0</v>
      </c>
      <c r="I154" s="125">
        <f t="shared" si="11"/>
        <v>0</v>
      </c>
      <c r="J154" s="229">
        <f>SUM(J155:J161)</f>
        <v>0</v>
      </c>
      <c r="K154" s="231">
        <f>SUM(K155:K161)</f>
        <v>0</v>
      </c>
      <c r="L154" s="125">
        <f t="shared" si="12"/>
        <v>0</v>
      </c>
      <c r="M154" s="232">
        <f>SUM(M155:M161)</f>
        <v>0</v>
      </c>
      <c r="N154" s="233">
        <f>SUM(N155:N161)</f>
        <v>0</v>
      </c>
      <c r="O154" s="125">
        <f t="shared" si="13"/>
        <v>0</v>
      </c>
      <c r="P154" s="83"/>
      <c r="R154" s="56"/>
    </row>
    <row r="155" spans="1:18" hidden="1" x14ac:dyDescent="0.25">
      <c r="A155" s="75">
        <v>2361</v>
      </c>
      <c r="B155" s="118" t="s">
        <v>170</v>
      </c>
      <c r="C155" s="119">
        <f t="shared" si="9"/>
        <v>0</v>
      </c>
      <c r="D155" s="123"/>
      <c r="E155" s="227"/>
      <c r="F155" s="375">
        <f t="shared" si="10"/>
        <v>0</v>
      </c>
      <c r="G155" s="123"/>
      <c r="H155" s="124"/>
      <c r="I155" s="125">
        <f t="shared" si="11"/>
        <v>0</v>
      </c>
      <c r="J155" s="123"/>
      <c r="K155" s="124"/>
      <c r="L155" s="125">
        <f t="shared" si="12"/>
        <v>0</v>
      </c>
      <c r="M155" s="226"/>
      <c r="N155" s="227"/>
      <c r="O155" s="125">
        <f t="shared" si="13"/>
        <v>0</v>
      </c>
      <c r="P155" s="83"/>
      <c r="R155" s="56"/>
    </row>
    <row r="156" spans="1:18" ht="24" hidden="1" x14ac:dyDescent="0.25">
      <c r="A156" s="75">
        <v>2362</v>
      </c>
      <c r="B156" s="118" t="s">
        <v>171</v>
      </c>
      <c r="C156" s="119">
        <f t="shared" si="9"/>
        <v>0</v>
      </c>
      <c r="D156" s="123"/>
      <c r="E156" s="227"/>
      <c r="F156" s="375">
        <f t="shared" si="10"/>
        <v>0</v>
      </c>
      <c r="G156" s="123"/>
      <c r="H156" s="124"/>
      <c r="I156" s="125">
        <f t="shared" si="11"/>
        <v>0</v>
      </c>
      <c r="J156" s="123"/>
      <c r="K156" s="124"/>
      <c r="L156" s="125">
        <f t="shared" si="12"/>
        <v>0</v>
      </c>
      <c r="M156" s="226"/>
      <c r="N156" s="227"/>
      <c r="O156" s="125">
        <f t="shared" si="13"/>
        <v>0</v>
      </c>
      <c r="P156" s="83"/>
      <c r="R156" s="56"/>
    </row>
    <row r="157" spans="1:18" hidden="1" x14ac:dyDescent="0.25">
      <c r="A157" s="75">
        <v>2363</v>
      </c>
      <c r="B157" s="118" t="s">
        <v>172</v>
      </c>
      <c r="C157" s="119">
        <f t="shared" si="9"/>
        <v>0</v>
      </c>
      <c r="D157" s="123"/>
      <c r="E157" s="227"/>
      <c r="F157" s="375">
        <f t="shared" si="10"/>
        <v>0</v>
      </c>
      <c r="G157" s="123"/>
      <c r="H157" s="124"/>
      <c r="I157" s="125">
        <f t="shared" si="11"/>
        <v>0</v>
      </c>
      <c r="J157" s="123"/>
      <c r="K157" s="124"/>
      <c r="L157" s="125">
        <f t="shared" si="12"/>
        <v>0</v>
      </c>
      <c r="M157" s="226"/>
      <c r="N157" s="227"/>
      <c r="O157" s="125">
        <f t="shared" si="13"/>
        <v>0</v>
      </c>
      <c r="P157" s="83"/>
      <c r="R157" s="56"/>
    </row>
    <row r="158" spans="1:18" hidden="1" x14ac:dyDescent="0.25">
      <c r="A158" s="75">
        <v>2364</v>
      </c>
      <c r="B158" s="118" t="s">
        <v>173</v>
      </c>
      <c r="C158" s="119">
        <f t="shared" si="9"/>
        <v>0</v>
      </c>
      <c r="D158" s="123"/>
      <c r="E158" s="227"/>
      <c r="F158" s="375">
        <f t="shared" si="10"/>
        <v>0</v>
      </c>
      <c r="G158" s="123"/>
      <c r="H158" s="124"/>
      <c r="I158" s="125">
        <f t="shared" si="11"/>
        <v>0</v>
      </c>
      <c r="J158" s="123"/>
      <c r="K158" s="124"/>
      <c r="L158" s="125">
        <f t="shared" si="12"/>
        <v>0</v>
      </c>
      <c r="M158" s="226"/>
      <c r="N158" s="227"/>
      <c r="O158" s="125">
        <f t="shared" si="13"/>
        <v>0</v>
      </c>
      <c r="P158" s="83"/>
      <c r="R158" s="56"/>
    </row>
    <row r="159" spans="1:18" hidden="1" x14ac:dyDescent="0.25">
      <c r="A159" s="75">
        <v>2365</v>
      </c>
      <c r="B159" s="118" t="s">
        <v>174</v>
      </c>
      <c r="C159" s="119">
        <f t="shared" si="9"/>
        <v>0</v>
      </c>
      <c r="D159" s="123"/>
      <c r="E159" s="227"/>
      <c r="F159" s="375">
        <f t="shared" si="10"/>
        <v>0</v>
      </c>
      <c r="G159" s="123"/>
      <c r="H159" s="124"/>
      <c r="I159" s="125">
        <f t="shared" si="11"/>
        <v>0</v>
      </c>
      <c r="J159" s="123"/>
      <c r="K159" s="124"/>
      <c r="L159" s="125">
        <f t="shared" si="12"/>
        <v>0</v>
      </c>
      <c r="M159" s="226"/>
      <c r="N159" s="227"/>
      <c r="O159" s="125">
        <f t="shared" si="13"/>
        <v>0</v>
      </c>
      <c r="P159" s="83"/>
      <c r="R159" s="56"/>
    </row>
    <row r="160" spans="1:18" ht="36" hidden="1" x14ac:dyDescent="0.25">
      <c r="A160" s="75">
        <v>2366</v>
      </c>
      <c r="B160" s="118" t="s">
        <v>175</v>
      </c>
      <c r="C160" s="119">
        <f t="shared" si="9"/>
        <v>0</v>
      </c>
      <c r="D160" s="123"/>
      <c r="E160" s="227"/>
      <c r="F160" s="375">
        <f t="shared" si="10"/>
        <v>0</v>
      </c>
      <c r="G160" s="123"/>
      <c r="H160" s="124"/>
      <c r="I160" s="125">
        <f t="shared" si="11"/>
        <v>0</v>
      </c>
      <c r="J160" s="123"/>
      <c r="K160" s="124"/>
      <c r="L160" s="125">
        <f t="shared" si="12"/>
        <v>0</v>
      </c>
      <c r="M160" s="226"/>
      <c r="N160" s="227"/>
      <c r="O160" s="125">
        <f t="shared" si="13"/>
        <v>0</v>
      </c>
      <c r="P160" s="83"/>
      <c r="R160" s="56"/>
    </row>
    <row r="161" spans="1:18" ht="48" hidden="1" x14ac:dyDescent="0.25">
      <c r="A161" s="75">
        <v>2369</v>
      </c>
      <c r="B161" s="118" t="s">
        <v>176</v>
      </c>
      <c r="C161" s="119">
        <f t="shared" si="9"/>
        <v>0</v>
      </c>
      <c r="D161" s="123"/>
      <c r="E161" s="227"/>
      <c r="F161" s="375">
        <f t="shared" si="10"/>
        <v>0</v>
      </c>
      <c r="G161" s="123"/>
      <c r="H161" s="124"/>
      <c r="I161" s="125">
        <f t="shared" si="11"/>
        <v>0</v>
      </c>
      <c r="J161" s="123"/>
      <c r="K161" s="124"/>
      <c r="L161" s="125">
        <f t="shared" si="12"/>
        <v>0</v>
      </c>
      <c r="M161" s="226"/>
      <c r="N161" s="227"/>
      <c r="O161" s="125">
        <f t="shared" si="13"/>
        <v>0</v>
      </c>
      <c r="P161" s="83"/>
      <c r="R161" s="56"/>
    </row>
    <row r="162" spans="1:18" hidden="1" x14ac:dyDescent="0.25">
      <c r="A162" s="217">
        <v>2370</v>
      </c>
      <c r="B162" s="158" t="s">
        <v>177</v>
      </c>
      <c r="C162" s="119">
        <f t="shared" si="9"/>
        <v>0</v>
      </c>
      <c r="D162" s="234"/>
      <c r="E162" s="237"/>
      <c r="F162" s="373">
        <f t="shared" si="10"/>
        <v>0</v>
      </c>
      <c r="G162" s="234"/>
      <c r="H162" s="235"/>
      <c r="I162" s="220">
        <f t="shared" si="11"/>
        <v>0</v>
      </c>
      <c r="J162" s="234"/>
      <c r="K162" s="235"/>
      <c r="L162" s="220">
        <f t="shared" si="12"/>
        <v>0</v>
      </c>
      <c r="M162" s="236"/>
      <c r="N162" s="237"/>
      <c r="O162" s="220">
        <f t="shared" si="13"/>
        <v>0</v>
      </c>
      <c r="P162" s="166"/>
      <c r="R162" s="56"/>
    </row>
    <row r="163" spans="1:18" hidden="1" x14ac:dyDescent="0.25">
      <c r="A163" s="217">
        <v>2380</v>
      </c>
      <c r="B163" s="158" t="s">
        <v>178</v>
      </c>
      <c r="C163" s="119">
        <f t="shared" si="9"/>
        <v>0</v>
      </c>
      <c r="D163" s="218">
        <f>SUM(D164:D165)</f>
        <v>0</v>
      </c>
      <c r="E163" s="222">
        <f>SUM(E164:E165)</f>
        <v>0</v>
      </c>
      <c r="F163" s="373">
        <f t="shared" si="10"/>
        <v>0</v>
      </c>
      <c r="G163" s="218">
        <f>SUM(G164:G165)</f>
        <v>0</v>
      </c>
      <c r="H163" s="219">
        <f>SUM(H164:H165)</f>
        <v>0</v>
      </c>
      <c r="I163" s="220">
        <f t="shared" si="11"/>
        <v>0</v>
      </c>
      <c r="J163" s="218">
        <f>SUM(J164:J165)</f>
        <v>0</v>
      </c>
      <c r="K163" s="219">
        <f>SUM(K164:K165)</f>
        <v>0</v>
      </c>
      <c r="L163" s="220">
        <f t="shared" si="12"/>
        <v>0</v>
      </c>
      <c r="M163" s="221">
        <f>SUM(M164:M165)</f>
        <v>0</v>
      </c>
      <c r="N163" s="222">
        <f>SUM(N164:N165)</f>
        <v>0</v>
      </c>
      <c r="O163" s="220">
        <f t="shared" si="13"/>
        <v>0</v>
      </c>
      <c r="P163" s="166"/>
      <c r="R163" s="56"/>
    </row>
    <row r="164" spans="1:18" hidden="1" x14ac:dyDescent="0.25">
      <c r="A164" s="66">
        <v>2381</v>
      </c>
      <c r="B164" s="108" t="s">
        <v>179</v>
      </c>
      <c r="C164" s="119">
        <f t="shared" si="9"/>
        <v>0</v>
      </c>
      <c r="D164" s="113"/>
      <c r="E164" s="224"/>
      <c r="F164" s="374">
        <f t="shared" si="10"/>
        <v>0</v>
      </c>
      <c r="G164" s="113"/>
      <c r="H164" s="114"/>
      <c r="I164" s="115">
        <f t="shared" si="11"/>
        <v>0</v>
      </c>
      <c r="J164" s="113"/>
      <c r="K164" s="114"/>
      <c r="L164" s="115">
        <f t="shared" si="12"/>
        <v>0</v>
      </c>
      <c r="M164" s="223"/>
      <c r="N164" s="224"/>
      <c r="O164" s="115">
        <f t="shared" si="13"/>
        <v>0</v>
      </c>
      <c r="P164" s="74"/>
      <c r="R164" s="56"/>
    </row>
    <row r="165" spans="1:18" ht="24" hidden="1" x14ac:dyDescent="0.25">
      <c r="A165" s="75">
        <v>2389</v>
      </c>
      <c r="B165" s="118" t="s">
        <v>180</v>
      </c>
      <c r="C165" s="119">
        <f t="shared" si="9"/>
        <v>0</v>
      </c>
      <c r="D165" s="123"/>
      <c r="E165" s="227"/>
      <c r="F165" s="375">
        <f t="shared" si="10"/>
        <v>0</v>
      </c>
      <c r="G165" s="123"/>
      <c r="H165" s="124"/>
      <c r="I165" s="125">
        <f t="shared" si="11"/>
        <v>0</v>
      </c>
      <c r="J165" s="123"/>
      <c r="K165" s="124"/>
      <c r="L165" s="125">
        <f t="shared" si="12"/>
        <v>0</v>
      </c>
      <c r="M165" s="226"/>
      <c r="N165" s="227"/>
      <c r="O165" s="125">
        <f t="shared" si="13"/>
        <v>0</v>
      </c>
      <c r="P165" s="83"/>
      <c r="R165" s="56"/>
    </row>
    <row r="166" spans="1:18" hidden="1" x14ac:dyDescent="0.25">
      <c r="A166" s="217">
        <v>2390</v>
      </c>
      <c r="B166" s="158" t="s">
        <v>181</v>
      </c>
      <c r="C166" s="119">
        <f t="shared" si="9"/>
        <v>0</v>
      </c>
      <c r="D166" s="234"/>
      <c r="E166" s="237"/>
      <c r="F166" s="373">
        <f t="shared" si="10"/>
        <v>0</v>
      </c>
      <c r="G166" s="234"/>
      <c r="H166" s="235"/>
      <c r="I166" s="220">
        <f t="shared" si="11"/>
        <v>0</v>
      </c>
      <c r="J166" s="234"/>
      <c r="K166" s="235"/>
      <c r="L166" s="220">
        <f t="shared" si="12"/>
        <v>0</v>
      </c>
      <c r="M166" s="236"/>
      <c r="N166" s="237"/>
      <c r="O166" s="220">
        <f t="shared" si="13"/>
        <v>0</v>
      </c>
      <c r="P166" s="166"/>
      <c r="R166" s="56"/>
    </row>
    <row r="167" spans="1:18" hidden="1" x14ac:dyDescent="0.25">
      <c r="A167" s="95">
        <v>2400</v>
      </c>
      <c r="B167" s="212" t="s">
        <v>182</v>
      </c>
      <c r="C167" s="96">
        <f t="shared" si="9"/>
        <v>0</v>
      </c>
      <c r="D167" s="252"/>
      <c r="E167" s="255"/>
      <c r="F167" s="372">
        <f t="shared" si="10"/>
        <v>0</v>
      </c>
      <c r="G167" s="252"/>
      <c r="H167" s="253"/>
      <c r="I167" s="106">
        <f t="shared" si="11"/>
        <v>0</v>
      </c>
      <c r="J167" s="252"/>
      <c r="K167" s="253"/>
      <c r="L167" s="106">
        <f t="shared" si="12"/>
        <v>0</v>
      </c>
      <c r="M167" s="254"/>
      <c r="N167" s="255"/>
      <c r="O167" s="106">
        <f t="shared" si="13"/>
        <v>0</v>
      </c>
      <c r="P167" s="103"/>
      <c r="R167" s="56"/>
    </row>
    <row r="168" spans="1:18" ht="24" hidden="1" x14ac:dyDescent="0.25">
      <c r="A168" s="95">
        <v>2500</v>
      </c>
      <c r="B168" s="212" t="s">
        <v>183</v>
      </c>
      <c r="C168" s="96">
        <f t="shared" si="9"/>
        <v>0</v>
      </c>
      <c r="D168" s="104">
        <f>SUM(D169,D174)</f>
        <v>0</v>
      </c>
      <c r="E168" s="239">
        <f>SUM(E169,E174)</f>
        <v>0</v>
      </c>
      <c r="F168" s="372">
        <f t="shared" si="10"/>
        <v>0</v>
      </c>
      <c r="G168" s="104">
        <f>SUM(G169,G174)</f>
        <v>0</v>
      </c>
      <c r="H168" s="105">
        <f t="shared" ref="H168" si="17">SUM(H169,H174)</f>
        <v>0</v>
      </c>
      <c r="I168" s="106">
        <f t="shared" si="11"/>
        <v>0</v>
      </c>
      <c r="J168" s="104">
        <f>SUM(J169,J174)</f>
        <v>0</v>
      </c>
      <c r="K168" s="105">
        <f t="shared" ref="K168" si="18">SUM(K169,K174)</f>
        <v>0</v>
      </c>
      <c r="L168" s="106">
        <f t="shared" si="12"/>
        <v>0</v>
      </c>
      <c r="M168" s="213">
        <f t="shared" ref="M168:N168" si="19">SUM(M169,M174)</f>
        <v>0</v>
      </c>
      <c r="N168" s="214">
        <f t="shared" si="19"/>
        <v>0</v>
      </c>
      <c r="O168" s="215">
        <f t="shared" si="13"/>
        <v>0</v>
      </c>
      <c r="P168" s="216"/>
      <c r="R168" s="56"/>
    </row>
    <row r="169" spans="1:18" hidden="1" x14ac:dyDescent="0.25">
      <c r="A169" s="557">
        <v>2510</v>
      </c>
      <c r="B169" s="108" t="s">
        <v>184</v>
      </c>
      <c r="C169" s="109">
        <f t="shared" si="9"/>
        <v>0</v>
      </c>
      <c r="D169" s="241">
        <f>SUM(D170:D173)</f>
        <v>0</v>
      </c>
      <c r="E169" s="245">
        <f>SUM(E170:E173)</f>
        <v>0</v>
      </c>
      <c r="F169" s="374">
        <f t="shared" si="10"/>
        <v>0</v>
      </c>
      <c r="G169" s="241">
        <f>SUM(G170:G173)</f>
        <v>0</v>
      </c>
      <c r="H169" s="243">
        <f t="shared" ref="H169" si="20">SUM(H170:H173)</f>
        <v>0</v>
      </c>
      <c r="I169" s="115">
        <f t="shared" si="11"/>
        <v>0</v>
      </c>
      <c r="J169" s="241">
        <f>SUM(J170:J173)</f>
        <v>0</v>
      </c>
      <c r="K169" s="243">
        <f t="shared" ref="K169" si="21">SUM(K170:K173)</f>
        <v>0</v>
      </c>
      <c r="L169" s="115">
        <f t="shared" si="12"/>
        <v>0</v>
      </c>
      <c r="M169" s="256">
        <f t="shared" ref="M169:N169" si="22">SUM(M170:M173)</f>
        <v>0</v>
      </c>
      <c r="N169" s="257">
        <f t="shared" si="22"/>
        <v>0</v>
      </c>
      <c r="O169" s="136">
        <f t="shared" si="13"/>
        <v>0</v>
      </c>
      <c r="P169" s="139"/>
      <c r="R169" s="56"/>
    </row>
    <row r="170" spans="1:18" ht="24" hidden="1" x14ac:dyDescent="0.25">
      <c r="A170" s="76">
        <v>2512</v>
      </c>
      <c r="B170" s="118" t="s">
        <v>185</v>
      </c>
      <c r="C170" s="119">
        <f t="shared" si="9"/>
        <v>0</v>
      </c>
      <c r="D170" s="123"/>
      <c r="E170" s="227"/>
      <c r="F170" s="375">
        <f t="shared" si="10"/>
        <v>0</v>
      </c>
      <c r="G170" s="123"/>
      <c r="H170" s="124"/>
      <c r="I170" s="125">
        <f t="shared" si="11"/>
        <v>0</v>
      </c>
      <c r="J170" s="123"/>
      <c r="K170" s="124"/>
      <c r="L170" s="125">
        <f t="shared" si="12"/>
        <v>0</v>
      </c>
      <c r="M170" s="226"/>
      <c r="N170" s="227"/>
      <c r="O170" s="125">
        <f t="shared" si="13"/>
        <v>0</v>
      </c>
      <c r="P170" s="83"/>
      <c r="R170" s="56"/>
    </row>
    <row r="171" spans="1:18" ht="36" hidden="1" x14ac:dyDescent="0.25">
      <c r="A171" s="76">
        <v>2513</v>
      </c>
      <c r="B171" s="118" t="s">
        <v>186</v>
      </c>
      <c r="C171" s="119">
        <f t="shared" si="9"/>
        <v>0</v>
      </c>
      <c r="D171" s="123"/>
      <c r="E171" s="227"/>
      <c r="F171" s="375">
        <f t="shared" si="10"/>
        <v>0</v>
      </c>
      <c r="G171" s="123"/>
      <c r="H171" s="124"/>
      <c r="I171" s="125">
        <f t="shared" si="11"/>
        <v>0</v>
      </c>
      <c r="J171" s="123"/>
      <c r="K171" s="124"/>
      <c r="L171" s="125">
        <f t="shared" si="12"/>
        <v>0</v>
      </c>
      <c r="M171" s="226"/>
      <c r="N171" s="227"/>
      <c r="O171" s="125">
        <f t="shared" si="13"/>
        <v>0</v>
      </c>
      <c r="P171" s="83"/>
      <c r="R171" s="56"/>
    </row>
    <row r="172" spans="1:18" ht="24" hidden="1" x14ac:dyDescent="0.25">
      <c r="A172" s="76">
        <v>2515</v>
      </c>
      <c r="B172" s="118" t="s">
        <v>187</v>
      </c>
      <c r="C172" s="119">
        <f t="shared" si="9"/>
        <v>0</v>
      </c>
      <c r="D172" s="123"/>
      <c r="E172" s="227"/>
      <c r="F172" s="375">
        <f t="shared" si="10"/>
        <v>0</v>
      </c>
      <c r="G172" s="123"/>
      <c r="H172" s="124"/>
      <c r="I172" s="125">
        <f t="shared" si="11"/>
        <v>0</v>
      </c>
      <c r="J172" s="123"/>
      <c r="K172" s="124"/>
      <c r="L172" s="125">
        <f t="shared" si="12"/>
        <v>0</v>
      </c>
      <c r="M172" s="226"/>
      <c r="N172" s="227"/>
      <c r="O172" s="125">
        <f t="shared" si="13"/>
        <v>0</v>
      </c>
      <c r="P172" s="83"/>
      <c r="R172" s="56"/>
    </row>
    <row r="173" spans="1:18" ht="24" hidden="1" x14ac:dyDescent="0.25">
      <c r="A173" s="76">
        <v>2519</v>
      </c>
      <c r="B173" s="118" t="s">
        <v>188</v>
      </c>
      <c r="C173" s="119">
        <f t="shared" si="9"/>
        <v>0</v>
      </c>
      <c r="D173" s="123"/>
      <c r="E173" s="227"/>
      <c r="F173" s="375">
        <f t="shared" si="10"/>
        <v>0</v>
      </c>
      <c r="G173" s="123"/>
      <c r="H173" s="124"/>
      <c r="I173" s="125">
        <f t="shared" si="11"/>
        <v>0</v>
      </c>
      <c r="J173" s="123"/>
      <c r="K173" s="124"/>
      <c r="L173" s="125">
        <f t="shared" si="12"/>
        <v>0</v>
      </c>
      <c r="M173" s="226"/>
      <c r="N173" s="227"/>
      <c r="O173" s="125">
        <f t="shared" si="13"/>
        <v>0</v>
      </c>
      <c r="P173" s="83"/>
      <c r="R173" s="56"/>
    </row>
    <row r="174" spans="1:18" ht="24" hidden="1" x14ac:dyDescent="0.25">
      <c r="A174" s="228">
        <v>2520</v>
      </c>
      <c r="B174" s="118" t="s">
        <v>189</v>
      </c>
      <c r="C174" s="119">
        <f t="shared" si="9"/>
        <v>0</v>
      </c>
      <c r="D174" s="123"/>
      <c r="E174" s="227"/>
      <c r="F174" s="375">
        <f t="shared" si="10"/>
        <v>0</v>
      </c>
      <c r="G174" s="123"/>
      <c r="H174" s="124"/>
      <c r="I174" s="125">
        <f t="shared" si="11"/>
        <v>0</v>
      </c>
      <c r="J174" s="123"/>
      <c r="K174" s="124"/>
      <c r="L174" s="125">
        <f t="shared" si="12"/>
        <v>0</v>
      </c>
      <c r="M174" s="226"/>
      <c r="N174" s="227"/>
      <c r="O174" s="125">
        <f t="shared" si="13"/>
        <v>0</v>
      </c>
      <c r="P174" s="83"/>
      <c r="R174" s="56"/>
    </row>
    <row r="175" spans="1:18" s="258" customFormat="1" ht="48" hidden="1" x14ac:dyDescent="0.25">
      <c r="A175" s="37">
        <v>2800</v>
      </c>
      <c r="B175" s="108" t="s">
        <v>190</v>
      </c>
      <c r="C175" s="109">
        <f t="shared" si="9"/>
        <v>0</v>
      </c>
      <c r="D175" s="69"/>
      <c r="E175" s="73"/>
      <c r="F175" s="355">
        <f t="shared" si="10"/>
        <v>0</v>
      </c>
      <c r="G175" s="69"/>
      <c r="H175" s="70"/>
      <c r="I175" s="71">
        <f t="shared" si="11"/>
        <v>0</v>
      </c>
      <c r="J175" s="69"/>
      <c r="K175" s="70"/>
      <c r="L175" s="71">
        <f t="shared" si="12"/>
        <v>0</v>
      </c>
      <c r="M175" s="72"/>
      <c r="N175" s="73"/>
      <c r="O175" s="71">
        <f t="shared" si="13"/>
        <v>0</v>
      </c>
      <c r="P175" s="74"/>
      <c r="R175" s="56"/>
    </row>
    <row r="176" spans="1:18" x14ac:dyDescent="0.25">
      <c r="A176" s="204">
        <v>3000</v>
      </c>
      <c r="B176" s="204" t="s">
        <v>191</v>
      </c>
      <c r="C176" s="205">
        <f t="shared" si="9"/>
        <v>46303</v>
      </c>
      <c r="D176" s="206">
        <f>SUM(D177,D187)</f>
        <v>46303</v>
      </c>
      <c r="E176" s="793">
        <f>SUM(E177,E187)</f>
        <v>0</v>
      </c>
      <c r="F176" s="401">
        <f t="shared" si="10"/>
        <v>46303</v>
      </c>
      <c r="G176" s="206">
        <f>SUM(G177,G187)</f>
        <v>0</v>
      </c>
      <c r="H176" s="207">
        <f>SUM(H177,H187)</f>
        <v>0</v>
      </c>
      <c r="I176" s="208">
        <f t="shared" si="11"/>
        <v>0</v>
      </c>
      <c r="J176" s="206">
        <f>SUM(J177,J187)</f>
        <v>0</v>
      </c>
      <c r="K176" s="207">
        <f>SUM(K177,K187)</f>
        <v>0</v>
      </c>
      <c r="L176" s="208">
        <f t="shared" si="12"/>
        <v>0</v>
      </c>
      <c r="M176" s="209">
        <f>SUM(M177,M187)</f>
        <v>0</v>
      </c>
      <c r="N176" s="210">
        <f>SUM(N177,N187)</f>
        <v>0</v>
      </c>
      <c r="O176" s="208">
        <f t="shared" si="13"/>
        <v>0</v>
      </c>
      <c r="P176" s="211"/>
      <c r="R176" s="56"/>
    </row>
    <row r="177" spans="1:18" ht="24" x14ac:dyDescent="0.25">
      <c r="A177" s="95">
        <v>3200</v>
      </c>
      <c r="B177" s="259" t="s">
        <v>192</v>
      </c>
      <c r="C177" s="96">
        <f t="shared" si="9"/>
        <v>46303</v>
      </c>
      <c r="D177" s="104">
        <f>SUM(D178,D182)</f>
        <v>46303</v>
      </c>
      <c r="E177" s="622">
        <f>SUM(E178,E182)</f>
        <v>0</v>
      </c>
      <c r="F177" s="391">
        <f t="shared" si="10"/>
        <v>46303</v>
      </c>
      <c r="G177" s="104">
        <f>SUM(G178,G182)</f>
        <v>0</v>
      </c>
      <c r="H177" s="105">
        <f t="shared" ref="H177" si="23">SUM(H178,H182)</f>
        <v>0</v>
      </c>
      <c r="I177" s="106">
        <f t="shared" si="11"/>
        <v>0</v>
      </c>
      <c r="J177" s="104">
        <f>SUM(J178,J182)</f>
        <v>0</v>
      </c>
      <c r="K177" s="105">
        <f t="shared" ref="K177" si="24">SUM(K178,K182)</f>
        <v>0</v>
      </c>
      <c r="L177" s="106">
        <f t="shared" si="12"/>
        <v>0</v>
      </c>
      <c r="M177" s="213">
        <f t="shared" ref="M177:N177" si="25">SUM(M178,M182)</f>
        <v>0</v>
      </c>
      <c r="N177" s="214">
        <f t="shared" si="25"/>
        <v>0</v>
      </c>
      <c r="O177" s="215">
        <f t="shared" si="13"/>
        <v>0</v>
      </c>
      <c r="P177" s="216"/>
      <c r="R177" s="56"/>
    </row>
    <row r="178" spans="1:18" ht="36" x14ac:dyDescent="0.25">
      <c r="A178" s="557">
        <v>3260</v>
      </c>
      <c r="B178" s="108" t="s">
        <v>193</v>
      </c>
      <c r="C178" s="109">
        <f t="shared" si="9"/>
        <v>46303</v>
      </c>
      <c r="D178" s="241">
        <f>SUM(D179:D181)</f>
        <v>46303</v>
      </c>
      <c r="E178" s="242">
        <f>SUM(E179:E181)</f>
        <v>0</v>
      </c>
      <c r="F178" s="392">
        <f t="shared" si="10"/>
        <v>46303</v>
      </c>
      <c r="G178" s="241">
        <f>SUM(G179:G181)</f>
        <v>0</v>
      </c>
      <c r="H178" s="243">
        <f>SUM(H179:H181)</f>
        <v>0</v>
      </c>
      <c r="I178" s="115">
        <f t="shared" si="11"/>
        <v>0</v>
      </c>
      <c r="J178" s="241">
        <f>SUM(J179:J181)</f>
        <v>0</v>
      </c>
      <c r="K178" s="243">
        <f>SUM(K179:K181)</f>
        <v>0</v>
      </c>
      <c r="L178" s="115">
        <f t="shared" si="12"/>
        <v>0</v>
      </c>
      <c r="M178" s="244">
        <f>SUM(M179:M181)</f>
        <v>0</v>
      </c>
      <c r="N178" s="245">
        <f>SUM(N179:N181)</f>
        <v>0</v>
      </c>
      <c r="O178" s="115">
        <f t="shared" si="13"/>
        <v>0</v>
      </c>
      <c r="P178" s="74"/>
      <c r="R178" s="56"/>
    </row>
    <row r="179" spans="1:18" ht="24" hidden="1" x14ac:dyDescent="0.25">
      <c r="A179" s="76">
        <v>3261</v>
      </c>
      <c r="B179" s="118" t="s">
        <v>194</v>
      </c>
      <c r="C179" s="119">
        <f t="shared" si="9"/>
        <v>0</v>
      </c>
      <c r="D179" s="123"/>
      <c r="E179" s="227"/>
      <c r="F179" s="375">
        <f t="shared" si="10"/>
        <v>0</v>
      </c>
      <c r="G179" s="123"/>
      <c r="H179" s="124"/>
      <c r="I179" s="125">
        <f t="shared" si="11"/>
        <v>0</v>
      </c>
      <c r="J179" s="123"/>
      <c r="K179" s="124"/>
      <c r="L179" s="125">
        <f t="shared" si="12"/>
        <v>0</v>
      </c>
      <c r="M179" s="226"/>
      <c r="N179" s="227"/>
      <c r="O179" s="125">
        <f t="shared" si="13"/>
        <v>0</v>
      </c>
      <c r="P179" s="83"/>
      <c r="R179" s="56"/>
    </row>
    <row r="180" spans="1:18" ht="36" hidden="1" x14ac:dyDescent="0.25">
      <c r="A180" s="76">
        <v>3262</v>
      </c>
      <c r="B180" s="118" t="s">
        <v>195</v>
      </c>
      <c r="C180" s="119">
        <f t="shared" si="9"/>
        <v>0</v>
      </c>
      <c r="D180" s="123"/>
      <c r="E180" s="227"/>
      <c r="F180" s="375">
        <f t="shared" si="10"/>
        <v>0</v>
      </c>
      <c r="G180" s="123"/>
      <c r="H180" s="124"/>
      <c r="I180" s="125">
        <f t="shared" si="11"/>
        <v>0</v>
      </c>
      <c r="J180" s="123"/>
      <c r="K180" s="124"/>
      <c r="L180" s="125">
        <f t="shared" si="12"/>
        <v>0</v>
      </c>
      <c r="M180" s="226"/>
      <c r="N180" s="227"/>
      <c r="O180" s="125">
        <f t="shared" si="13"/>
        <v>0</v>
      </c>
      <c r="P180" s="83"/>
      <c r="R180" s="56"/>
    </row>
    <row r="181" spans="1:18" ht="24" x14ac:dyDescent="0.25">
      <c r="A181" s="76">
        <v>3263</v>
      </c>
      <c r="B181" s="118" t="s">
        <v>196</v>
      </c>
      <c r="C181" s="119">
        <f t="shared" si="9"/>
        <v>46303</v>
      </c>
      <c r="D181" s="123">
        <v>46303</v>
      </c>
      <c r="E181" s="629"/>
      <c r="F181" s="225">
        <f t="shared" si="10"/>
        <v>46303</v>
      </c>
      <c r="G181" s="123"/>
      <c r="H181" s="124"/>
      <c r="I181" s="125">
        <f t="shared" si="11"/>
        <v>0</v>
      </c>
      <c r="J181" s="123"/>
      <c r="K181" s="124"/>
      <c r="L181" s="125">
        <f t="shared" si="12"/>
        <v>0</v>
      </c>
      <c r="M181" s="226"/>
      <c r="N181" s="227"/>
      <c r="O181" s="125">
        <f t="shared" si="13"/>
        <v>0</v>
      </c>
      <c r="P181" s="83"/>
      <c r="R181" s="56"/>
    </row>
    <row r="182" spans="1:18" ht="84" hidden="1" x14ac:dyDescent="0.25">
      <c r="A182" s="557">
        <v>3290</v>
      </c>
      <c r="B182" s="108" t="s">
        <v>197</v>
      </c>
      <c r="C182" s="119">
        <f t="shared" ref="C182:C258" si="26">F182+I182+L182+O182</f>
        <v>0</v>
      </c>
      <c r="D182" s="241">
        <f>SUM(D183:D186)</f>
        <v>0</v>
      </c>
      <c r="E182" s="245">
        <f>SUM(E183:E186)</f>
        <v>0</v>
      </c>
      <c r="F182" s="374">
        <f t="shared" si="10"/>
        <v>0</v>
      </c>
      <c r="G182" s="241">
        <f>SUM(G183:G186)</f>
        <v>0</v>
      </c>
      <c r="H182" s="243">
        <f t="shared" ref="H182" si="27">SUM(H183:H186)</f>
        <v>0</v>
      </c>
      <c r="I182" s="115">
        <f t="shared" si="11"/>
        <v>0</v>
      </c>
      <c r="J182" s="241">
        <f>SUM(J183:J186)</f>
        <v>0</v>
      </c>
      <c r="K182" s="243">
        <f t="shared" ref="K182" si="28">SUM(K183:K186)</f>
        <v>0</v>
      </c>
      <c r="L182" s="115">
        <f t="shared" si="12"/>
        <v>0</v>
      </c>
      <c r="M182" s="260">
        <f t="shared" ref="M182:N182" si="29">SUM(M183:M186)</f>
        <v>0</v>
      </c>
      <c r="N182" s="261">
        <f t="shared" si="29"/>
        <v>0</v>
      </c>
      <c r="O182" s="262">
        <f t="shared" si="13"/>
        <v>0</v>
      </c>
      <c r="P182" s="263"/>
      <c r="R182" s="56"/>
    </row>
    <row r="183" spans="1:18" ht="72" hidden="1" x14ac:dyDescent="0.25">
      <c r="A183" s="76">
        <v>3291</v>
      </c>
      <c r="B183" s="118" t="s">
        <v>198</v>
      </c>
      <c r="C183" s="119">
        <f t="shared" si="26"/>
        <v>0</v>
      </c>
      <c r="D183" s="123"/>
      <c r="E183" s="227"/>
      <c r="F183" s="375">
        <f t="shared" ref="F183:F246" si="30">D183+E183</f>
        <v>0</v>
      </c>
      <c r="G183" s="123"/>
      <c r="H183" s="124"/>
      <c r="I183" s="125">
        <f t="shared" ref="I183:I246" si="31">G183+H183</f>
        <v>0</v>
      </c>
      <c r="J183" s="123"/>
      <c r="K183" s="124"/>
      <c r="L183" s="125">
        <f t="shared" ref="L183:L246" si="32">J183+K183</f>
        <v>0</v>
      </c>
      <c r="M183" s="226"/>
      <c r="N183" s="227"/>
      <c r="O183" s="125">
        <f t="shared" ref="O183:O246" si="33">M183+N183</f>
        <v>0</v>
      </c>
      <c r="P183" s="83"/>
      <c r="R183" s="56"/>
    </row>
    <row r="184" spans="1:18" ht="72" hidden="1" x14ac:dyDescent="0.25">
      <c r="A184" s="76">
        <v>3292</v>
      </c>
      <c r="B184" s="118" t="s">
        <v>199</v>
      </c>
      <c r="C184" s="119">
        <f t="shared" si="26"/>
        <v>0</v>
      </c>
      <c r="D184" s="123"/>
      <c r="E184" s="227"/>
      <c r="F184" s="375">
        <f t="shared" si="30"/>
        <v>0</v>
      </c>
      <c r="G184" s="123"/>
      <c r="H184" s="124"/>
      <c r="I184" s="125">
        <f t="shared" si="31"/>
        <v>0</v>
      </c>
      <c r="J184" s="123"/>
      <c r="K184" s="124"/>
      <c r="L184" s="125">
        <f t="shared" si="32"/>
        <v>0</v>
      </c>
      <c r="M184" s="226"/>
      <c r="N184" s="227"/>
      <c r="O184" s="125">
        <f t="shared" si="33"/>
        <v>0</v>
      </c>
      <c r="P184" s="83"/>
      <c r="R184" s="56"/>
    </row>
    <row r="185" spans="1:18" ht="72" hidden="1" x14ac:dyDescent="0.25">
      <c r="A185" s="76">
        <v>3293</v>
      </c>
      <c r="B185" s="118" t="s">
        <v>200</v>
      </c>
      <c r="C185" s="119">
        <f t="shared" si="26"/>
        <v>0</v>
      </c>
      <c r="D185" s="123"/>
      <c r="E185" s="227"/>
      <c r="F185" s="375">
        <f t="shared" si="30"/>
        <v>0</v>
      </c>
      <c r="G185" s="123"/>
      <c r="H185" s="124"/>
      <c r="I185" s="125">
        <f t="shared" si="31"/>
        <v>0</v>
      </c>
      <c r="J185" s="123"/>
      <c r="K185" s="124"/>
      <c r="L185" s="125">
        <f t="shared" si="32"/>
        <v>0</v>
      </c>
      <c r="M185" s="226"/>
      <c r="N185" s="227"/>
      <c r="O185" s="125">
        <f t="shared" si="33"/>
        <v>0</v>
      </c>
      <c r="P185" s="83"/>
      <c r="R185" s="56"/>
    </row>
    <row r="186" spans="1:18" ht="60" hidden="1" x14ac:dyDescent="0.25">
      <c r="A186" s="264">
        <v>3294</v>
      </c>
      <c r="B186" s="118" t="s">
        <v>201</v>
      </c>
      <c r="C186" s="265">
        <f t="shared" si="26"/>
        <v>0</v>
      </c>
      <c r="D186" s="266"/>
      <c r="E186" s="269"/>
      <c r="F186" s="376">
        <f t="shared" si="30"/>
        <v>0</v>
      </c>
      <c r="G186" s="266"/>
      <c r="H186" s="267"/>
      <c r="I186" s="262">
        <f t="shared" si="31"/>
        <v>0</v>
      </c>
      <c r="J186" s="266"/>
      <c r="K186" s="267"/>
      <c r="L186" s="262">
        <f t="shared" si="32"/>
        <v>0</v>
      </c>
      <c r="M186" s="268"/>
      <c r="N186" s="269"/>
      <c r="O186" s="262">
        <f t="shared" si="33"/>
        <v>0</v>
      </c>
      <c r="P186" s="263"/>
      <c r="R186" s="56"/>
    </row>
    <row r="187" spans="1:18" ht="48" hidden="1" x14ac:dyDescent="0.25">
      <c r="A187" s="143">
        <v>3300</v>
      </c>
      <c r="B187" s="259" t="s">
        <v>202</v>
      </c>
      <c r="C187" s="270">
        <f t="shared" si="26"/>
        <v>0</v>
      </c>
      <c r="D187" s="271">
        <f>SUM(D188:D189)</f>
        <v>0</v>
      </c>
      <c r="E187" s="214">
        <f>SUM(E188:E189)</f>
        <v>0</v>
      </c>
      <c r="F187" s="377">
        <f t="shared" si="30"/>
        <v>0</v>
      </c>
      <c r="G187" s="271">
        <f>SUM(G188:G189)</f>
        <v>0</v>
      </c>
      <c r="H187" s="272">
        <f t="shared" ref="H187" si="34">SUM(H188:H189)</f>
        <v>0</v>
      </c>
      <c r="I187" s="215">
        <f t="shared" si="31"/>
        <v>0</v>
      </c>
      <c r="J187" s="271">
        <f>SUM(J188:J189)</f>
        <v>0</v>
      </c>
      <c r="K187" s="272">
        <f t="shared" ref="K187" si="35">SUM(K188:K189)</f>
        <v>0</v>
      </c>
      <c r="L187" s="215">
        <f t="shared" si="32"/>
        <v>0</v>
      </c>
      <c r="M187" s="213">
        <f t="shared" ref="M187:N187" si="36">SUM(M188:M189)</f>
        <v>0</v>
      </c>
      <c r="N187" s="214">
        <f t="shared" si="36"/>
        <v>0</v>
      </c>
      <c r="O187" s="215">
        <f t="shared" si="33"/>
        <v>0</v>
      </c>
      <c r="P187" s="216"/>
      <c r="R187" s="56"/>
    </row>
    <row r="188" spans="1:18" ht="48" hidden="1" x14ac:dyDescent="0.25">
      <c r="A188" s="157">
        <v>3310</v>
      </c>
      <c r="B188" s="158" t="s">
        <v>203</v>
      </c>
      <c r="C188" s="168">
        <f t="shared" si="26"/>
        <v>0</v>
      </c>
      <c r="D188" s="234"/>
      <c r="E188" s="237"/>
      <c r="F188" s="373">
        <f t="shared" si="30"/>
        <v>0</v>
      </c>
      <c r="G188" s="234"/>
      <c r="H188" s="235"/>
      <c r="I188" s="220">
        <f t="shared" si="31"/>
        <v>0</v>
      </c>
      <c r="J188" s="234"/>
      <c r="K188" s="235"/>
      <c r="L188" s="220">
        <f t="shared" si="32"/>
        <v>0</v>
      </c>
      <c r="M188" s="236"/>
      <c r="N188" s="237"/>
      <c r="O188" s="220">
        <f t="shared" si="33"/>
        <v>0</v>
      </c>
      <c r="P188" s="166"/>
      <c r="R188" s="56"/>
    </row>
    <row r="189" spans="1:18" ht="60" hidden="1" x14ac:dyDescent="0.25">
      <c r="A189" s="67">
        <v>3320</v>
      </c>
      <c r="B189" s="108" t="s">
        <v>204</v>
      </c>
      <c r="C189" s="109">
        <f t="shared" si="26"/>
        <v>0</v>
      </c>
      <c r="D189" s="113"/>
      <c r="E189" s="224"/>
      <c r="F189" s="374">
        <f t="shared" si="30"/>
        <v>0</v>
      </c>
      <c r="G189" s="113"/>
      <c r="H189" s="114"/>
      <c r="I189" s="115">
        <f t="shared" si="31"/>
        <v>0</v>
      </c>
      <c r="J189" s="113"/>
      <c r="K189" s="114"/>
      <c r="L189" s="115">
        <f t="shared" si="32"/>
        <v>0</v>
      </c>
      <c r="M189" s="223"/>
      <c r="N189" s="224"/>
      <c r="O189" s="115">
        <f t="shared" si="33"/>
        <v>0</v>
      </c>
      <c r="P189" s="74"/>
      <c r="R189" s="56"/>
    </row>
    <row r="190" spans="1:18" hidden="1" x14ac:dyDescent="0.25">
      <c r="A190" s="273">
        <v>4000</v>
      </c>
      <c r="B190" s="204" t="s">
        <v>205</v>
      </c>
      <c r="C190" s="205">
        <f t="shared" si="26"/>
        <v>0</v>
      </c>
      <c r="D190" s="206">
        <f>SUM(D191,D194)</f>
        <v>0</v>
      </c>
      <c r="E190" s="210">
        <f>SUM(E191,E194)</f>
        <v>0</v>
      </c>
      <c r="F190" s="371">
        <f t="shared" si="30"/>
        <v>0</v>
      </c>
      <c r="G190" s="206">
        <f>SUM(G191,G194)</f>
        <v>0</v>
      </c>
      <c r="H190" s="207">
        <f>SUM(H191,H194)</f>
        <v>0</v>
      </c>
      <c r="I190" s="208">
        <f t="shared" si="31"/>
        <v>0</v>
      </c>
      <c r="J190" s="206">
        <f>SUM(J191,J194)</f>
        <v>0</v>
      </c>
      <c r="K190" s="207">
        <f>SUM(K191,K194)</f>
        <v>0</v>
      </c>
      <c r="L190" s="208">
        <f t="shared" si="32"/>
        <v>0</v>
      </c>
      <c r="M190" s="209">
        <f>SUM(M191,M194)</f>
        <v>0</v>
      </c>
      <c r="N190" s="210">
        <f>SUM(N191,N194)</f>
        <v>0</v>
      </c>
      <c r="O190" s="208">
        <f t="shared" si="33"/>
        <v>0</v>
      </c>
      <c r="P190" s="211"/>
      <c r="R190" s="56"/>
    </row>
    <row r="191" spans="1:18" ht="24" hidden="1" x14ac:dyDescent="0.25">
      <c r="A191" s="274">
        <v>4200</v>
      </c>
      <c r="B191" s="212" t="s">
        <v>206</v>
      </c>
      <c r="C191" s="96">
        <f t="shared" si="26"/>
        <v>0</v>
      </c>
      <c r="D191" s="104">
        <f>SUM(D192,D193)</f>
        <v>0</v>
      </c>
      <c r="E191" s="239">
        <f>SUM(E192,E193)</f>
        <v>0</v>
      </c>
      <c r="F191" s="372">
        <f t="shared" si="30"/>
        <v>0</v>
      </c>
      <c r="G191" s="104">
        <f>SUM(G192,G193)</f>
        <v>0</v>
      </c>
      <c r="H191" s="105">
        <f>SUM(H192,H193)</f>
        <v>0</v>
      </c>
      <c r="I191" s="106">
        <f t="shared" si="31"/>
        <v>0</v>
      </c>
      <c r="J191" s="104">
        <f>SUM(J192,J193)</f>
        <v>0</v>
      </c>
      <c r="K191" s="105">
        <f>SUM(K192,K193)</f>
        <v>0</v>
      </c>
      <c r="L191" s="106">
        <f t="shared" si="32"/>
        <v>0</v>
      </c>
      <c r="M191" s="238">
        <f>SUM(M192,M193)</f>
        <v>0</v>
      </c>
      <c r="N191" s="239">
        <f>SUM(N192,N193)</f>
        <v>0</v>
      </c>
      <c r="O191" s="106">
        <f t="shared" si="33"/>
        <v>0</v>
      </c>
      <c r="P191" s="103"/>
      <c r="R191" s="56"/>
    </row>
    <row r="192" spans="1:18" ht="36" hidden="1" x14ac:dyDescent="0.25">
      <c r="A192" s="557">
        <v>4240</v>
      </c>
      <c r="B192" s="108" t="s">
        <v>207</v>
      </c>
      <c r="C192" s="109">
        <f t="shared" si="26"/>
        <v>0</v>
      </c>
      <c r="D192" s="113"/>
      <c r="E192" s="224"/>
      <c r="F192" s="374">
        <f t="shared" si="30"/>
        <v>0</v>
      </c>
      <c r="G192" s="113"/>
      <c r="H192" s="114"/>
      <c r="I192" s="115">
        <f t="shared" si="31"/>
        <v>0</v>
      </c>
      <c r="J192" s="113"/>
      <c r="K192" s="114"/>
      <c r="L192" s="115">
        <f t="shared" si="32"/>
        <v>0</v>
      </c>
      <c r="M192" s="223"/>
      <c r="N192" s="224"/>
      <c r="O192" s="115">
        <f t="shared" si="33"/>
        <v>0</v>
      </c>
      <c r="P192" s="74"/>
      <c r="R192" s="56"/>
    </row>
    <row r="193" spans="1:18" ht="24" hidden="1" x14ac:dyDescent="0.25">
      <c r="A193" s="228">
        <v>4250</v>
      </c>
      <c r="B193" s="118" t="s">
        <v>208</v>
      </c>
      <c r="C193" s="119">
        <f t="shared" si="26"/>
        <v>0</v>
      </c>
      <c r="D193" s="123"/>
      <c r="E193" s="227"/>
      <c r="F193" s="375">
        <f t="shared" si="30"/>
        <v>0</v>
      </c>
      <c r="G193" s="123"/>
      <c r="H193" s="124"/>
      <c r="I193" s="125">
        <f t="shared" si="31"/>
        <v>0</v>
      </c>
      <c r="J193" s="123"/>
      <c r="K193" s="124"/>
      <c r="L193" s="125">
        <f t="shared" si="32"/>
        <v>0</v>
      </c>
      <c r="M193" s="226"/>
      <c r="N193" s="227"/>
      <c r="O193" s="125">
        <f t="shared" si="33"/>
        <v>0</v>
      </c>
      <c r="P193" s="83"/>
      <c r="R193" s="56"/>
    </row>
    <row r="194" spans="1:18" hidden="1" x14ac:dyDescent="0.25">
      <c r="A194" s="95">
        <v>4300</v>
      </c>
      <c r="B194" s="212" t="s">
        <v>209</v>
      </c>
      <c r="C194" s="96">
        <f t="shared" si="26"/>
        <v>0</v>
      </c>
      <c r="D194" s="104">
        <f>SUM(D195)</f>
        <v>0</v>
      </c>
      <c r="E194" s="239">
        <f>SUM(E195)</f>
        <v>0</v>
      </c>
      <c r="F194" s="372">
        <f t="shared" si="30"/>
        <v>0</v>
      </c>
      <c r="G194" s="104">
        <f>SUM(G195)</f>
        <v>0</v>
      </c>
      <c r="H194" s="105">
        <f>SUM(H195)</f>
        <v>0</v>
      </c>
      <c r="I194" s="106">
        <f t="shared" si="31"/>
        <v>0</v>
      </c>
      <c r="J194" s="104">
        <f>SUM(J195)</f>
        <v>0</v>
      </c>
      <c r="K194" s="105">
        <f>SUM(K195)</f>
        <v>0</v>
      </c>
      <c r="L194" s="106">
        <f t="shared" si="32"/>
        <v>0</v>
      </c>
      <c r="M194" s="238">
        <f>SUM(M195)</f>
        <v>0</v>
      </c>
      <c r="N194" s="239">
        <f>SUM(N195)</f>
        <v>0</v>
      </c>
      <c r="O194" s="106">
        <f t="shared" si="33"/>
        <v>0</v>
      </c>
      <c r="P194" s="103"/>
      <c r="R194" s="56"/>
    </row>
    <row r="195" spans="1:18" ht="24" hidden="1" x14ac:dyDescent="0.25">
      <c r="A195" s="557">
        <v>4310</v>
      </c>
      <c r="B195" s="108" t="s">
        <v>210</v>
      </c>
      <c r="C195" s="109">
        <f t="shared" si="26"/>
        <v>0</v>
      </c>
      <c r="D195" s="241">
        <f>SUM(D196:D196)</f>
        <v>0</v>
      </c>
      <c r="E195" s="245">
        <f>SUM(E196:E196)</f>
        <v>0</v>
      </c>
      <c r="F195" s="374">
        <f t="shared" si="30"/>
        <v>0</v>
      </c>
      <c r="G195" s="241">
        <f>SUM(G196:G196)</f>
        <v>0</v>
      </c>
      <c r="H195" s="243">
        <f>SUM(H196:H196)</f>
        <v>0</v>
      </c>
      <c r="I195" s="115">
        <f t="shared" si="31"/>
        <v>0</v>
      </c>
      <c r="J195" s="241">
        <f>SUM(J196:J196)</f>
        <v>0</v>
      </c>
      <c r="K195" s="243">
        <f>SUM(K196:K196)</f>
        <v>0</v>
      </c>
      <c r="L195" s="115">
        <f t="shared" si="32"/>
        <v>0</v>
      </c>
      <c r="M195" s="244">
        <f>SUM(M196:M196)</f>
        <v>0</v>
      </c>
      <c r="N195" s="245">
        <f>SUM(N196:N196)</f>
        <v>0</v>
      </c>
      <c r="O195" s="115">
        <f t="shared" si="33"/>
        <v>0</v>
      </c>
      <c r="P195" s="74"/>
      <c r="R195" s="56"/>
    </row>
    <row r="196" spans="1:18" ht="36" hidden="1" x14ac:dyDescent="0.25">
      <c r="A196" s="76">
        <v>4311</v>
      </c>
      <c r="B196" s="118" t="s">
        <v>211</v>
      </c>
      <c r="C196" s="119">
        <f t="shared" si="26"/>
        <v>0</v>
      </c>
      <c r="D196" s="123"/>
      <c r="E196" s="227"/>
      <c r="F196" s="375">
        <f t="shared" si="30"/>
        <v>0</v>
      </c>
      <c r="G196" s="123"/>
      <c r="H196" s="124"/>
      <c r="I196" s="125">
        <f t="shared" si="31"/>
        <v>0</v>
      </c>
      <c r="J196" s="123"/>
      <c r="K196" s="124"/>
      <c r="L196" s="125">
        <f t="shared" si="32"/>
        <v>0</v>
      </c>
      <c r="M196" s="226"/>
      <c r="N196" s="227"/>
      <c r="O196" s="125">
        <f t="shared" si="33"/>
        <v>0</v>
      </c>
      <c r="P196" s="83"/>
      <c r="R196" s="56"/>
    </row>
    <row r="197" spans="1:18" s="46" customFormat="1" ht="24" hidden="1" x14ac:dyDescent="0.25">
      <c r="A197" s="275"/>
      <c r="B197" s="37" t="s">
        <v>212</v>
      </c>
      <c r="C197" s="198">
        <f t="shared" si="26"/>
        <v>0</v>
      </c>
      <c r="D197" s="199">
        <f>SUM(D198,D233,D271)</f>
        <v>0</v>
      </c>
      <c r="E197" s="202">
        <f>SUM(E198,E233,E271)</f>
        <v>0</v>
      </c>
      <c r="F197" s="370">
        <f t="shared" si="30"/>
        <v>0</v>
      </c>
      <c r="G197" s="199">
        <f>SUM(G198,G233,G271)</f>
        <v>0</v>
      </c>
      <c r="H197" s="200">
        <f>SUM(H198,H233,H271)</f>
        <v>0</v>
      </c>
      <c r="I197" s="201">
        <f t="shared" si="31"/>
        <v>0</v>
      </c>
      <c r="J197" s="199">
        <f>SUM(J198,J233,J271)</f>
        <v>0</v>
      </c>
      <c r="K197" s="200">
        <f>SUM(K198,K233,K271)</f>
        <v>0</v>
      </c>
      <c r="L197" s="201">
        <f t="shared" si="32"/>
        <v>0</v>
      </c>
      <c r="M197" s="276">
        <f>SUM(M198,M233,M271)</f>
        <v>0</v>
      </c>
      <c r="N197" s="277">
        <f>SUM(N198,N233,N271)</f>
        <v>0</v>
      </c>
      <c r="O197" s="278">
        <f t="shared" si="33"/>
        <v>0</v>
      </c>
      <c r="P197" s="279"/>
      <c r="R197" s="56"/>
    </row>
    <row r="198" spans="1:18" hidden="1" x14ac:dyDescent="0.25">
      <c r="A198" s="204">
        <v>5000</v>
      </c>
      <c r="B198" s="204" t="s">
        <v>213</v>
      </c>
      <c r="C198" s="205">
        <f>F198+I198+L198+O198</f>
        <v>0</v>
      </c>
      <c r="D198" s="206">
        <f>D199+D207</f>
        <v>0</v>
      </c>
      <c r="E198" s="210">
        <f>E199+E207</f>
        <v>0</v>
      </c>
      <c r="F198" s="371">
        <f t="shared" si="30"/>
        <v>0</v>
      </c>
      <c r="G198" s="206">
        <f>G199+G207</f>
        <v>0</v>
      </c>
      <c r="H198" s="207">
        <f>H199+H207</f>
        <v>0</v>
      </c>
      <c r="I198" s="208">
        <f t="shared" si="31"/>
        <v>0</v>
      </c>
      <c r="J198" s="206">
        <f>J199+J207</f>
        <v>0</v>
      </c>
      <c r="K198" s="207">
        <f>K199+K207</f>
        <v>0</v>
      </c>
      <c r="L198" s="208">
        <f t="shared" si="32"/>
        <v>0</v>
      </c>
      <c r="M198" s="209">
        <f>M199+M207</f>
        <v>0</v>
      </c>
      <c r="N198" s="210">
        <f>N199+N207</f>
        <v>0</v>
      </c>
      <c r="O198" s="208">
        <f t="shared" si="33"/>
        <v>0</v>
      </c>
      <c r="P198" s="211"/>
      <c r="R198" s="56"/>
    </row>
    <row r="199" spans="1:18" hidden="1" x14ac:dyDescent="0.25">
      <c r="A199" s="95">
        <v>5100</v>
      </c>
      <c r="B199" s="212" t="s">
        <v>214</v>
      </c>
      <c r="C199" s="96">
        <f t="shared" si="26"/>
        <v>0</v>
      </c>
      <c r="D199" s="104">
        <f>D200+D201+D204+D205+D206</f>
        <v>0</v>
      </c>
      <c r="E199" s="239">
        <f>E200+E201+E204+E205+E206</f>
        <v>0</v>
      </c>
      <c r="F199" s="372">
        <f t="shared" si="30"/>
        <v>0</v>
      </c>
      <c r="G199" s="104">
        <f>G200+G201+G204+G205+G206</f>
        <v>0</v>
      </c>
      <c r="H199" s="105">
        <f>H200+H201+H204+H205+H206</f>
        <v>0</v>
      </c>
      <c r="I199" s="106">
        <f t="shared" si="31"/>
        <v>0</v>
      </c>
      <c r="J199" s="104">
        <f>J200+J201+J204+J205+J206</f>
        <v>0</v>
      </c>
      <c r="K199" s="105">
        <f>K200+K201+K204+K205+K206</f>
        <v>0</v>
      </c>
      <c r="L199" s="106">
        <f t="shared" si="32"/>
        <v>0</v>
      </c>
      <c r="M199" s="238">
        <f>M200+M201+M204+M205+M206</f>
        <v>0</v>
      </c>
      <c r="N199" s="239">
        <f>N200+N201+N204+N205+N206</f>
        <v>0</v>
      </c>
      <c r="O199" s="106">
        <f t="shared" si="33"/>
        <v>0</v>
      </c>
      <c r="P199" s="103"/>
      <c r="R199" s="56"/>
    </row>
    <row r="200" spans="1:18" hidden="1" x14ac:dyDescent="0.25">
      <c r="A200" s="557">
        <v>5110</v>
      </c>
      <c r="B200" s="108" t="s">
        <v>215</v>
      </c>
      <c r="C200" s="109">
        <f t="shared" si="26"/>
        <v>0</v>
      </c>
      <c r="D200" s="113"/>
      <c r="E200" s="224"/>
      <c r="F200" s="374">
        <f t="shared" si="30"/>
        <v>0</v>
      </c>
      <c r="G200" s="113"/>
      <c r="H200" s="114"/>
      <c r="I200" s="115">
        <f t="shared" si="31"/>
        <v>0</v>
      </c>
      <c r="J200" s="113"/>
      <c r="K200" s="114"/>
      <c r="L200" s="115">
        <f t="shared" si="32"/>
        <v>0</v>
      </c>
      <c r="M200" s="223"/>
      <c r="N200" s="224"/>
      <c r="O200" s="115">
        <f t="shared" si="33"/>
        <v>0</v>
      </c>
      <c r="P200" s="74"/>
      <c r="R200" s="56"/>
    </row>
    <row r="201" spans="1:18" ht="24" hidden="1" x14ac:dyDescent="0.25">
      <c r="A201" s="228">
        <v>5120</v>
      </c>
      <c r="B201" s="118" t="s">
        <v>216</v>
      </c>
      <c r="C201" s="119">
        <f t="shared" si="26"/>
        <v>0</v>
      </c>
      <c r="D201" s="229">
        <f>D202+D203</f>
        <v>0</v>
      </c>
      <c r="E201" s="233">
        <f>E202+E203</f>
        <v>0</v>
      </c>
      <c r="F201" s="375">
        <f t="shared" si="30"/>
        <v>0</v>
      </c>
      <c r="G201" s="229">
        <f>G202+G203</f>
        <v>0</v>
      </c>
      <c r="H201" s="231">
        <f>H202+H203</f>
        <v>0</v>
      </c>
      <c r="I201" s="125">
        <f t="shared" si="31"/>
        <v>0</v>
      </c>
      <c r="J201" s="229">
        <f>J202+J203</f>
        <v>0</v>
      </c>
      <c r="K201" s="231">
        <f>K202+K203</f>
        <v>0</v>
      </c>
      <c r="L201" s="125">
        <f t="shared" si="32"/>
        <v>0</v>
      </c>
      <c r="M201" s="232">
        <f>M202+M203</f>
        <v>0</v>
      </c>
      <c r="N201" s="233">
        <f>N202+N203</f>
        <v>0</v>
      </c>
      <c r="O201" s="125">
        <f t="shared" si="33"/>
        <v>0</v>
      </c>
      <c r="P201" s="83"/>
      <c r="R201" s="56"/>
    </row>
    <row r="202" spans="1:18" hidden="1" x14ac:dyDescent="0.25">
      <c r="A202" s="76">
        <v>5121</v>
      </c>
      <c r="B202" s="118" t="s">
        <v>217</v>
      </c>
      <c r="C202" s="119">
        <f t="shared" si="26"/>
        <v>0</v>
      </c>
      <c r="D202" s="123"/>
      <c r="E202" s="227"/>
      <c r="F202" s="375">
        <f t="shared" si="30"/>
        <v>0</v>
      </c>
      <c r="G202" s="123"/>
      <c r="H202" s="124"/>
      <c r="I202" s="125">
        <f t="shared" si="31"/>
        <v>0</v>
      </c>
      <c r="J202" s="123"/>
      <c r="K202" s="124"/>
      <c r="L202" s="125">
        <f t="shared" si="32"/>
        <v>0</v>
      </c>
      <c r="M202" s="226"/>
      <c r="N202" s="227"/>
      <c r="O202" s="125">
        <f t="shared" si="33"/>
        <v>0</v>
      </c>
      <c r="P202" s="83"/>
      <c r="R202" s="56"/>
    </row>
    <row r="203" spans="1:18" ht="24" hidden="1" x14ac:dyDescent="0.25">
      <c r="A203" s="76">
        <v>5129</v>
      </c>
      <c r="B203" s="118" t="s">
        <v>218</v>
      </c>
      <c r="C203" s="119">
        <f t="shared" si="26"/>
        <v>0</v>
      </c>
      <c r="D203" s="123"/>
      <c r="E203" s="227"/>
      <c r="F203" s="375">
        <f t="shared" si="30"/>
        <v>0</v>
      </c>
      <c r="G203" s="123"/>
      <c r="H203" s="124"/>
      <c r="I203" s="125">
        <f t="shared" si="31"/>
        <v>0</v>
      </c>
      <c r="J203" s="123"/>
      <c r="K203" s="124"/>
      <c r="L203" s="125">
        <f t="shared" si="32"/>
        <v>0</v>
      </c>
      <c r="M203" s="226"/>
      <c r="N203" s="227"/>
      <c r="O203" s="125">
        <f t="shared" si="33"/>
        <v>0</v>
      </c>
      <c r="P203" s="83"/>
      <c r="R203" s="56"/>
    </row>
    <row r="204" spans="1:18" hidden="1" x14ac:dyDescent="0.25">
      <c r="A204" s="228">
        <v>5130</v>
      </c>
      <c r="B204" s="118" t="s">
        <v>219</v>
      </c>
      <c r="C204" s="119">
        <f t="shared" si="26"/>
        <v>0</v>
      </c>
      <c r="D204" s="123"/>
      <c r="E204" s="227"/>
      <c r="F204" s="375">
        <f t="shared" si="30"/>
        <v>0</v>
      </c>
      <c r="G204" s="123"/>
      <c r="H204" s="124"/>
      <c r="I204" s="125">
        <f t="shared" si="31"/>
        <v>0</v>
      </c>
      <c r="J204" s="123"/>
      <c r="K204" s="124"/>
      <c r="L204" s="125">
        <f t="shared" si="32"/>
        <v>0</v>
      </c>
      <c r="M204" s="226"/>
      <c r="N204" s="227"/>
      <c r="O204" s="125">
        <f t="shared" si="33"/>
        <v>0</v>
      </c>
      <c r="P204" s="83"/>
      <c r="R204" s="56"/>
    </row>
    <row r="205" spans="1:18" hidden="1" x14ac:dyDescent="0.25">
      <c r="A205" s="228">
        <v>5140</v>
      </c>
      <c r="B205" s="118" t="s">
        <v>220</v>
      </c>
      <c r="C205" s="119">
        <f t="shared" si="26"/>
        <v>0</v>
      </c>
      <c r="D205" s="123"/>
      <c r="E205" s="227"/>
      <c r="F205" s="375">
        <f t="shared" si="30"/>
        <v>0</v>
      </c>
      <c r="G205" s="123"/>
      <c r="H205" s="124"/>
      <c r="I205" s="125">
        <f t="shared" si="31"/>
        <v>0</v>
      </c>
      <c r="J205" s="123"/>
      <c r="K205" s="124"/>
      <c r="L205" s="125">
        <f t="shared" si="32"/>
        <v>0</v>
      </c>
      <c r="M205" s="226"/>
      <c r="N205" s="227"/>
      <c r="O205" s="125">
        <f t="shared" si="33"/>
        <v>0</v>
      </c>
      <c r="P205" s="83"/>
      <c r="R205" s="56"/>
    </row>
    <row r="206" spans="1:18" ht="24" hidden="1" x14ac:dyDescent="0.25">
      <c r="A206" s="228">
        <v>5170</v>
      </c>
      <c r="B206" s="118" t="s">
        <v>221</v>
      </c>
      <c r="C206" s="119">
        <f t="shared" si="26"/>
        <v>0</v>
      </c>
      <c r="D206" s="123"/>
      <c r="E206" s="227"/>
      <c r="F206" s="375">
        <f t="shared" si="30"/>
        <v>0</v>
      </c>
      <c r="G206" s="123"/>
      <c r="H206" s="124"/>
      <c r="I206" s="125">
        <f t="shared" si="31"/>
        <v>0</v>
      </c>
      <c r="J206" s="123"/>
      <c r="K206" s="124"/>
      <c r="L206" s="125">
        <f t="shared" si="32"/>
        <v>0</v>
      </c>
      <c r="M206" s="226"/>
      <c r="N206" s="227"/>
      <c r="O206" s="125">
        <f t="shared" si="33"/>
        <v>0</v>
      </c>
      <c r="P206" s="83"/>
      <c r="R206" s="56"/>
    </row>
    <row r="207" spans="1:18" hidden="1" x14ac:dyDescent="0.25">
      <c r="A207" s="95">
        <v>5200</v>
      </c>
      <c r="B207" s="212" t="s">
        <v>222</v>
      </c>
      <c r="C207" s="96">
        <f t="shared" si="26"/>
        <v>0</v>
      </c>
      <c r="D207" s="104">
        <f>D208+D218+D219+D228+D229+D230+D232</f>
        <v>0</v>
      </c>
      <c r="E207" s="239">
        <f>E208+E218+E219+E228+E229+E230+E232</f>
        <v>0</v>
      </c>
      <c r="F207" s="372">
        <f t="shared" si="30"/>
        <v>0</v>
      </c>
      <c r="G207" s="104">
        <f>G208+G218+G219+G228+G229+G230+G232</f>
        <v>0</v>
      </c>
      <c r="H207" s="105">
        <f>H208+H218+H219+H228+H229+H230+H232</f>
        <v>0</v>
      </c>
      <c r="I207" s="106">
        <f t="shared" si="31"/>
        <v>0</v>
      </c>
      <c r="J207" s="104">
        <f>J208+J218+J219+J228+J229+J230+J232</f>
        <v>0</v>
      </c>
      <c r="K207" s="105">
        <f>K208+K218+K219+K228+K229+K230+K232</f>
        <v>0</v>
      </c>
      <c r="L207" s="106">
        <f t="shared" si="32"/>
        <v>0</v>
      </c>
      <c r="M207" s="238">
        <f>M208+M218+M219+M228+M229+M230+M232</f>
        <v>0</v>
      </c>
      <c r="N207" s="239">
        <f>N208+N218+N219+N228+N229+N230+N232</f>
        <v>0</v>
      </c>
      <c r="O207" s="106">
        <f t="shared" si="33"/>
        <v>0</v>
      </c>
      <c r="P207" s="103"/>
      <c r="R207" s="56"/>
    </row>
    <row r="208" spans="1:18" hidden="1" x14ac:dyDescent="0.25">
      <c r="A208" s="217">
        <v>5210</v>
      </c>
      <c r="B208" s="158" t="s">
        <v>223</v>
      </c>
      <c r="C208" s="168">
        <f t="shared" si="26"/>
        <v>0</v>
      </c>
      <c r="D208" s="218">
        <f>SUM(D209:D217)</f>
        <v>0</v>
      </c>
      <c r="E208" s="222">
        <f>SUM(E209:E217)</f>
        <v>0</v>
      </c>
      <c r="F208" s="373">
        <f t="shared" si="30"/>
        <v>0</v>
      </c>
      <c r="G208" s="218">
        <f>SUM(G209:G217)</f>
        <v>0</v>
      </c>
      <c r="H208" s="219">
        <f>SUM(H209:H217)</f>
        <v>0</v>
      </c>
      <c r="I208" s="220">
        <f t="shared" si="31"/>
        <v>0</v>
      </c>
      <c r="J208" s="218">
        <f>SUM(J209:J217)</f>
        <v>0</v>
      </c>
      <c r="K208" s="219">
        <f>SUM(K209:K217)</f>
        <v>0</v>
      </c>
      <c r="L208" s="220">
        <f t="shared" si="32"/>
        <v>0</v>
      </c>
      <c r="M208" s="221">
        <f>SUM(M209:M217)</f>
        <v>0</v>
      </c>
      <c r="N208" s="222">
        <f>SUM(N209:N217)</f>
        <v>0</v>
      </c>
      <c r="O208" s="220">
        <f t="shared" si="33"/>
        <v>0</v>
      </c>
      <c r="P208" s="166"/>
      <c r="R208" s="56"/>
    </row>
    <row r="209" spans="1:18" hidden="1" x14ac:dyDescent="0.25">
      <c r="A209" s="67">
        <v>5211</v>
      </c>
      <c r="B209" s="108" t="s">
        <v>224</v>
      </c>
      <c r="C209" s="225">
        <f t="shared" si="26"/>
        <v>0</v>
      </c>
      <c r="D209" s="113"/>
      <c r="E209" s="224"/>
      <c r="F209" s="374">
        <f t="shared" si="30"/>
        <v>0</v>
      </c>
      <c r="G209" s="113"/>
      <c r="H209" s="114"/>
      <c r="I209" s="115">
        <f t="shared" si="31"/>
        <v>0</v>
      </c>
      <c r="J209" s="113"/>
      <c r="K209" s="114"/>
      <c r="L209" s="115">
        <f t="shared" si="32"/>
        <v>0</v>
      </c>
      <c r="M209" s="223"/>
      <c r="N209" s="224"/>
      <c r="O209" s="115">
        <f t="shared" si="33"/>
        <v>0</v>
      </c>
      <c r="P209" s="74"/>
      <c r="R209" s="56"/>
    </row>
    <row r="210" spans="1:18" hidden="1" x14ac:dyDescent="0.25">
      <c r="A210" s="76">
        <v>5212</v>
      </c>
      <c r="B210" s="118" t="s">
        <v>225</v>
      </c>
      <c r="C210" s="225">
        <f t="shared" si="26"/>
        <v>0</v>
      </c>
      <c r="D210" s="123"/>
      <c r="E210" s="227"/>
      <c r="F210" s="375">
        <f t="shared" si="30"/>
        <v>0</v>
      </c>
      <c r="G210" s="123"/>
      <c r="H210" s="124"/>
      <c r="I210" s="125">
        <f t="shared" si="31"/>
        <v>0</v>
      </c>
      <c r="J210" s="123"/>
      <c r="K210" s="124"/>
      <c r="L210" s="125">
        <f t="shared" si="32"/>
        <v>0</v>
      </c>
      <c r="M210" s="226"/>
      <c r="N210" s="227"/>
      <c r="O210" s="125">
        <f t="shared" si="33"/>
        <v>0</v>
      </c>
      <c r="P210" s="83"/>
      <c r="R210" s="56"/>
    </row>
    <row r="211" spans="1:18" hidden="1" x14ac:dyDescent="0.25">
      <c r="A211" s="76">
        <v>5213</v>
      </c>
      <c r="B211" s="118" t="s">
        <v>226</v>
      </c>
      <c r="C211" s="225">
        <f t="shared" si="26"/>
        <v>0</v>
      </c>
      <c r="D211" s="123"/>
      <c r="E211" s="227"/>
      <c r="F211" s="375">
        <f t="shared" si="30"/>
        <v>0</v>
      </c>
      <c r="G211" s="123"/>
      <c r="H211" s="124"/>
      <c r="I211" s="125">
        <f t="shared" si="31"/>
        <v>0</v>
      </c>
      <c r="J211" s="123"/>
      <c r="K211" s="124"/>
      <c r="L211" s="125">
        <f t="shared" si="32"/>
        <v>0</v>
      </c>
      <c r="M211" s="226"/>
      <c r="N211" s="227"/>
      <c r="O211" s="125">
        <f t="shared" si="33"/>
        <v>0</v>
      </c>
      <c r="P211" s="83"/>
      <c r="R211" s="56"/>
    </row>
    <row r="212" spans="1:18" hidden="1" x14ac:dyDescent="0.25">
      <c r="A212" s="76">
        <v>5214</v>
      </c>
      <c r="B212" s="118" t="s">
        <v>227</v>
      </c>
      <c r="C212" s="225">
        <f t="shared" si="26"/>
        <v>0</v>
      </c>
      <c r="D212" s="123"/>
      <c r="E212" s="227"/>
      <c r="F212" s="375">
        <f t="shared" si="30"/>
        <v>0</v>
      </c>
      <c r="G212" s="123"/>
      <c r="H212" s="124"/>
      <c r="I212" s="125">
        <f t="shared" si="31"/>
        <v>0</v>
      </c>
      <c r="J212" s="123"/>
      <c r="K212" s="124"/>
      <c r="L212" s="125">
        <f t="shared" si="32"/>
        <v>0</v>
      </c>
      <c r="M212" s="226"/>
      <c r="N212" s="227"/>
      <c r="O212" s="125">
        <f t="shared" si="33"/>
        <v>0</v>
      </c>
      <c r="P212" s="83"/>
      <c r="R212" s="56"/>
    </row>
    <row r="213" spans="1:18" hidden="1" x14ac:dyDescent="0.25">
      <c r="A213" s="76">
        <v>5215</v>
      </c>
      <c r="B213" s="118" t="s">
        <v>228</v>
      </c>
      <c r="C213" s="225">
        <f t="shared" si="26"/>
        <v>0</v>
      </c>
      <c r="D213" s="123"/>
      <c r="E213" s="227"/>
      <c r="F213" s="375">
        <f t="shared" si="30"/>
        <v>0</v>
      </c>
      <c r="G213" s="123"/>
      <c r="H213" s="124"/>
      <c r="I213" s="125">
        <f t="shared" si="31"/>
        <v>0</v>
      </c>
      <c r="J213" s="123"/>
      <c r="K213" s="124"/>
      <c r="L213" s="125">
        <f t="shared" si="32"/>
        <v>0</v>
      </c>
      <c r="M213" s="226"/>
      <c r="N213" s="227"/>
      <c r="O213" s="125">
        <f t="shared" si="33"/>
        <v>0</v>
      </c>
      <c r="P213" s="83"/>
      <c r="R213" s="56"/>
    </row>
    <row r="214" spans="1:18" ht="24" hidden="1" x14ac:dyDescent="0.25">
      <c r="A214" s="76">
        <v>5216</v>
      </c>
      <c r="B214" s="118" t="s">
        <v>229</v>
      </c>
      <c r="C214" s="225">
        <f t="shared" si="26"/>
        <v>0</v>
      </c>
      <c r="D214" s="123"/>
      <c r="E214" s="227"/>
      <c r="F214" s="375">
        <f t="shared" si="30"/>
        <v>0</v>
      </c>
      <c r="G214" s="123"/>
      <c r="H214" s="124"/>
      <c r="I214" s="125">
        <f t="shared" si="31"/>
        <v>0</v>
      </c>
      <c r="J214" s="123"/>
      <c r="K214" s="124"/>
      <c r="L214" s="125">
        <f t="shared" si="32"/>
        <v>0</v>
      </c>
      <c r="M214" s="226"/>
      <c r="N214" s="227"/>
      <c r="O214" s="125">
        <f t="shared" si="33"/>
        <v>0</v>
      </c>
      <c r="P214" s="83"/>
      <c r="R214" s="56"/>
    </row>
    <row r="215" spans="1:18" hidden="1" x14ac:dyDescent="0.25">
      <c r="A215" s="76">
        <v>5217</v>
      </c>
      <c r="B215" s="118" t="s">
        <v>230</v>
      </c>
      <c r="C215" s="225">
        <f t="shared" si="26"/>
        <v>0</v>
      </c>
      <c r="D215" s="123"/>
      <c r="E215" s="227"/>
      <c r="F215" s="375">
        <f t="shared" si="30"/>
        <v>0</v>
      </c>
      <c r="G215" s="123"/>
      <c r="H215" s="124"/>
      <c r="I215" s="125">
        <f t="shared" si="31"/>
        <v>0</v>
      </c>
      <c r="J215" s="123"/>
      <c r="K215" s="124"/>
      <c r="L215" s="125">
        <f t="shared" si="32"/>
        <v>0</v>
      </c>
      <c r="M215" s="226"/>
      <c r="N215" s="227"/>
      <c r="O215" s="125">
        <f t="shared" si="33"/>
        <v>0</v>
      </c>
      <c r="P215" s="83"/>
      <c r="R215" s="56"/>
    </row>
    <row r="216" spans="1:18" hidden="1" x14ac:dyDescent="0.25">
      <c r="A216" s="76">
        <v>5218</v>
      </c>
      <c r="B216" s="118" t="s">
        <v>231</v>
      </c>
      <c r="C216" s="225">
        <f t="shared" si="26"/>
        <v>0</v>
      </c>
      <c r="D216" s="123"/>
      <c r="E216" s="227"/>
      <c r="F216" s="375">
        <f t="shared" si="30"/>
        <v>0</v>
      </c>
      <c r="G216" s="123"/>
      <c r="H216" s="124"/>
      <c r="I216" s="125">
        <f t="shared" si="31"/>
        <v>0</v>
      </c>
      <c r="J216" s="123"/>
      <c r="K216" s="124"/>
      <c r="L216" s="125">
        <f t="shared" si="32"/>
        <v>0</v>
      </c>
      <c r="M216" s="226"/>
      <c r="N216" s="227"/>
      <c r="O216" s="125">
        <f t="shared" si="33"/>
        <v>0</v>
      </c>
      <c r="P216" s="83"/>
      <c r="R216" s="56"/>
    </row>
    <row r="217" spans="1:18" hidden="1" x14ac:dyDescent="0.25">
      <c r="A217" s="76">
        <v>5219</v>
      </c>
      <c r="B217" s="118" t="s">
        <v>232</v>
      </c>
      <c r="C217" s="225">
        <f t="shared" si="26"/>
        <v>0</v>
      </c>
      <c r="D217" s="123"/>
      <c r="E217" s="227"/>
      <c r="F217" s="375">
        <f t="shared" si="30"/>
        <v>0</v>
      </c>
      <c r="G217" s="123"/>
      <c r="H217" s="124"/>
      <c r="I217" s="125">
        <f t="shared" si="31"/>
        <v>0</v>
      </c>
      <c r="J217" s="123"/>
      <c r="K217" s="124"/>
      <c r="L217" s="125">
        <f t="shared" si="32"/>
        <v>0</v>
      </c>
      <c r="M217" s="226"/>
      <c r="N217" s="227"/>
      <c r="O217" s="125">
        <f t="shared" si="33"/>
        <v>0</v>
      </c>
      <c r="P217" s="83"/>
      <c r="R217" s="56"/>
    </row>
    <row r="218" spans="1:18" hidden="1" x14ac:dyDescent="0.25">
      <c r="A218" s="228">
        <v>5220</v>
      </c>
      <c r="B218" s="118" t="s">
        <v>233</v>
      </c>
      <c r="C218" s="225">
        <f t="shared" si="26"/>
        <v>0</v>
      </c>
      <c r="D218" s="123"/>
      <c r="E218" s="227"/>
      <c r="F218" s="375">
        <f t="shared" si="30"/>
        <v>0</v>
      </c>
      <c r="G218" s="123"/>
      <c r="H218" s="124"/>
      <c r="I218" s="125">
        <f t="shared" si="31"/>
        <v>0</v>
      </c>
      <c r="J218" s="123"/>
      <c r="K218" s="124"/>
      <c r="L218" s="125">
        <f t="shared" si="32"/>
        <v>0</v>
      </c>
      <c r="M218" s="226"/>
      <c r="N218" s="227"/>
      <c r="O218" s="125">
        <f t="shared" si="33"/>
        <v>0</v>
      </c>
      <c r="P218" s="83"/>
      <c r="R218" s="56"/>
    </row>
    <row r="219" spans="1:18" hidden="1" x14ac:dyDescent="0.25">
      <c r="A219" s="228">
        <v>5230</v>
      </c>
      <c r="B219" s="118" t="s">
        <v>234</v>
      </c>
      <c r="C219" s="225">
        <f t="shared" si="26"/>
        <v>0</v>
      </c>
      <c r="D219" s="229">
        <f>SUM(D220:D227)</f>
        <v>0</v>
      </c>
      <c r="E219" s="233">
        <f>SUM(E220:E227)</f>
        <v>0</v>
      </c>
      <c r="F219" s="375">
        <f t="shared" si="30"/>
        <v>0</v>
      </c>
      <c r="G219" s="229">
        <f>SUM(G220:G227)</f>
        <v>0</v>
      </c>
      <c r="H219" s="231">
        <f>SUM(H220:H227)</f>
        <v>0</v>
      </c>
      <c r="I219" s="125">
        <f t="shared" si="31"/>
        <v>0</v>
      </c>
      <c r="J219" s="229">
        <f>SUM(J220:J227)</f>
        <v>0</v>
      </c>
      <c r="K219" s="231">
        <f>SUM(K220:K227)</f>
        <v>0</v>
      </c>
      <c r="L219" s="125">
        <f t="shared" si="32"/>
        <v>0</v>
      </c>
      <c r="M219" s="232">
        <f>SUM(M220:M227)</f>
        <v>0</v>
      </c>
      <c r="N219" s="233">
        <f>SUM(N220:N227)</f>
        <v>0</v>
      </c>
      <c r="O219" s="125">
        <f t="shared" si="33"/>
        <v>0</v>
      </c>
      <c r="P219" s="83"/>
      <c r="R219" s="56"/>
    </row>
    <row r="220" spans="1:18" hidden="1" x14ac:dyDescent="0.25">
      <c r="A220" s="76">
        <v>5231</v>
      </c>
      <c r="B220" s="118" t="s">
        <v>235</v>
      </c>
      <c r="C220" s="225">
        <f t="shared" si="26"/>
        <v>0</v>
      </c>
      <c r="D220" s="123"/>
      <c r="E220" s="227"/>
      <c r="F220" s="375">
        <f t="shared" si="30"/>
        <v>0</v>
      </c>
      <c r="G220" s="123"/>
      <c r="H220" s="124"/>
      <c r="I220" s="125">
        <f t="shared" si="31"/>
        <v>0</v>
      </c>
      <c r="J220" s="123"/>
      <c r="K220" s="124"/>
      <c r="L220" s="125">
        <f t="shared" si="32"/>
        <v>0</v>
      </c>
      <c r="M220" s="226"/>
      <c r="N220" s="227"/>
      <c r="O220" s="125">
        <f t="shared" si="33"/>
        <v>0</v>
      </c>
      <c r="P220" s="83"/>
      <c r="R220" s="56"/>
    </row>
    <row r="221" spans="1:18" hidden="1" x14ac:dyDescent="0.25">
      <c r="A221" s="76">
        <v>5232</v>
      </c>
      <c r="B221" s="118" t="s">
        <v>236</v>
      </c>
      <c r="C221" s="225">
        <f t="shared" si="26"/>
        <v>0</v>
      </c>
      <c r="D221" s="123"/>
      <c r="E221" s="227"/>
      <c r="F221" s="375">
        <f t="shared" si="30"/>
        <v>0</v>
      </c>
      <c r="G221" s="123"/>
      <c r="H221" s="124"/>
      <c r="I221" s="125">
        <f t="shared" si="31"/>
        <v>0</v>
      </c>
      <c r="J221" s="123"/>
      <c r="K221" s="124"/>
      <c r="L221" s="125">
        <f t="shared" si="32"/>
        <v>0</v>
      </c>
      <c r="M221" s="226"/>
      <c r="N221" s="227"/>
      <c r="O221" s="125">
        <f t="shared" si="33"/>
        <v>0</v>
      </c>
      <c r="P221" s="83"/>
      <c r="R221" s="56"/>
    </row>
    <row r="222" spans="1:18" hidden="1" x14ac:dyDescent="0.25">
      <c r="A222" s="76">
        <v>5233</v>
      </c>
      <c r="B222" s="118" t="s">
        <v>237</v>
      </c>
      <c r="C222" s="225">
        <f t="shared" si="26"/>
        <v>0</v>
      </c>
      <c r="D222" s="123"/>
      <c r="E222" s="227"/>
      <c r="F222" s="375">
        <f t="shared" si="30"/>
        <v>0</v>
      </c>
      <c r="G222" s="123"/>
      <c r="H222" s="124"/>
      <c r="I222" s="125">
        <f t="shared" si="31"/>
        <v>0</v>
      </c>
      <c r="J222" s="123"/>
      <c r="K222" s="124"/>
      <c r="L222" s="125">
        <f t="shared" si="32"/>
        <v>0</v>
      </c>
      <c r="M222" s="226"/>
      <c r="N222" s="227"/>
      <c r="O222" s="125">
        <f t="shared" si="33"/>
        <v>0</v>
      </c>
      <c r="P222" s="83"/>
      <c r="R222" s="56"/>
    </row>
    <row r="223" spans="1:18" ht="24" hidden="1" x14ac:dyDescent="0.25">
      <c r="A223" s="76">
        <v>5234</v>
      </c>
      <c r="B223" s="118" t="s">
        <v>238</v>
      </c>
      <c r="C223" s="225">
        <f t="shared" si="26"/>
        <v>0</v>
      </c>
      <c r="D223" s="123"/>
      <c r="E223" s="227"/>
      <c r="F223" s="375">
        <f t="shared" si="30"/>
        <v>0</v>
      </c>
      <c r="G223" s="123"/>
      <c r="H223" s="124"/>
      <c r="I223" s="125">
        <f t="shared" si="31"/>
        <v>0</v>
      </c>
      <c r="J223" s="123"/>
      <c r="K223" s="124"/>
      <c r="L223" s="125">
        <f t="shared" si="32"/>
        <v>0</v>
      </c>
      <c r="M223" s="226"/>
      <c r="N223" s="227"/>
      <c r="O223" s="125">
        <f t="shared" si="33"/>
        <v>0</v>
      </c>
      <c r="P223" s="83"/>
      <c r="R223" s="56"/>
    </row>
    <row r="224" spans="1:18" hidden="1" x14ac:dyDescent="0.25">
      <c r="A224" s="76">
        <v>5236</v>
      </c>
      <c r="B224" s="118" t="s">
        <v>239</v>
      </c>
      <c r="C224" s="225">
        <f t="shared" si="26"/>
        <v>0</v>
      </c>
      <c r="D224" s="123"/>
      <c r="E224" s="227"/>
      <c r="F224" s="375">
        <f t="shared" si="30"/>
        <v>0</v>
      </c>
      <c r="G224" s="123"/>
      <c r="H224" s="124"/>
      <c r="I224" s="125">
        <f t="shared" si="31"/>
        <v>0</v>
      </c>
      <c r="J224" s="123"/>
      <c r="K224" s="124"/>
      <c r="L224" s="125">
        <f t="shared" si="32"/>
        <v>0</v>
      </c>
      <c r="M224" s="226"/>
      <c r="N224" s="227"/>
      <c r="O224" s="125">
        <f t="shared" si="33"/>
        <v>0</v>
      </c>
      <c r="P224" s="83"/>
      <c r="R224" s="56"/>
    </row>
    <row r="225" spans="1:18" hidden="1" x14ac:dyDescent="0.25">
      <c r="A225" s="76">
        <v>5237</v>
      </c>
      <c r="B225" s="118" t="s">
        <v>240</v>
      </c>
      <c r="C225" s="225">
        <f t="shared" si="26"/>
        <v>0</v>
      </c>
      <c r="D225" s="123"/>
      <c r="E225" s="227"/>
      <c r="F225" s="375">
        <f t="shared" si="30"/>
        <v>0</v>
      </c>
      <c r="G225" s="123"/>
      <c r="H225" s="124"/>
      <c r="I225" s="125">
        <f t="shared" si="31"/>
        <v>0</v>
      </c>
      <c r="J225" s="123"/>
      <c r="K225" s="124"/>
      <c r="L225" s="125">
        <f t="shared" si="32"/>
        <v>0</v>
      </c>
      <c r="M225" s="226"/>
      <c r="N225" s="227"/>
      <c r="O225" s="125">
        <f t="shared" si="33"/>
        <v>0</v>
      </c>
      <c r="P225" s="83"/>
      <c r="R225" s="56"/>
    </row>
    <row r="226" spans="1:18" ht="24" hidden="1" x14ac:dyDescent="0.25">
      <c r="A226" s="76">
        <v>5238</v>
      </c>
      <c r="B226" s="118" t="s">
        <v>241</v>
      </c>
      <c r="C226" s="225">
        <f t="shared" si="26"/>
        <v>0</v>
      </c>
      <c r="D226" s="123"/>
      <c r="E226" s="227"/>
      <c r="F226" s="375">
        <f t="shared" si="30"/>
        <v>0</v>
      </c>
      <c r="G226" s="123"/>
      <c r="H226" s="124"/>
      <c r="I226" s="125">
        <f t="shared" si="31"/>
        <v>0</v>
      </c>
      <c r="J226" s="123"/>
      <c r="K226" s="124"/>
      <c r="L226" s="125">
        <f t="shared" si="32"/>
        <v>0</v>
      </c>
      <c r="M226" s="226"/>
      <c r="N226" s="227"/>
      <c r="O226" s="125">
        <f t="shared" si="33"/>
        <v>0</v>
      </c>
      <c r="P226" s="83"/>
      <c r="R226" s="56"/>
    </row>
    <row r="227" spans="1:18" ht="24" hidden="1" x14ac:dyDescent="0.25">
      <c r="A227" s="76">
        <v>5239</v>
      </c>
      <c r="B227" s="118" t="s">
        <v>242</v>
      </c>
      <c r="C227" s="225">
        <f t="shared" si="26"/>
        <v>0</v>
      </c>
      <c r="D227" s="123"/>
      <c r="E227" s="227"/>
      <c r="F227" s="375">
        <f t="shared" si="30"/>
        <v>0</v>
      </c>
      <c r="G227" s="123"/>
      <c r="H227" s="124"/>
      <c r="I227" s="125">
        <f t="shared" si="31"/>
        <v>0</v>
      </c>
      <c r="J227" s="123"/>
      <c r="K227" s="124"/>
      <c r="L227" s="125">
        <f t="shared" si="32"/>
        <v>0</v>
      </c>
      <c r="M227" s="226"/>
      <c r="N227" s="227"/>
      <c r="O227" s="125">
        <f t="shared" si="33"/>
        <v>0</v>
      </c>
      <c r="P227" s="83"/>
      <c r="R227" s="56"/>
    </row>
    <row r="228" spans="1:18" ht="24" hidden="1" x14ac:dyDescent="0.25">
      <c r="A228" s="228">
        <v>5240</v>
      </c>
      <c r="B228" s="118" t="s">
        <v>243</v>
      </c>
      <c r="C228" s="225">
        <f t="shared" si="26"/>
        <v>0</v>
      </c>
      <c r="D228" s="123"/>
      <c r="E228" s="227"/>
      <c r="F228" s="375">
        <f t="shared" si="30"/>
        <v>0</v>
      </c>
      <c r="G228" s="123"/>
      <c r="H228" s="124"/>
      <c r="I228" s="125">
        <f t="shared" si="31"/>
        <v>0</v>
      </c>
      <c r="J228" s="123"/>
      <c r="K228" s="124"/>
      <c r="L228" s="125">
        <f t="shared" si="32"/>
        <v>0</v>
      </c>
      <c r="M228" s="226"/>
      <c r="N228" s="227"/>
      <c r="O228" s="125">
        <f t="shared" si="33"/>
        <v>0</v>
      </c>
      <c r="P228" s="83"/>
      <c r="R228" s="56"/>
    </row>
    <row r="229" spans="1:18" hidden="1" x14ac:dyDescent="0.25">
      <c r="A229" s="228">
        <v>5250</v>
      </c>
      <c r="B229" s="118" t="s">
        <v>244</v>
      </c>
      <c r="C229" s="225">
        <f t="shared" si="26"/>
        <v>0</v>
      </c>
      <c r="D229" s="123"/>
      <c r="E229" s="227"/>
      <c r="F229" s="375">
        <f t="shared" si="30"/>
        <v>0</v>
      </c>
      <c r="G229" s="123"/>
      <c r="H229" s="124"/>
      <c r="I229" s="125">
        <f t="shared" si="31"/>
        <v>0</v>
      </c>
      <c r="J229" s="123"/>
      <c r="K229" s="124"/>
      <c r="L229" s="125">
        <f t="shared" si="32"/>
        <v>0</v>
      </c>
      <c r="M229" s="226"/>
      <c r="N229" s="227"/>
      <c r="O229" s="125">
        <f t="shared" si="33"/>
        <v>0</v>
      </c>
      <c r="P229" s="83"/>
      <c r="R229" s="56"/>
    </row>
    <row r="230" spans="1:18" hidden="1" x14ac:dyDescent="0.25">
      <c r="A230" s="228">
        <v>5260</v>
      </c>
      <c r="B230" s="118" t="s">
        <v>245</v>
      </c>
      <c r="C230" s="225">
        <f t="shared" si="26"/>
        <v>0</v>
      </c>
      <c r="D230" s="229">
        <f>SUM(D231)</f>
        <v>0</v>
      </c>
      <c r="E230" s="233">
        <f>SUM(E231)</f>
        <v>0</v>
      </c>
      <c r="F230" s="375">
        <f t="shared" si="30"/>
        <v>0</v>
      </c>
      <c r="G230" s="229">
        <f>SUM(G231)</f>
        <v>0</v>
      </c>
      <c r="H230" s="231">
        <f>SUM(H231)</f>
        <v>0</v>
      </c>
      <c r="I230" s="125">
        <f t="shared" si="31"/>
        <v>0</v>
      </c>
      <c r="J230" s="229">
        <f>SUM(J231)</f>
        <v>0</v>
      </c>
      <c r="K230" s="231">
        <f>SUM(K231)</f>
        <v>0</v>
      </c>
      <c r="L230" s="125">
        <f t="shared" si="32"/>
        <v>0</v>
      </c>
      <c r="M230" s="232">
        <f>SUM(M231)</f>
        <v>0</v>
      </c>
      <c r="N230" s="233">
        <f>SUM(N231)</f>
        <v>0</v>
      </c>
      <c r="O230" s="125">
        <f t="shared" si="33"/>
        <v>0</v>
      </c>
      <c r="P230" s="83"/>
      <c r="R230" s="56"/>
    </row>
    <row r="231" spans="1:18" ht="24" hidden="1" x14ac:dyDescent="0.25">
      <c r="A231" s="76">
        <v>5269</v>
      </c>
      <c r="B231" s="118" t="s">
        <v>246</v>
      </c>
      <c r="C231" s="225">
        <f t="shared" si="26"/>
        <v>0</v>
      </c>
      <c r="D231" s="123"/>
      <c r="E231" s="227"/>
      <c r="F231" s="375">
        <f t="shared" si="30"/>
        <v>0</v>
      </c>
      <c r="G231" s="123"/>
      <c r="H231" s="124"/>
      <c r="I231" s="125">
        <f t="shared" si="31"/>
        <v>0</v>
      </c>
      <c r="J231" s="123"/>
      <c r="K231" s="124"/>
      <c r="L231" s="125">
        <f t="shared" si="32"/>
        <v>0</v>
      </c>
      <c r="M231" s="226"/>
      <c r="N231" s="227"/>
      <c r="O231" s="125">
        <f t="shared" si="33"/>
        <v>0</v>
      </c>
      <c r="P231" s="83"/>
      <c r="R231" s="56"/>
    </row>
    <row r="232" spans="1:18" ht="24" hidden="1" x14ac:dyDescent="0.25">
      <c r="A232" s="217">
        <v>5270</v>
      </c>
      <c r="B232" s="158" t="s">
        <v>247</v>
      </c>
      <c r="C232" s="246">
        <f t="shared" si="26"/>
        <v>0</v>
      </c>
      <c r="D232" s="234"/>
      <c r="E232" s="237"/>
      <c r="F232" s="373">
        <f t="shared" si="30"/>
        <v>0</v>
      </c>
      <c r="G232" s="234"/>
      <c r="H232" s="235"/>
      <c r="I232" s="220">
        <f t="shared" si="31"/>
        <v>0</v>
      </c>
      <c r="J232" s="234"/>
      <c r="K232" s="235"/>
      <c r="L232" s="220">
        <f t="shared" si="32"/>
        <v>0</v>
      </c>
      <c r="M232" s="236"/>
      <c r="N232" s="237"/>
      <c r="O232" s="220">
        <f t="shared" si="33"/>
        <v>0</v>
      </c>
      <c r="P232" s="166"/>
      <c r="R232" s="56"/>
    </row>
    <row r="233" spans="1:18" hidden="1" x14ac:dyDescent="0.25">
      <c r="A233" s="204">
        <v>6000</v>
      </c>
      <c r="B233" s="204" t="s">
        <v>248</v>
      </c>
      <c r="C233" s="205">
        <f t="shared" si="26"/>
        <v>0</v>
      </c>
      <c r="D233" s="206">
        <f>D234+D254+D261</f>
        <v>0</v>
      </c>
      <c r="E233" s="210">
        <f>E234+E254+E261</f>
        <v>0</v>
      </c>
      <c r="F233" s="371">
        <f t="shared" si="30"/>
        <v>0</v>
      </c>
      <c r="G233" s="206">
        <f>G234+G254+G261</f>
        <v>0</v>
      </c>
      <c r="H233" s="207">
        <f>H234+H254+H261</f>
        <v>0</v>
      </c>
      <c r="I233" s="208">
        <f t="shared" si="31"/>
        <v>0</v>
      </c>
      <c r="J233" s="206">
        <f>J234+J254+J261</f>
        <v>0</v>
      </c>
      <c r="K233" s="207">
        <f>K234+K254+K261</f>
        <v>0</v>
      </c>
      <c r="L233" s="208">
        <f t="shared" si="32"/>
        <v>0</v>
      </c>
      <c r="M233" s="209">
        <f>M234+M254+M261</f>
        <v>0</v>
      </c>
      <c r="N233" s="210">
        <f>N234+N254+N261</f>
        <v>0</v>
      </c>
      <c r="O233" s="208">
        <f t="shared" si="33"/>
        <v>0</v>
      </c>
      <c r="P233" s="211"/>
      <c r="R233" s="56"/>
    </row>
    <row r="234" spans="1:18" hidden="1" x14ac:dyDescent="0.25">
      <c r="A234" s="143">
        <v>6200</v>
      </c>
      <c r="B234" s="259" t="s">
        <v>249</v>
      </c>
      <c r="C234" s="270">
        <f>F234+I234+L234+O234</f>
        <v>0</v>
      </c>
      <c r="D234" s="271">
        <f>SUM(D235,D236,D238,D241,D247,D248,D249)</f>
        <v>0</v>
      </c>
      <c r="E234" s="214">
        <f>SUM(E235,E236,E238,E241,E247,E248,E249)</f>
        <v>0</v>
      </c>
      <c r="F234" s="377">
        <f>D234+E234</f>
        <v>0</v>
      </c>
      <c r="G234" s="271">
        <f>SUM(G235,G236,G238,G241,G247,G248,G249)</f>
        <v>0</v>
      </c>
      <c r="H234" s="272">
        <f>SUM(H235,H236,H238,H241,H247,H248,H249)</f>
        <v>0</v>
      </c>
      <c r="I234" s="215">
        <f t="shared" si="31"/>
        <v>0</v>
      </c>
      <c r="J234" s="271">
        <f>SUM(J235,J236,J238,J241,J247,J248,J249)</f>
        <v>0</v>
      </c>
      <c r="K234" s="272">
        <f>SUM(K235,K236,K238,K241,K247,K248,K249)</f>
        <v>0</v>
      </c>
      <c r="L234" s="215">
        <f t="shared" si="32"/>
        <v>0</v>
      </c>
      <c r="M234" s="213">
        <f>SUM(M235,M236,M238,M241,M247,M248,M249)</f>
        <v>0</v>
      </c>
      <c r="N234" s="214">
        <f>SUM(N235,N236,N238,N241,N247,N248,N249)</f>
        <v>0</v>
      </c>
      <c r="O234" s="215">
        <f t="shared" si="33"/>
        <v>0</v>
      </c>
      <c r="P234" s="216"/>
      <c r="R234" s="56"/>
    </row>
    <row r="235" spans="1:18" ht="24" hidden="1" x14ac:dyDescent="0.25">
      <c r="A235" s="557">
        <v>6220</v>
      </c>
      <c r="B235" s="108" t="s">
        <v>250</v>
      </c>
      <c r="C235" s="242">
        <f t="shared" si="26"/>
        <v>0</v>
      </c>
      <c r="D235" s="113"/>
      <c r="E235" s="224"/>
      <c r="F235" s="374">
        <f t="shared" si="30"/>
        <v>0</v>
      </c>
      <c r="G235" s="113"/>
      <c r="H235" s="114"/>
      <c r="I235" s="115">
        <f t="shared" si="31"/>
        <v>0</v>
      </c>
      <c r="J235" s="113"/>
      <c r="K235" s="114"/>
      <c r="L235" s="115">
        <f t="shared" si="32"/>
        <v>0</v>
      </c>
      <c r="M235" s="223"/>
      <c r="N235" s="224"/>
      <c r="O235" s="115">
        <f t="shared" si="33"/>
        <v>0</v>
      </c>
      <c r="P235" s="74"/>
      <c r="R235" s="56"/>
    </row>
    <row r="236" spans="1:18" hidden="1" x14ac:dyDescent="0.25">
      <c r="A236" s="228">
        <v>6230</v>
      </c>
      <c r="B236" s="118" t="s">
        <v>251</v>
      </c>
      <c r="C236" s="230">
        <f t="shared" si="26"/>
        <v>0</v>
      </c>
      <c r="D236" s="229">
        <f>SUM(D237)</f>
        <v>0</v>
      </c>
      <c r="E236" s="231">
        <f>SUM(E237)</f>
        <v>0</v>
      </c>
      <c r="F236" s="375">
        <f t="shared" si="30"/>
        <v>0</v>
      </c>
      <c r="G236" s="229">
        <f>SUM(G237)</f>
        <v>0</v>
      </c>
      <c r="H236" s="231">
        <f>SUM(H237)</f>
        <v>0</v>
      </c>
      <c r="I236" s="125">
        <f t="shared" si="31"/>
        <v>0</v>
      </c>
      <c r="J236" s="229">
        <f>SUM(J237)</f>
        <v>0</v>
      </c>
      <c r="K236" s="231">
        <f>SUM(K237)</f>
        <v>0</v>
      </c>
      <c r="L236" s="125">
        <f t="shared" si="32"/>
        <v>0</v>
      </c>
      <c r="M236" s="229">
        <f>SUM(M237)</f>
        <v>0</v>
      </c>
      <c r="N236" s="231">
        <f>SUM(N237)</f>
        <v>0</v>
      </c>
      <c r="O236" s="125">
        <f t="shared" si="33"/>
        <v>0</v>
      </c>
      <c r="P236" s="83"/>
      <c r="R236" s="56"/>
    </row>
    <row r="237" spans="1:18" ht="24" hidden="1" x14ac:dyDescent="0.25">
      <c r="A237" s="76">
        <v>6239</v>
      </c>
      <c r="B237" s="108" t="s">
        <v>252</v>
      </c>
      <c r="C237" s="230">
        <f t="shared" si="26"/>
        <v>0</v>
      </c>
      <c r="D237" s="123"/>
      <c r="E237" s="227"/>
      <c r="F237" s="375">
        <f t="shared" si="30"/>
        <v>0</v>
      </c>
      <c r="G237" s="123"/>
      <c r="H237" s="124"/>
      <c r="I237" s="125">
        <f t="shared" si="31"/>
        <v>0</v>
      </c>
      <c r="J237" s="123"/>
      <c r="K237" s="124"/>
      <c r="L237" s="125">
        <f t="shared" si="32"/>
        <v>0</v>
      </c>
      <c r="M237" s="226"/>
      <c r="N237" s="227"/>
      <c r="O237" s="125">
        <f t="shared" si="33"/>
        <v>0</v>
      </c>
      <c r="P237" s="83"/>
      <c r="R237" s="56"/>
    </row>
    <row r="238" spans="1:18" ht="24" hidden="1" x14ac:dyDescent="0.25">
      <c r="A238" s="228">
        <v>6240</v>
      </c>
      <c r="B238" s="118" t="s">
        <v>253</v>
      </c>
      <c r="C238" s="230">
        <f t="shared" si="26"/>
        <v>0</v>
      </c>
      <c r="D238" s="229">
        <f>SUM(D239:D240)</f>
        <v>0</v>
      </c>
      <c r="E238" s="233">
        <f>SUM(E239:E240)</f>
        <v>0</v>
      </c>
      <c r="F238" s="375">
        <f t="shared" si="30"/>
        <v>0</v>
      </c>
      <c r="G238" s="229">
        <f>SUM(G239:G240)</f>
        <v>0</v>
      </c>
      <c r="H238" s="231">
        <f>SUM(H239:H240)</f>
        <v>0</v>
      </c>
      <c r="I238" s="125">
        <f t="shared" si="31"/>
        <v>0</v>
      </c>
      <c r="J238" s="229">
        <f>SUM(J239:J240)</f>
        <v>0</v>
      </c>
      <c r="K238" s="231">
        <f>SUM(K239:K240)</f>
        <v>0</v>
      </c>
      <c r="L238" s="125">
        <f t="shared" si="32"/>
        <v>0</v>
      </c>
      <c r="M238" s="232">
        <f>SUM(M239:M240)</f>
        <v>0</v>
      </c>
      <c r="N238" s="233">
        <f>SUM(N239:N240)</f>
        <v>0</v>
      </c>
      <c r="O238" s="125">
        <f t="shared" si="33"/>
        <v>0</v>
      </c>
      <c r="P238" s="83"/>
      <c r="R238" s="56"/>
    </row>
    <row r="239" spans="1:18" hidden="1" x14ac:dyDescent="0.25">
      <c r="A239" s="76">
        <v>6241</v>
      </c>
      <c r="B239" s="118" t="s">
        <v>254</v>
      </c>
      <c r="C239" s="230">
        <f t="shared" si="26"/>
        <v>0</v>
      </c>
      <c r="D239" s="123"/>
      <c r="E239" s="227"/>
      <c r="F239" s="375">
        <f t="shared" si="30"/>
        <v>0</v>
      </c>
      <c r="G239" s="123"/>
      <c r="H239" s="124"/>
      <c r="I239" s="125">
        <f t="shared" si="31"/>
        <v>0</v>
      </c>
      <c r="J239" s="123"/>
      <c r="K239" s="124"/>
      <c r="L239" s="125">
        <f t="shared" si="32"/>
        <v>0</v>
      </c>
      <c r="M239" s="226"/>
      <c r="N239" s="227"/>
      <c r="O239" s="125">
        <f t="shared" si="33"/>
        <v>0</v>
      </c>
      <c r="P239" s="83"/>
      <c r="R239" s="56"/>
    </row>
    <row r="240" spans="1:18" hidden="1" x14ac:dyDescent="0.25">
      <c r="A240" s="76">
        <v>6242</v>
      </c>
      <c r="B240" s="118" t="s">
        <v>255</v>
      </c>
      <c r="C240" s="230">
        <f t="shared" si="26"/>
        <v>0</v>
      </c>
      <c r="D240" s="123"/>
      <c r="E240" s="227"/>
      <c r="F240" s="375">
        <f t="shared" si="30"/>
        <v>0</v>
      </c>
      <c r="G240" s="123"/>
      <c r="H240" s="124"/>
      <c r="I240" s="125">
        <f t="shared" si="31"/>
        <v>0</v>
      </c>
      <c r="J240" s="123"/>
      <c r="K240" s="124"/>
      <c r="L240" s="125">
        <f t="shared" si="32"/>
        <v>0</v>
      </c>
      <c r="M240" s="226"/>
      <c r="N240" s="227"/>
      <c r="O240" s="125">
        <f t="shared" si="33"/>
        <v>0</v>
      </c>
      <c r="P240" s="83"/>
      <c r="R240" s="56"/>
    </row>
    <row r="241" spans="1:18" ht="24" hidden="1" x14ac:dyDescent="0.25">
      <c r="A241" s="228">
        <v>6250</v>
      </c>
      <c r="B241" s="118" t="s">
        <v>256</v>
      </c>
      <c r="C241" s="230">
        <f t="shared" si="26"/>
        <v>0</v>
      </c>
      <c r="D241" s="229">
        <f>SUM(D242:D246)</f>
        <v>0</v>
      </c>
      <c r="E241" s="233">
        <f>SUM(E242:E246)</f>
        <v>0</v>
      </c>
      <c r="F241" s="375">
        <f t="shared" si="30"/>
        <v>0</v>
      </c>
      <c r="G241" s="229">
        <f>SUM(G242:G246)</f>
        <v>0</v>
      </c>
      <c r="H241" s="231">
        <f>SUM(H242:H246)</f>
        <v>0</v>
      </c>
      <c r="I241" s="125">
        <f t="shared" si="31"/>
        <v>0</v>
      </c>
      <c r="J241" s="229">
        <f>SUM(J242:J246)</f>
        <v>0</v>
      </c>
      <c r="K241" s="231">
        <f>SUM(K242:K246)</f>
        <v>0</v>
      </c>
      <c r="L241" s="125">
        <f t="shared" si="32"/>
        <v>0</v>
      </c>
      <c r="M241" s="232">
        <f>SUM(M242:M246)</f>
        <v>0</v>
      </c>
      <c r="N241" s="233">
        <f>SUM(N242:N246)</f>
        <v>0</v>
      </c>
      <c r="O241" s="125">
        <f t="shared" si="33"/>
        <v>0</v>
      </c>
      <c r="P241" s="83"/>
      <c r="R241" s="56"/>
    </row>
    <row r="242" spans="1:18" hidden="1" x14ac:dyDescent="0.25">
      <c r="A242" s="76">
        <v>6252</v>
      </c>
      <c r="B242" s="118" t="s">
        <v>257</v>
      </c>
      <c r="C242" s="230">
        <f t="shared" si="26"/>
        <v>0</v>
      </c>
      <c r="D242" s="123"/>
      <c r="E242" s="227"/>
      <c r="F242" s="375">
        <f t="shared" si="30"/>
        <v>0</v>
      </c>
      <c r="G242" s="123"/>
      <c r="H242" s="124"/>
      <c r="I242" s="125">
        <f t="shared" si="31"/>
        <v>0</v>
      </c>
      <c r="J242" s="123"/>
      <c r="K242" s="124"/>
      <c r="L242" s="125">
        <f t="shared" si="32"/>
        <v>0</v>
      </c>
      <c r="M242" s="226"/>
      <c r="N242" s="227"/>
      <c r="O242" s="125">
        <f t="shared" si="33"/>
        <v>0</v>
      </c>
      <c r="P242" s="83"/>
      <c r="R242" s="56"/>
    </row>
    <row r="243" spans="1:18" hidden="1" x14ac:dyDescent="0.25">
      <c r="A243" s="76">
        <v>6253</v>
      </c>
      <c r="B243" s="118" t="s">
        <v>258</v>
      </c>
      <c r="C243" s="230">
        <f t="shared" si="26"/>
        <v>0</v>
      </c>
      <c r="D243" s="123"/>
      <c r="E243" s="227"/>
      <c r="F243" s="375">
        <f t="shared" si="30"/>
        <v>0</v>
      </c>
      <c r="G243" s="123"/>
      <c r="H243" s="124"/>
      <c r="I243" s="125">
        <f t="shared" si="31"/>
        <v>0</v>
      </c>
      <c r="J243" s="123"/>
      <c r="K243" s="124"/>
      <c r="L243" s="125">
        <f t="shared" si="32"/>
        <v>0</v>
      </c>
      <c r="M243" s="226"/>
      <c r="N243" s="227"/>
      <c r="O243" s="125">
        <f t="shared" si="33"/>
        <v>0</v>
      </c>
      <c r="P243" s="83"/>
      <c r="R243" s="56"/>
    </row>
    <row r="244" spans="1:18" ht="24" hidden="1" x14ac:dyDescent="0.25">
      <c r="A244" s="76">
        <v>6254</v>
      </c>
      <c r="B244" s="118" t="s">
        <v>259</v>
      </c>
      <c r="C244" s="230">
        <f t="shared" si="26"/>
        <v>0</v>
      </c>
      <c r="D244" s="123"/>
      <c r="E244" s="227"/>
      <c r="F244" s="375">
        <f t="shared" si="30"/>
        <v>0</v>
      </c>
      <c r="G244" s="123"/>
      <c r="H244" s="124"/>
      <c r="I244" s="125">
        <f t="shared" si="31"/>
        <v>0</v>
      </c>
      <c r="J244" s="123"/>
      <c r="K244" s="124"/>
      <c r="L244" s="125">
        <f t="shared" si="32"/>
        <v>0</v>
      </c>
      <c r="M244" s="226"/>
      <c r="N244" s="227"/>
      <c r="O244" s="125">
        <f t="shared" si="33"/>
        <v>0</v>
      </c>
      <c r="P244" s="83"/>
      <c r="R244" s="56"/>
    </row>
    <row r="245" spans="1:18" ht="24" hidden="1" x14ac:dyDescent="0.25">
      <c r="A245" s="76">
        <v>6255</v>
      </c>
      <c r="B245" s="118" t="s">
        <v>260</v>
      </c>
      <c r="C245" s="230">
        <f t="shared" si="26"/>
        <v>0</v>
      </c>
      <c r="D245" s="123"/>
      <c r="E245" s="227"/>
      <c r="F245" s="375">
        <f t="shared" si="30"/>
        <v>0</v>
      </c>
      <c r="G245" s="123"/>
      <c r="H245" s="124"/>
      <c r="I245" s="125">
        <f t="shared" si="31"/>
        <v>0</v>
      </c>
      <c r="J245" s="123"/>
      <c r="K245" s="124"/>
      <c r="L245" s="125">
        <f t="shared" si="32"/>
        <v>0</v>
      </c>
      <c r="M245" s="226"/>
      <c r="N245" s="227"/>
      <c r="O245" s="125">
        <f t="shared" si="33"/>
        <v>0</v>
      </c>
      <c r="P245" s="83"/>
      <c r="R245" s="56"/>
    </row>
    <row r="246" spans="1:18" hidden="1" x14ac:dyDescent="0.25">
      <c r="A246" s="76">
        <v>6259</v>
      </c>
      <c r="B246" s="118" t="s">
        <v>261</v>
      </c>
      <c r="C246" s="230">
        <f t="shared" si="26"/>
        <v>0</v>
      </c>
      <c r="D246" s="123"/>
      <c r="E246" s="227"/>
      <c r="F246" s="375">
        <f t="shared" si="30"/>
        <v>0</v>
      </c>
      <c r="G246" s="123"/>
      <c r="H246" s="124"/>
      <c r="I246" s="125">
        <f t="shared" si="31"/>
        <v>0</v>
      </c>
      <c r="J246" s="123"/>
      <c r="K246" s="124"/>
      <c r="L246" s="125">
        <f t="shared" si="32"/>
        <v>0</v>
      </c>
      <c r="M246" s="226"/>
      <c r="N246" s="227"/>
      <c r="O246" s="125">
        <f t="shared" si="33"/>
        <v>0</v>
      </c>
      <c r="P246" s="83"/>
      <c r="R246" s="56"/>
    </row>
    <row r="247" spans="1:18" ht="24" hidden="1" x14ac:dyDescent="0.25">
      <c r="A247" s="228">
        <v>6260</v>
      </c>
      <c r="B247" s="118" t="s">
        <v>262</v>
      </c>
      <c r="C247" s="230">
        <f t="shared" si="26"/>
        <v>0</v>
      </c>
      <c r="D247" s="123"/>
      <c r="E247" s="227"/>
      <c r="F247" s="375">
        <f t="shared" ref="F247:F299" si="37">D247+E247</f>
        <v>0</v>
      </c>
      <c r="G247" s="123"/>
      <c r="H247" s="124"/>
      <c r="I247" s="125">
        <f t="shared" ref="I247:I299" si="38">G247+H247</f>
        <v>0</v>
      </c>
      <c r="J247" s="123"/>
      <c r="K247" s="124"/>
      <c r="L247" s="125">
        <f t="shared" ref="L247:L299" si="39">J247+K247</f>
        <v>0</v>
      </c>
      <c r="M247" s="226"/>
      <c r="N247" s="227"/>
      <c r="O247" s="125">
        <f t="shared" ref="O247:O276" si="40">M247+N247</f>
        <v>0</v>
      </c>
      <c r="P247" s="83"/>
      <c r="R247" s="56"/>
    </row>
    <row r="248" spans="1:18" hidden="1" x14ac:dyDescent="0.25">
      <c r="A248" s="228">
        <v>6270</v>
      </c>
      <c r="B248" s="118" t="s">
        <v>263</v>
      </c>
      <c r="C248" s="230">
        <f t="shared" si="26"/>
        <v>0</v>
      </c>
      <c r="D248" s="123"/>
      <c r="E248" s="227"/>
      <c r="F248" s="375">
        <f t="shared" si="37"/>
        <v>0</v>
      </c>
      <c r="G248" s="123"/>
      <c r="H248" s="124"/>
      <c r="I248" s="125">
        <f t="shared" si="38"/>
        <v>0</v>
      </c>
      <c r="J248" s="123"/>
      <c r="K248" s="124"/>
      <c r="L248" s="125">
        <f t="shared" si="39"/>
        <v>0</v>
      </c>
      <c r="M248" s="226"/>
      <c r="N248" s="227"/>
      <c r="O248" s="125">
        <f t="shared" si="40"/>
        <v>0</v>
      </c>
      <c r="P248" s="83"/>
      <c r="R248" s="56"/>
    </row>
    <row r="249" spans="1:18" ht="24" hidden="1" x14ac:dyDescent="0.25">
      <c r="A249" s="557">
        <v>6290</v>
      </c>
      <c r="B249" s="108" t="s">
        <v>264</v>
      </c>
      <c r="C249" s="230">
        <f t="shared" si="26"/>
        <v>0</v>
      </c>
      <c r="D249" s="241">
        <f>SUM(D250:D253)</f>
        <v>0</v>
      </c>
      <c r="E249" s="245">
        <f>SUM(E250:E253)</f>
        <v>0</v>
      </c>
      <c r="F249" s="374">
        <f t="shared" si="37"/>
        <v>0</v>
      </c>
      <c r="G249" s="241">
        <f>SUM(G250:G253)</f>
        <v>0</v>
      </c>
      <c r="H249" s="243">
        <f t="shared" ref="H249" si="41">SUM(H250:H253)</f>
        <v>0</v>
      </c>
      <c r="I249" s="115">
        <f t="shared" si="38"/>
        <v>0</v>
      </c>
      <c r="J249" s="241">
        <f>SUM(J250:J253)</f>
        <v>0</v>
      </c>
      <c r="K249" s="243">
        <f t="shared" ref="K249" si="42">SUM(K250:K253)</f>
        <v>0</v>
      </c>
      <c r="L249" s="115">
        <f t="shared" si="39"/>
        <v>0</v>
      </c>
      <c r="M249" s="260">
        <f t="shared" ref="M249:N249" si="43">SUM(M250:M253)</f>
        <v>0</v>
      </c>
      <c r="N249" s="261">
        <f t="shared" si="43"/>
        <v>0</v>
      </c>
      <c r="O249" s="262">
        <f t="shared" si="40"/>
        <v>0</v>
      </c>
      <c r="P249" s="263"/>
      <c r="R249" s="56"/>
    </row>
    <row r="250" spans="1:18" hidden="1" x14ac:dyDescent="0.25">
      <c r="A250" s="76">
        <v>6291</v>
      </c>
      <c r="B250" s="118" t="s">
        <v>265</v>
      </c>
      <c r="C250" s="230">
        <f t="shared" si="26"/>
        <v>0</v>
      </c>
      <c r="D250" s="123"/>
      <c r="E250" s="227"/>
      <c r="F250" s="375">
        <f t="shared" si="37"/>
        <v>0</v>
      </c>
      <c r="G250" s="123"/>
      <c r="H250" s="124"/>
      <c r="I250" s="125">
        <f t="shared" si="38"/>
        <v>0</v>
      </c>
      <c r="J250" s="123"/>
      <c r="K250" s="124"/>
      <c r="L250" s="125">
        <f t="shared" si="39"/>
        <v>0</v>
      </c>
      <c r="M250" s="226"/>
      <c r="N250" s="227"/>
      <c r="O250" s="125">
        <f t="shared" si="40"/>
        <v>0</v>
      </c>
      <c r="P250" s="83"/>
      <c r="R250" s="56"/>
    </row>
    <row r="251" spans="1:18" hidden="1" x14ac:dyDescent="0.25">
      <c r="A251" s="76">
        <v>6292</v>
      </c>
      <c r="B251" s="118" t="s">
        <v>266</v>
      </c>
      <c r="C251" s="230">
        <f t="shared" si="26"/>
        <v>0</v>
      </c>
      <c r="D251" s="123"/>
      <c r="E251" s="227"/>
      <c r="F251" s="375">
        <f t="shared" si="37"/>
        <v>0</v>
      </c>
      <c r="G251" s="123"/>
      <c r="H251" s="124"/>
      <c r="I251" s="125">
        <f t="shared" si="38"/>
        <v>0</v>
      </c>
      <c r="J251" s="123"/>
      <c r="K251" s="124"/>
      <c r="L251" s="125">
        <f t="shared" si="39"/>
        <v>0</v>
      </c>
      <c r="M251" s="226"/>
      <c r="N251" s="227"/>
      <c r="O251" s="125">
        <f t="shared" si="40"/>
        <v>0</v>
      </c>
      <c r="P251" s="83"/>
      <c r="R251" s="56"/>
    </row>
    <row r="252" spans="1:18" ht="72" hidden="1" x14ac:dyDescent="0.25">
      <c r="A252" s="76">
        <v>6296</v>
      </c>
      <c r="B252" s="118" t="s">
        <v>267</v>
      </c>
      <c r="C252" s="230">
        <f t="shared" si="26"/>
        <v>0</v>
      </c>
      <c r="D252" s="123"/>
      <c r="E252" s="227"/>
      <c r="F252" s="375">
        <f t="shared" si="37"/>
        <v>0</v>
      </c>
      <c r="G252" s="123"/>
      <c r="H252" s="124"/>
      <c r="I252" s="125">
        <f t="shared" si="38"/>
        <v>0</v>
      </c>
      <c r="J252" s="123"/>
      <c r="K252" s="124"/>
      <c r="L252" s="125">
        <f t="shared" si="39"/>
        <v>0</v>
      </c>
      <c r="M252" s="226"/>
      <c r="N252" s="227"/>
      <c r="O252" s="125">
        <f t="shared" si="40"/>
        <v>0</v>
      </c>
      <c r="P252" s="83"/>
      <c r="R252" s="56"/>
    </row>
    <row r="253" spans="1:18" ht="36" hidden="1" x14ac:dyDescent="0.25">
      <c r="A253" s="76">
        <v>6299</v>
      </c>
      <c r="B253" s="118" t="s">
        <v>268</v>
      </c>
      <c r="C253" s="230">
        <f t="shared" si="26"/>
        <v>0</v>
      </c>
      <c r="D253" s="123"/>
      <c r="E253" s="227"/>
      <c r="F253" s="375">
        <f t="shared" si="37"/>
        <v>0</v>
      </c>
      <c r="G253" s="123"/>
      <c r="H253" s="124"/>
      <c r="I253" s="125">
        <f t="shared" si="38"/>
        <v>0</v>
      </c>
      <c r="J253" s="123"/>
      <c r="K253" s="124"/>
      <c r="L253" s="125">
        <f t="shared" si="39"/>
        <v>0</v>
      </c>
      <c r="M253" s="226"/>
      <c r="N253" s="227"/>
      <c r="O253" s="125">
        <f t="shared" si="40"/>
        <v>0</v>
      </c>
      <c r="P253" s="83"/>
      <c r="R253" s="56"/>
    </row>
    <row r="254" spans="1:18" hidden="1" x14ac:dyDescent="0.25">
      <c r="A254" s="95">
        <v>6300</v>
      </c>
      <c r="B254" s="212" t="s">
        <v>269</v>
      </c>
      <c r="C254" s="96">
        <f t="shared" si="26"/>
        <v>0</v>
      </c>
      <c r="D254" s="104">
        <f>SUM(D255,D259,D260)</f>
        <v>0</v>
      </c>
      <c r="E254" s="239">
        <f>SUM(E255,E259,E260)</f>
        <v>0</v>
      </c>
      <c r="F254" s="372">
        <f t="shared" si="37"/>
        <v>0</v>
      </c>
      <c r="G254" s="104">
        <f>SUM(G255,G259,G260)</f>
        <v>0</v>
      </c>
      <c r="H254" s="105">
        <f t="shared" ref="H254" si="44">SUM(H255,H259,H260)</f>
        <v>0</v>
      </c>
      <c r="I254" s="106">
        <f t="shared" si="38"/>
        <v>0</v>
      </c>
      <c r="J254" s="104">
        <f>SUM(J255,J259,J260)</f>
        <v>0</v>
      </c>
      <c r="K254" s="105">
        <f t="shared" ref="K254" si="45">SUM(K255,K259,K260)</f>
        <v>0</v>
      </c>
      <c r="L254" s="106">
        <f t="shared" si="39"/>
        <v>0</v>
      </c>
      <c r="M254" s="247">
        <f t="shared" ref="M254:N254" si="46">SUM(M255,M259,M260)</f>
        <v>0</v>
      </c>
      <c r="N254" s="248">
        <f t="shared" si="46"/>
        <v>0</v>
      </c>
      <c r="O254" s="249">
        <f t="shared" si="40"/>
        <v>0</v>
      </c>
      <c r="P254" s="250"/>
      <c r="R254" s="56"/>
    </row>
    <row r="255" spans="1:18" ht="24" hidden="1" x14ac:dyDescent="0.25">
      <c r="A255" s="557">
        <v>6320</v>
      </c>
      <c r="B255" s="108" t="s">
        <v>270</v>
      </c>
      <c r="C255" s="260">
        <f t="shared" si="26"/>
        <v>0</v>
      </c>
      <c r="D255" s="241">
        <f>SUM(D256:D258)</f>
        <v>0</v>
      </c>
      <c r="E255" s="245">
        <f>SUM(E256:E258)</f>
        <v>0</v>
      </c>
      <c r="F255" s="374">
        <f t="shared" si="37"/>
        <v>0</v>
      </c>
      <c r="G255" s="241">
        <f>SUM(G256:G258)</f>
        <v>0</v>
      </c>
      <c r="H255" s="243">
        <f t="shared" ref="H255" si="47">SUM(H256:H258)</f>
        <v>0</v>
      </c>
      <c r="I255" s="115">
        <f t="shared" si="38"/>
        <v>0</v>
      </c>
      <c r="J255" s="241">
        <f>SUM(J256:J258)</f>
        <v>0</v>
      </c>
      <c r="K255" s="243">
        <f t="shared" ref="K255" si="48">SUM(K256:K258)</f>
        <v>0</v>
      </c>
      <c r="L255" s="115">
        <f t="shared" si="39"/>
        <v>0</v>
      </c>
      <c r="M255" s="244">
        <f t="shared" ref="M255:N255" si="49">SUM(M256:M258)</f>
        <v>0</v>
      </c>
      <c r="N255" s="245">
        <f t="shared" si="49"/>
        <v>0</v>
      </c>
      <c r="O255" s="115">
        <f t="shared" si="40"/>
        <v>0</v>
      </c>
      <c r="P255" s="74"/>
      <c r="R255" s="56"/>
    </row>
    <row r="256" spans="1:18" hidden="1" x14ac:dyDescent="0.25">
      <c r="A256" s="76">
        <v>6322</v>
      </c>
      <c r="B256" s="118" t="s">
        <v>271</v>
      </c>
      <c r="C256" s="232">
        <f t="shared" si="26"/>
        <v>0</v>
      </c>
      <c r="D256" s="123"/>
      <c r="E256" s="227"/>
      <c r="F256" s="375">
        <f t="shared" si="37"/>
        <v>0</v>
      </c>
      <c r="G256" s="123"/>
      <c r="H256" s="124"/>
      <c r="I256" s="125">
        <f t="shared" si="38"/>
        <v>0</v>
      </c>
      <c r="J256" s="123"/>
      <c r="K256" s="124"/>
      <c r="L256" s="125">
        <f t="shared" si="39"/>
        <v>0</v>
      </c>
      <c r="M256" s="226"/>
      <c r="N256" s="227"/>
      <c r="O256" s="125">
        <f t="shared" si="40"/>
        <v>0</v>
      </c>
      <c r="P256" s="83"/>
      <c r="R256" s="56"/>
    </row>
    <row r="257" spans="1:18" ht="24" hidden="1" x14ac:dyDescent="0.25">
      <c r="A257" s="76">
        <v>6323</v>
      </c>
      <c r="B257" s="118" t="s">
        <v>272</v>
      </c>
      <c r="C257" s="232">
        <f t="shared" si="26"/>
        <v>0</v>
      </c>
      <c r="D257" s="123"/>
      <c r="E257" s="227"/>
      <c r="F257" s="375">
        <f t="shared" si="37"/>
        <v>0</v>
      </c>
      <c r="G257" s="123"/>
      <c r="H257" s="124"/>
      <c r="I257" s="125">
        <f t="shared" si="38"/>
        <v>0</v>
      </c>
      <c r="J257" s="123"/>
      <c r="K257" s="124"/>
      <c r="L257" s="125">
        <f t="shared" si="39"/>
        <v>0</v>
      </c>
      <c r="M257" s="226"/>
      <c r="N257" s="227"/>
      <c r="O257" s="125">
        <f t="shared" si="40"/>
        <v>0</v>
      </c>
      <c r="P257" s="83"/>
      <c r="R257" s="56"/>
    </row>
    <row r="258" spans="1:18" ht="24" hidden="1" x14ac:dyDescent="0.25">
      <c r="A258" s="67">
        <v>6324</v>
      </c>
      <c r="B258" s="108" t="s">
        <v>273</v>
      </c>
      <c r="C258" s="232">
        <f t="shared" si="26"/>
        <v>0</v>
      </c>
      <c r="D258" s="113"/>
      <c r="E258" s="224"/>
      <c r="F258" s="374">
        <f t="shared" si="37"/>
        <v>0</v>
      </c>
      <c r="G258" s="113"/>
      <c r="H258" s="114"/>
      <c r="I258" s="115">
        <f t="shared" si="38"/>
        <v>0</v>
      </c>
      <c r="J258" s="113"/>
      <c r="K258" s="114"/>
      <c r="L258" s="115">
        <f t="shared" si="39"/>
        <v>0</v>
      </c>
      <c r="M258" s="223"/>
      <c r="N258" s="224"/>
      <c r="O258" s="115">
        <f t="shared" si="40"/>
        <v>0</v>
      </c>
      <c r="P258" s="74"/>
      <c r="R258" s="56"/>
    </row>
    <row r="259" spans="1:18" ht="24" hidden="1" x14ac:dyDescent="0.25">
      <c r="A259" s="280">
        <v>6330</v>
      </c>
      <c r="B259" s="281" t="s">
        <v>274</v>
      </c>
      <c r="C259" s="232">
        <f t="shared" ref="C259:C286" si="50">F259+I259+L259+O259</f>
        <v>0</v>
      </c>
      <c r="D259" s="266"/>
      <c r="E259" s="269"/>
      <c r="F259" s="376">
        <f t="shared" si="37"/>
        <v>0</v>
      </c>
      <c r="G259" s="266"/>
      <c r="H259" s="267"/>
      <c r="I259" s="262">
        <f t="shared" si="38"/>
        <v>0</v>
      </c>
      <c r="J259" s="266"/>
      <c r="K259" s="267"/>
      <c r="L259" s="262">
        <f t="shared" si="39"/>
        <v>0</v>
      </c>
      <c r="M259" s="268"/>
      <c r="N259" s="269"/>
      <c r="O259" s="262">
        <f t="shared" si="40"/>
        <v>0</v>
      </c>
      <c r="P259" s="263"/>
      <c r="R259" s="56"/>
    </row>
    <row r="260" spans="1:18" hidden="1" x14ac:dyDescent="0.25">
      <c r="A260" s="228">
        <v>6360</v>
      </c>
      <c r="B260" s="118" t="s">
        <v>275</v>
      </c>
      <c r="C260" s="232">
        <f t="shared" si="50"/>
        <v>0</v>
      </c>
      <c r="D260" s="123"/>
      <c r="E260" s="227"/>
      <c r="F260" s="375">
        <f t="shared" si="37"/>
        <v>0</v>
      </c>
      <c r="G260" s="123"/>
      <c r="H260" s="124"/>
      <c r="I260" s="125">
        <f t="shared" si="38"/>
        <v>0</v>
      </c>
      <c r="J260" s="123"/>
      <c r="K260" s="124"/>
      <c r="L260" s="125">
        <f t="shared" si="39"/>
        <v>0</v>
      </c>
      <c r="M260" s="226"/>
      <c r="N260" s="227"/>
      <c r="O260" s="125">
        <f t="shared" si="40"/>
        <v>0</v>
      </c>
      <c r="P260" s="83"/>
      <c r="R260" s="56"/>
    </row>
    <row r="261" spans="1:18" ht="36" hidden="1" x14ac:dyDescent="0.25">
      <c r="A261" s="95">
        <v>6400</v>
      </c>
      <c r="B261" s="212" t="s">
        <v>276</v>
      </c>
      <c r="C261" s="96">
        <f t="shared" si="50"/>
        <v>0</v>
      </c>
      <c r="D261" s="104">
        <f>SUM(D262,D266)</f>
        <v>0</v>
      </c>
      <c r="E261" s="239">
        <f>SUM(E262,E266)</f>
        <v>0</v>
      </c>
      <c r="F261" s="372">
        <f t="shared" si="37"/>
        <v>0</v>
      </c>
      <c r="G261" s="104">
        <f>SUM(G262,G266)</f>
        <v>0</v>
      </c>
      <c r="H261" s="105">
        <f t="shared" ref="H261" si="51">SUM(H262,H266)</f>
        <v>0</v>
      </c>
      <c r="I261" s="106">
        <f t="shared" si="38"/>
        <v>0</v>
      </c>
      <c r="J261" s="104">
        <f>SUM(J262,J266)</f>
        <v>0</v>
      </c>
      <c r="K261" s="105">
        <f t="shared" ref="K261" si="52">SUM(K262,K266)</f>
        <v>0</v>
      </c>
      <c r="L261" s="106">
        <f t="shared" si="39"/>
        <v>0</v>
      </c>
      <c r="M261" s="247">
        <f t="shared" ref="M261:N261" si="53">SUM(M262,M266)</f>
        <v>0</v>
      </c>
      <c r="N261" s="248">
        <f t="shared" si="53"/>
        <v>0</v>
      </c>
      <c r="O261" s="249">
        <f t="shared" si="40"/>
        <v>0</v>
      </c>
      <c r="P261" s="250"/>
      <c r="R261" s="56"/>
    </row>
    <row r="262" spans="1:18" ht="24" hidden="1" x14ac:dyDescent="0.25">
      <c r="A262" s="557">
        <v>6410</v>
      </c>
      <c r="B262" s="108" t="s">
        <v>277</v>
      </c>
      <c r="C262" s="244">
        <f t="shared" si="50"/>
        <v>0</v>
      </c>
      <c r="D262" s="241">
        <f>SUM(D263:D265)</f>
        <v>0</v>
      </c>
      <c r="E262" s="245">
        <f>SUM(E263:E265)</f>
        <v>0</v>
      </c>
      <c r="F262" s="374">
        <f t="shared" si="37"/>
        <v>0</v>
      </c>
      <c r="G262" s="241">
        <f>SUM(G263:G265)</f>
        <v>0</v>
      </c>
      <c r="H262" s="243">
        <f t="shared" ref="H262" si="54">SUM(H263:H265)</f>
        <v>0</v>
      </c>
      <c r="I262" s="115">
        <f t="shared" si="38"/>
        <v>0</v>
      </c>
      <c r="J262" s="241">
        <f>SUM(J263:J265)</f>
        <v>0</v>
      </c>
      <c r="K262" s="243">
        <f t="shared" ref="K262" si="55">SUM(K263:K265)</f>
        <v>0</v>
      </c>
      <c r="L262" s="115">
        <f t="shared" si="39"/>
        <v>0</v>
      </c>
      <c r="M262" s="256">
        <f t="shared" ref="M262:N262" si="56">SUM(M263:M265)</f>
        <v>0</v>
      </c>
      <c r="N262" s="257">
        <f t="shared" si="56"/>
        <v>0</v>
      </c>
      <c r="O262" s="136">
        <f t="shared" si="40"/>
        <v>0</v>
      </c>
      <c r="P262" s="139"/>
      <c r="R262" s="56"/>
    </row>
    <row r="263" spans="1:18" hidden="1" x14ac:dyDescent="0.25">
      <c r="A263" s="76">
        <v>6411</v>
      </c>
      <c r="B263" s="282" t="s">
        <v>278</v>
      </c>
      <c r="C263" s="230">
        <f t="shared" si="50"/>
        <v>0</v>
      </c>
      <c r="D263" s="123"/>
      <c r="E263" s="227"/>
      <c r="F263" s="375">
        <f t="shared" si="37"/>
        <v>0</v>
      </c>
      <c r="G263" s="123"/>
      <c r="H263" s="124"/>
      <c r="I263" s="125">
        <f t="shared" si="38"/>
        <v>0</v>
      </c>
      <c r="J263" s="123"/>
      <c r="K263" s="124"/>
      <c r="L263" s="125">
        <f t="shared" si="39"/>
        <v>0</v>
      </c>
      <c r="M263" s="226"/>
      <c r="N263" s="227"/>
      <c r="O263" s="125">
        <f t="shared" si="40"/>
        <v>0</v>
      </c>
      <c r="P263" s="83"/>
      <c r="R263" s="56"/>
    </row>
    <row r="264" spans="1:18" ht="36" hidden="1" x14ac:dyDescent="0.25">
      <c r="A264" s="76">
        <v>6412</v>
      </c>
      <c r="B264" s="118" t="s">
        <v>279</v>
      </c>
      <c r="C264" s="230">
        <f t="shared" si="50"/>
        <v>0</v>
      </c>
      <c r="D264" s="123"/>
      <c r="E264" s="227"/>
      <c r="F264" s="375">
        <f t="shared" si="37"/>
        <v>0</v>
      </c>
      <c r="G264" s="123"/>
      <c r="H264" s="124"/>
      <c r="I264" s="125">
        <f t="shared" si="38"/>
        <v>0</v>
      </c>
      <c r="J264" s="123"/>
      <c r="K264" s="124"/>
      <c r="L264" s="125">
        <f t="shared" si="39"/>
        <v>0</v>
      </c>
      <c r="M264" s="226"/>
      <c r="N264" s="227"/>
      <c r="O264" s="125">
        <f t="shared" si="40"/>
        <v>0</v>
      </c>
      <c r="P264" s="83"/>
      <c r="R264" s="56"/>
    </row>
    <row r="265" spans="1:18" ht="36" hidden="1" x14ac:dyDescent="0.25">
      <c r="A265" s="76">
        <v>6419</v>
      </c>
      <c r="B265" s="118" t="s">
        <v>280</v>
      </c>
      <c r="C265" s="230">
        <f t="shared" si="50"/>
        <v>0</v>
      </c>
      <c r="D265" s="123"/>
      <c r="E265" s="227"/>
      <c r="F265" s="375">
        <f t="shared" si="37"/>
        <v>0</v>
      </c>
      <c r="G265" s="123"/>
      <c r="H265" s="124"/>
      <c r="I265" s="125">
        <f t="shared" si="38"/>
        <v>0</v>
      </c>
      <c r="J265" s="123"/>
      <c r="K265" s="124"/>
      <c r="L265" s="125">
        <f t="shared" si="39"/>
        <v>0</v>
      </c>
      <c r="M265" s="226"/>
      <c r="N265" s="227"/>
      <c r="O265" s="125">
        <f t="shared" si="40"/>
        <v>0</v>
      </c>
      <c r="P265" s="83"/>
      <c r="R265" s="56"/>
    </row>
    <row r="266" spans="1:18" ht="36" hidden="1" x14ac:dyDescent="0.25">
      <c r="A266" s="228">
        <v>6420</v>
      </c>
      <c r="B266" s="118" t="s">
        <v>281</v>
      </c>
      <c r="C266" s="230">
        <f t="shared" si="50"/>
        <v>0</v>
      </c>
      <c r="D266" s="229">
        <f>SUM(D267:D270)</f>
        <v>0</v>
      </c>
      <c r="E266" s="233">
        <f>SUM(E267:E270)</f>
        <v>0</v>
      </c>
      <c r="F266" s="375">
        <f t="shared" si="37"/>
        <v>0</v>
      </c>
      <c r="G266" s="229">
        <f>SUM(G267:G270)</f>
        <v>0</v>
      </c>
      <c r="H266" s="231">
        <f>SUM(H267:H270)</f>
        <v>0</v>
      </c>
      <c r="I266" s="125">
        <f t="shared" si="38"/>
        <v>0</v>
      </c>
      <c r="J266" s="229">
        <f>SUM(J267:J270)</f>
        <v>0</v>
      </c>
      <c r="K266" s="231">
        <f>SUM(K267:K270)</f>
        <v>0</v>
      </c>
      <c r="L266" s="125">
        <f t="shared" si="39"/>
        <v>0</v>
      </c>
      <c r="M266" s="232">
        <f>SUM(M267:M270)</f>
        <v>0</v>
      </c>
      <c r="N266" s="233">
        <f>SUM(N267:N270)</f>
        <v>0</v>
      </c>
      <c r="O266" s="125">
        <f t="shared" si="40"/>
        <v>0</v>
      </c>
      <c r="P266" s="83"/>
      <c r="R266" s="56"/>
    </row>
    <row r="267" spans="1:18" hidden="1" x14ac:dyDescent="0.25">
      <c r="A267" s="76">
        <v>6421</v>
      </c>
      <c r="B267" s="118" t="s">
        <v>282</v>
      </c>
      <c r="C267" s="230">
        <f t="shared" si="50"/>
        <v>0</v>
      </c>
      <c r="D267" s="123"/>
      <c r="E267" s="227"/>
      <c r="F267" s="375">
        <f t="shared" si="37"/>
        <v>0</v>
      </c>
      <c r="G267" s="123"/>
      <c r="H267" s="124"/>
      <c r="I267" s="125">
        <f t="shared" si="38"/>
        <v>0</v>
      </c>
      <c r="J267" s="123"/>
      <c r="K267" s="124"/>
      <c r="L267" s="125">
        <f t="shared" si="39"/>
        <v>0</v>
      </c>
      <c r="M267" s="226"/>
      <c r="N267" s="227"/>
      <c r="O267" s="125">
        <f t="shared" si="40"/>
        <v>0</v>
      </c>
      <c r="P267" s="83"/>
      <c r="R267" s="56"/>
    </row>
    <row r="268" spans="1:18" hidden="1" x14ac:dyDescent="0.25">
      <c r="A268" s="76">
        <v>6422</v>
      </c>
      <c r="B268" s="118" t="s">
        <v>283</v>
      </c>
      <c r="C268" s="230">
        <f t="shared" si="50"/>
        <v>0</v>
      </c>
      <c r="D268" s="123"/>
      <c r="E268" s="227"/>
      <c r="F268" s="375">
        <f t="shared" si="37"/>
        <v>0</v>
      </c>
      <c r="G268" s="123"/>
      <c r="H268" s="124"/>
      <c r="I268" s="125">
        <f t="shared" si="38"/>
        <v>0</v>
      </c>
      <c r="J268" s="123"/>
      <c r="K268" s="124"/>
      <c r="L268" s="125">
        <f t="shared" si="39"/>
        <v>0</v>
      </c>
      <c r="M268" s="226"/>
      <c r="N268" s="227"/>
      <c r="O268" s="125">
        <f t="shared" si="40"/>
        <v>0</v>
      </c>
      <c r="P268" s="83"/>
      <c r="R268" s="56"/>
    </row>
    <row r="269" spans="1:18" ht="24" hidden="1" x14ac:dyDescent="0.25">
      <c r="A269" s="76">
        <v>6423</v>
      </c>
      <c r="B269" s="118" t="s">
        <v>284</v>
      </c>
      <c r="C269" s="230">
        <f t="shared" si="50"/>
        <v>0</v>
      </c>
      <c r="D269" s="123"/>
      <c r="E269" s="227"/>
      <c r="F269" s="375">
        <f t="shared" si="37"/>
        <v>0</v>
      </c>
      <c r="G269" s="123"/>
      <c r="H269" s="124"/>
      <c r="I269" s="125">
        <f t="shared" si="38"/>
        <v>0</v>
      </c>
      <c r="J269" s="123"/>
      <c r="K269" s="124"/>
      <c r="L269" s="125">
        <f t="shared" si="39"/>
        <v>0</v>
      </c>
      <c r="M269" s="226"/>
      <c r="N269" s="227"/>
      <c r="O269" s="125">
        <f t="shared" si="40"/>
        <v>0</v>
      </c>
      <c r="P269" s="83"/>
      <c r="R269" s="56"/>
    </row>
    <row r="270" spans="1:18" ht="36" hidden="1" x14ac:dyDescent="0.25">
      <c r="A270" s="76">
        <v>6424</v>
      </c>
      <c r="B270" s="118" t="s">
        <v>285</v>
      </c>
      <c r="C270" s="230">
        <f t="shared" si="50"/>
        <v>0</v>
      </c>
      <c r="D270" s="123"/>
      <c r="E270" s="227"/>
      <c r="F270" s="375">
        <f t="shared" si="37"/>
        <v>0</v>
      </c>
      <c r="G270" s="123"/>
      <c r="H270" s="124"/>
      <c r="I270" s="125">
        <f t="shared" si="38"/>
        <v>0</v>
      </c>
      <c r="J270" s="123"/>
      <c r="K270" s="124"/>
      <c r="L270" s="125">
        <f t="shared" si="39"/>
        <v>0</v>
      </c>
      <c r="M270" s="226"/>
      <c r="N270" s="227"/>
      <c r="O270" s="125">
        <f t="shared" si="40"/>
        <v>0</v>
      </c>
      <c r="P270" s="83"/>
      <c r="R270" s="56"/>
    </row>
    <row r="271" spans="1:18" ht="36" hidden="1" x14ac:dyDescent="0.25">
      <c r="A271" s="283">
        <v>7000</v>
      </c>
      <c r="B271" s="283" t="s">
        <v>286</v>
      </c>
      <c r="C271" s="284">
        <f t="shared" si="50"/>
        <v>0</v>
      </c>
      <c r="D271" s="285">
        <f>SUM(D272,D282)</f>
        <v>0</v>
      </c>
      <c r="E271" s="342">
        <f>SUM(E272,E282)</f>
        <v>0</v>
      </c>
      <c r="F271" s="378">
        <f t="shared" si="37"/>
        <v>0</v>
      </c>
      <c r="G271" s="285">
        <f>SUM(G272,G282)</f>
        <v>0</v>
      </c>
      <c r="H271" s="286">
        <f>SUM(H272,H282)</f>
        <v>0</v>
      </c>
      <c r="I271" s="287">
        <f t="shared" si="38"/>
        <v>0</v>
      </c>
      <c r="J271" s="285">
        <f>SUM(J272,J282)</f>
        <v>0</v>
      </c>
      <c r="K271" s="286">
        <f>SUM(K272,K282)</f>
        <v>0</v>
      </c>
      <c r="L271" s="287">
        <f t="shared" si="39"/>
        <v>0</v>
      </c>
      <c r="M271" s="288">
        <f>SUM(M272,M282)</f>
        <v>0</v>
      </c>
      <c r="N271" s="289">
        <f>SUM(N272,N282)</f>
        <v>0</v>
      </c>
      <c r="O271" s="290">
        <f t="shared" si="40"/>
        <v>0</v>
      </c>
      <c r="P271" s="291"/>
      <c r="R271" s="56"/>
    </row>
    <row r="272" spans="1:18" ht="24" hidden="1" x14ac:dyDescent="0.25">
      <c r="A272" s="95">
        <v>7200</v>
      </c>
      <c r="B272" s="212" t="s">
        <v>287</v>
      </c>
      <c r="C272" s="96">
        <f t="shared" si="50"/>
        <v>0</v>
      </c>
      <c r="D272" s="104">
        <f>SUM(D273,D274,D277,D278,D281)</f>
        <v>0</v>
      </c>
      <c r="E272" s="239">
        <f>SUM(E273,E274,E277,E278,E281)</f>
        <v>0</v>
      </c>
      <c r="F272" s="372">
        <f t="shared" si="37"/>
        <v>0</v>
      </c>
      <c r="G272" s="104">
        <f>SUM(G273,G274,G277,G278,G281)</f>
        <v>0</v>
      </c>
      <c r="H272" s="105">
        <f>SUM(H273,H274,H277,H278,H281)</f>
        <v>0</v>
      </c>
      <c r="I272" s="106">
        <f t="shared" si="38"/>
        <v>0</v>
      </c>
      <c r="J272" s="104">
        <f>SUM(J273,J274,J277,J278,J281)</f>
        <v>0</v>
      </c>
      <c r="K272" s="105">
        <f>SUM(K273,K274,K277,K278,K281)</f>
        <v>0</v>
      </c>
      <c r="L272" s="106">
        <f t="shared" si="39"/>
        <v>0</v>
      </c>
      <c r="M272" s="213">
        <f>SUM(M273,M274,M277,M278,M281)</f>
        <v>0</v>
      </c>
      <c r="N272" s="214">
        <f>SUM(N273,N274,N277,N278,N281)</f>
        <v>0</v>
      </c>
      <c r="O272" s="215">
        <f t="shared" si="40"/>
        <v>0</v>
      </c>
      <c r="P272" s="216"/>
      <c r="R272" s="56"/>
    </row>
    <row r="273" spans="1:18" ht="24" hidden="1" x14ac:dyDescent="0.25">
      <c r="A273" s="557">
        <v>7210</v>
      </c>
      <c r="B273" s="108" t="s">
        <v>288</v>
      </c>
      <c r="C273" s="109">
        <f t="shared" si="50"/>
        <v>0</v>
      </c>
      <c r="D273" s="113"/>
      <c r="E273" s="224"/>
      <c r="F273" s="374">
        <f t="shared" si="37"/>
        <v>0</v>
      </c>
      <c r="G273" s="113"/>
      <c r="H273" s="114"/>
      <c r="I273" s="115">
        <f t="shared" si="38"/>
        <v>0</v>
      </c>
      <c r="J273" s="113"/>
      <c r="K273" s="114"/>
      <c r="L273" s="115">
        <f t="shared" si="39"/>
        <v>0</v>
      </c>
      <c r="M273" s="223"/>
      <c r="N273" s="224"/>
      <c r="O273" s="115">
        <f t="shared" si="40"/>
        <v>0</v>
      </c>
      <c r="P273" s="74"/>
      <c r="R273" s="56"/>
    </row>
    <row r="274" spans="1:18" s="6" customFormat="1" ht="36" hidden="1" x14ac:dyDescent="0.25">
      <c r="A274" s="228">
        <v>7220</v>
      </c>
      <c r="B274" s="118" t="s">
        <v>289</v>
      </c>
      <c r="C274" s="119">
        <f t="shared" si="50"/>
        <v>0</v>
      </c>
      <c r="D274" s="229">
        <f>SUM(D275:D276)</f>
        <v>0</v>
      </c>
      <c r="E274" s="233">
        <f>SUM(E275:E276)</f>
        <v>0</v>
      </c>
      <c r="F274" s="375">
        <f t="shared" si="37"/>
        <v>0</v>
      </c>
      <c r="G274" s="229">
        <f>SUM(G275:G276)</f>
        <v>0</v>
      </c>
      <c r="H274" s="231">
        <f>SUM(H275:H276)</f>
        <v>0</v>
      </c>
      <c r="I274" s="125">
        <f t="shared" si="38"/>
        <v>0</v>
      </c>
      <c r="J274" s="229">
        <f>SUM(J275:J276)</f>
        <v>0</v>
      </c>
      <c r="K274" s="231">
        <f>SUM(K275:K276)</f>
        <v>0</v>
      </c>
      <c r="L274" s="125">
        <f t="shared" si="39"/>
        <v>0</v>
      </c>
      <c r="M274" s="232">
        <f>SUM(M275:M276)</f>
        <v>0</v>
      </c>
      <c r="N274" s="233">
        <f>SUM(N275:N276)</f>
        <v>0</v>
      </c>
      <c r="O274" s="125">
        <f t="shared" si="40"/>
        <v>0</v>
      </c>
      <c r="P274" s="83"/>
      <c r="R274" s="56"/>
    </row>
    <row r="275" spans="1:18" s="6" customFormat="1" ht="36" hidden="1" x14ac:dyDescent="0.25">
      <c r="A275" s="76">
        <v>7221</v>
      </c>
      <c r="B275" s="118" t="s">
        <v>290</v>
      </c>
      <c r="C275" s="119">
        <f t="shared" si="50"/>
        <v>0</v>
      </c>
      <c r="D275" s="123"/>
      <c r="E275" s="227"/>
      <c r="F275" s="375">
        <f t="shared" si="37"/>
        <v>0</v>
      </c>
      <c r="G275" s="123"/>
      <c r="H275" s="124"/>
      <c r="I275" s="125">
        <f t="shared" si="38"/>
        <v>0</v>
      </c>
      <c r="J275" s="123"/>
      <c r="K275" s="124"/>
      <c r="L275" s="125">
        <f t="shared" si="39"/>
        <v>0</v>
      </c>
      <c r="M275" s="226"/>
      <c r="N275" s="227"/>
      <c r="O275" s="125">
        <f t="shared" si="40"/>
        <v>0</v>
      </c>
      <c r="P275" s="83"/>
      <c r="R275" s="56"/>
    </row>
    <row r="276" spans="1:18" s="6" customFormat="1" ht="36" hidden="1" x14ac:dyDescent="0.25">
      <c r="A276" s="76">
        <v>7222</v>
      </c>
      <c r="B276" s="118" t="s">
        <v>291</v>
      </c>
      <c r="C276" s="119">
        <f t="shared" si="50"/>
        <v>0</v>
      </c>
      <c r="D276" s="123"/>
      <c r="E276" s="227"/>
      <c r="F276" s="375">
        <f t="shared" si="37"/>
        <v>0</v>
      </c>
      <c r="G276" s="123"/>
      <c r="H276" s="124"/>
      <c r="I276" s="125">
        <f t="shared" si="38"/>
        <v>0</v>
      </c>
      <c r="J276" s="123"/>
      <c r="K276" s="124"/>
      <c r="L276" s="125">
        <f t="shared" si="39"/>
        <v>0</v>
      </c>
      <c r="M276" s="226"/>
      <c r="N276" s="227"/>
      <c r="O276" s="125">
        <f t="shared" si="40"/>
        <v>0</v>
      </c>
      <c r="P276" s="83"/>
      <c r="R276" s="56"/>
    </row>
    <row r="277" spans="1:18" s="6" customFormat="1" ht="24" hidden="1" x14ac:dyDescent="0.25">
      <c r="A277" s="228">
        <v>7230</v>
      </c>
      <c r="B277" s="118" t="s">
        <v>292</v>
      </c>
      <c r="C277" s="119">
        <f t="shared" si="50"/>
        <v>0</v>
      </c>
      <c r="D277" s="123"/>
      <c r="E277" s="227"/>
      <c r="F277" s="375">
        <f t="shared" si="37"/>
        <v>0</v>
      </c>
      <c r="G277" s="123"/>
      <c r="H277" s="124"/>
      <c r="I277" s="125">
        <f t="shared" si="38"/>
        <v>0</v>
      </c>
      <c r="J277" s="123"/>
      <c r="K277" s="124"/>
      <c r="L277" s="125">
        <f t="shared" si="39"/>
        <v>0</v>
      </c>
      <c r="M277" s="226"/>
      <c r="N277" s="227"/>
      <c r="O277" s="125">
        <f>M277+N277</f>
        <v>0</v>
      </c>
      <c r="P277" s="83"/>
      <c r="R277" s="56"/>
    </row>
    <row r="278" spans="1:18" ht="24" hidden="1" x14ac:dyDescent="0.25">
      <c r="A278" s="228">
        <v>7240</v>
      </c>
      <c r="B278" s="118" t="s">
        <v>293</v>
      </c>
      <c r="C278" s="119">
        <f t="shared" si="50"/>
        <v>0</v>
      </c>
      <c r="D278" s="229">
        <f>SUM(D279:D280)</f>
        <v>0</v>
      </c>
      <c r="E278" s="233">
        <f>SUM(E279:E280)</f>
        <v>0</v>
      </c>
      <c r="F278" s="375">
        <f t="shared" si="37"/>
        <v>0</v>
      </c>
      <c r="G278" s="229">
        <f>SUM(G279:G280)</f>
        <v>0</v>
      </c>
      <c r="H278" s="231">
        <f>SUM(H279:H280)</f>
        <v>0</v>
      </c>
      <c r="I278" s="125">
        <f t="shared" si="38"/>
        <v>0</v>
      </c>
      <c r="J278" s="229">
        <f>SUM(J279:J280)</f>
        <v>0</v>
      </c>
      <c r="K278" s="231">
        <f>SUM(K279:K280)</f>
        <v>0</v>
      </c>
      <c r="L278" s="125">
        <f t="shared" si="39"/>
        <v>0</v>
      </c>
      <c r="M278" s="232">
        <f>SUM(M279:M280)</f>
        <v>0</v>
      </c>
      <c r="N278" s="233">
        <f>SUM(N279:N280)</f>
        <v>0</v>
      </c>
      <c r="O278" s="125">
        <f>SUM(O279:O280)</f>
        <v>0</v>
      </c>
      <c r="P278" s="83"/>
      <c r="R278" s="56"/>
    </row>
    <row r="279" spans="1:18" ht="48" hidden="1" x14ac:dyDescent="0.25">
      <c r="A279" s="76">
        <v>7245</v>
      </c>
      <c r="B279" s="118" t="s">
        <v>294</v>
      </c>
      <c r="C279" s="119">
        <f t="shared" si="50"/>
        <v>0</v>
      </c>
      <c r="D279" s="123"/>
      <c r="E279" s="227"/>
      <c r="F279" s="375">
        <f t="shared" si="37"/>
        <v>0</v>
      </c>
      <c r="G279" s="123"/>
      <c r="H279" s="124"/>
      <c r="I279" s="125">
        <f t="shared" si="38"/>
        <v>0</v>
      </c>
      <c r="J279" s="123"/>
      <c r="K279" s="124"/>
      <c r="L279" s="125">
        <f t="shared" si="39"/>
        <v>0</v>
      </c>
      <c r="M279" s="226"/>
      <c r="N279" s="227"/>
      <c r="O279" s="125">
        <f t="shared" ref="O279:O282" si="57">M279+N279</f>
        <v>0</v>
      </c>
      <c r="P279" s="83"/>
      <c r="R279" s="56"/>
    </row>
    <row r="280" spans="1:18" ht="96" hidden="1" x14ac:dyDescent="0.25">
      <c r="A280" s="76">
        <v>7246</v>
      </c>
      <c r="B280" s="118" t="s">
        <v>295</v>
      </c>
      <c r="C280" s="119">
        <f t="shared" si="50"/>
        <v>0</v>
      </c>
      <c r="D280" s="123"/>
      <c r="E280" s="227"/>
      <c r="F280" s="375">
        <f t="shared" si="37"/>
        <v>0</v>
      </c>
      <c r="G280" s="123"/>
      <c r="H280" s="124"/>
      <c r="I280" s="125">
        <f t="shared" si="38"/>
        <v>0</v>
      </c>
      <c r="J280" s="123"/>
      <c r="K280" s="124"/>
      <c r="L280" s="125">
        <f t="shared" si="39"/>
        <v>0</v>
      </c>
      <c r="M280" s="226"/>
      <c r="N280" s="227"/>
      <c r="O280" s="125">
        <f t="shared" si="57"/>
        <v>0</v>
      </c>
      <c r="P280" s="83"/>
      <c r="R280" s="56"/>
    </row>
    <row r="281" spans="1:18" ht="24" hidden="1" x14ac:dyDescent="0.25">
      <c r="A281" s="228">
        <v>7260</v>
      </c>
      <c r="B281" s="118" t="s">
        <v>296</v>
      </c>
      <c r="C281" s="119">
        <f t="shared" si="50"/>
        <v>0</v>
      </c>
      <c r="D281" s="113"/>
      <c r="E281" s="224"/>
      <c r="F281" s="374">
        <f t="shared" si="37"/>
        <v>0</v>
      </c>
      <c r="G281" s="113"/>
      <c r="H281" s="114"/>
      <c r="I281" s="115">
        <f t="shared" si="38"/>
        <v>0</v>
      </c>
      <c r="J281" s="113"/>
      <c r="K281" s="114"/>
      <c r="L281" s="115">
        <f t="shared" si="39"/>
        <v>0</v>
      </c>
      <c r="M281" s="223"/>
      <c r="N281" s="224"/>
      <c r="O281" s="115">
        <f t="shared" si="57"/>
        <v>0</v>
      </c>
      <c r="P281" s="74"/>
      <c r="R281" s="56"/>
    </row>
    <row r="282" spans="1:18" hidden="1" x14ac:dyDescent="0.25">
      <c r="A282" s="95">
        <v>7700</v>
      </c>
      <c r="B282" s="212" t="s">
        <v>297</v>
      </c>
      <c r="C282" s="292">
        <f t="shared" si="50"/>
        <v>0</v>
      </c>
      <c r="D282" s="293">
        <f>D283</f>
        <v>0</v>
      </c>
      <c r="E282" s="248">
        <f>SUM(E283)</f>
        <v>0</v>
      </c>
      <c r="F282" s="379">
        <f t="shared" si="37"/>
        <v>0</v>
      </c>
      <c r="G282" s="293">
        <f>G283</f>
        <v>0</v>
      </c>
      <c r="H282" s="294">
        <f>SUM(H283)</f>
        <v>0</v>
      </c>
      <c r="I282" s="249">
        <f t="shared" si="38"/>
        <v>0</v>
      </c>
      <c r="J282" s="293">
        <f>J283</f>
        <v>0</v>
      </c>
      <c r="K282" s="294">
        <f>SUM(K283)</f>
        <v>0</v>
      </c>
      <c r="L282" s="249">
        <f t="shared" si="39"/>
        <v>0</v>
      </c>
      <c r="M282" s="247">
        <f>SUM(M283)</f>
        <v>0</v>
      </c>
      <c r="N282" s="248">
        <f>SUM(N283)</f>
        <v>0</v>
      </c>
      <c r="O282" s="249">
        <f t="shared" si="57"/>
        <v>0</v>
      </c>
      <c r="P282" s="250"/>
      <c r="R282" s="56"/>
    </row>
    <row r="283" spans="1:18" hidden="1" x14ac:dyDescent="0.25">
      <c r="A283" s="128">
        <v>7720</v>
      </c>
      <c r="B283" s="129" t="s">
        <v>298</v>
      </c>
      <c r="C283" s="295">
        <f t="shared" si="50"/>
        <v>0</v>
      </c>
      <c r="D283" s="134"/>
      <c r="E283" s="297"/>
      <c r="F283" s="380">
        <f t="shared" si="37"/>
        <v>0</v>
      </c>
      <c r="G283" s="134"/>
      <c r="H283" s="135"/>
      <c r="I283" s="136">
        <f t="shared" si="38"/>
        <v>0</v>
      </c>
      <c r="J283" s="134"/>
      <c r="K283" s="135"/>
      <c r="L283" s="136">
        <f t="shared" si="39"/>
        <v>0</v>
      </c>
      <c r="M283" s="296"/>
      <c r="N283" s="297"/>
      <c r="O283" s="136">
        <f>M283+N283</f>
        <v>0</v>
      </c>
      <c r="P283" s="139"/>
      <c r="R283" s="56"/>
    </row>
    <row r="284" spans="1:18" hidden="1" x14ac:dyDescent="0.25">
      <c r="A284" s="298"/>
      <c r="B284" s="158" t="s">
        <v>299</v>
      </c>
      <c r="C284" s="109">
        <f t="shared" si="50"/>
        <v>0</v>
      </c>
      <c r="D284" s="218">
        <f>SUM(D285:D286)</f>
        <v>0</v>
      </c>
      <c r="E284" s="222">
        <f>SUM(E285:E286)</f>
        <v>0</v>
      </c>
      <c r="F284" s="373">
        <f t="shared" si="37"/>
        <v>0</v>
      </c>
      <c r="G284" s="218">
        <f>SUM(G285:G286)</f>
        <v>0</v>
      </c>
      <c r="H284" s="219">
        <f>SUM(H285:H286)</f>
        <v>0</v>
      </c>
      <c r="I284" s="220">
        <f t="shared" si="38"/>
        <v>0</v>
      </c>
      <c r="J284" s="218">
        <f>SUM(J285:J286)</f>
        <v>0</v>
      </c>
      <c r="K284" s="219">
        <f>SUM(K285:K286)</f>
        <v>0</v>
      </c>
      <c r="L284" s="220">
        <f t="shared" si="39"/>
        <v>0</v>
      </c>
      <c r="M284" s="221">
        <f>SUM(M285:M286)</f>
        <v>0</v>
      </c>
      <c r="N284" s="222">
        <f>SUM(N285:N286)</f>
        <v>0</v>
      </c>
      <c r="O284" s="220">
        <f t="shared" ref="O284:O299" si="58">M284+N284</f>
        <v>0</v>
      </c>
      <c r="P284" s="166"/>
      <c r="R284" s="56"/>
    </row>
    <row r="285" spans="1:18" hidden="1" x14ac:dyDescent="0.25">
      <c r="A285" s="282" t="s">
        <v>300</v>
      </c>
      <c r="B285" s="76" t="s">
        <v>301</v>
      </c>
      <c r="C285" s="225">
        <f t="shared" si="50"/>
        <v>0</v>
      </c>
      <c r="D285" s="123"/>
      <c r="E285" s="227"/>
      <c r="F285" s="375">
        <f t="shared" si="37"/>
        <v>0</v>
      </c>
      <c r="G285" s="123"/>
      <c r="H285" s="124"/>
      <c r="I285" s="125">
        <f t="shared" si="38"/>
        <v>0</v>
      </c>
      <c r="J285" s="123"/>
      <c r="K285" s="124"/>
      <c r="L285" s="125">
        <f t="shared" si="39"/>
        <v>0</v>
      </c>
      <c r="M285" s="226"/>
      <c r="N285" s="227"/>
      <c r="O285" s="125">
        <f t="shared" si="58"/>
        <v>0</v>
      </c>
      <c r="P285" s="83"/>
      <c r="R285" s="56"/>
    </row>
    <row r="286" spans="1:18" ht="24" hidden="1" x14ac:dyDescent="0.25">
      <c r="A286" s="282" t="s">
        <v>302</v>
      </c>
      <c r="B286" s="299" t="s">
        <v>303</v>
      </c>
      <c r="C286" s="109">
        <f t="shared" si="50"/>
        <v>0</v>
      </c>
      <c r="D286" s="113"/>
      <c r="E286" s="224"/>
      <c r="F286" s="374">
        <f t="shared" si="37"/>
        <v>0</v>
      </c>
      <c r="G286" s="113"/>
      <c r="H286" s="114"/>
      <c r="I286" s="115">
        <f t="shared" si="38"/>
        <v>0</v>
      </c>
      <c r="J286" s="113"/>
      <c r="K286" s="114"/>
      <c r="L286" s="115">
        <f t="shared" si="39"/>
        <v>0</v>
      </c>
      <c r="M286" s="223"/>
      <c r="N286" s="224"/>
      <c r="O286" s="115">
        <f t="shared" si="58"/>
        <v>0</v>
      </c>
      <c r="P286" s="74"/>
      <c r="R286" s="56"/>
    </row>
    <row r="287" spans="1:18" x14ac:dyDescent="0.25">
      <c r="A287" s="300"/>
      <c r="B287" s="301" t="s">
        <v>304</v>
      </c>
      <c r="C287" s="302">
        <f>SUM(C284,C271,C233,C198,C190,C176,C78,C56)</f>
        <v>99578</v>
      </c>
      <c r="D287" s="303">
        <f>SUM(D284,D271,D233,D198,D190,D176,D78,D56)</f>
        <v>99838</v>
      </c>
      <c r="E287" s="794">
        <f>SUM(E284,E271,E233,E198,E190,E176,E78,E56)</f>
        <v>-260</v>
      </c>
      <c r="F287" s="405">
        <f t="shared" si="37"/>
        <v>99578</v>
      </c>
      <c r="G287" s="303">
        <f>SUM(G284,G271,G233,G198,G190,G176,G78,G56)</f>
        <v>0</v>
      </c>
      <c r="H287" s="304">
        <f>SUM(H284,H271,H233,H198,H190,H176,H78,H56)</f>
        <v>0</v>
      </c>
      <c r="I287" s="305">
        <f t="shared" si="38"/>
        <v>0</v>
      </c>
      <c r="J287" s="303">
        <f>SUM(J284,J271,J233,J198,J190,J176,J78,J56)</f>
        <v>0</v>
      </c>
      <c r="K287" s="304">
        <f>SUM(K284,K271,K233,K198,K190,K176,K78,K56)</f>
        <v>0</v>
      </c>
      <c r="L287" s="305">
        <f t="shared" si="39"/>
        <v>0</v>
      </c>
      <c r="M287" s="213">
        <f>SUM(M284,M271,M233,M198,M190,M176,M78,M56)</f>
        <v>0</v>
      </c>
      <c r="N287" s="214">
        <f>SUM(N284,N271,N233,N198,N190,N176,N78,N56)</f>
        <v>0</v>
      </c>
      <c r="O287" s="215">
        <f t="shared" si="58"/>
        <v>0</v>
      </c>
      <c r="P287" s="216"/>
      <c r="R287" s="56"/>
    </row>
    <row r="288" spans="1:18" hidden="1" x14ac:dyDescent="0.25">
      <c r="A288" s="306" t="s">
        <v>305</v>
      </c>
      <c r="B288" s="307"/>
      <c r="C288" s="308">
        <f t="shared" ref="C288" si="59">F288+I288+L288+O288</f>
        <v>0</v>
      </c>
      <c r="D288" s="309">
        <f>SUM(D28,D29,D45)-D54</f>
        <v>0</v>
      </c>
      <c r="E288" s="313">
        <f>SUM(E28,E29,E45)-E54</f>
        <v>0</v>
      </c>
      <c r="F288" s="382">
        <f t="shared" si="37"/>
        <v>0</v>
      </c>
      <c r="G288" s="309">
        <f>SUM(G28,G29,G45)-G54</f>
        <v>0</v>
      </c>
      <c r="H288" s="311">
        <f>SUM(H28,H29,H45)-H54</f>
        <v>0</v>
      </c>
      <c r="I288" s="312">
        <f t="shared" si="38"/>
        <v>0</v>
      </c>
      <c r="J288" s="309">
        <f>(J30+J46)-J54</f>
        <v>0</v>
      </c>
      <c r="K288" s="311">
        <f>(K30+K46)-K54</f>
        <v>0</v>
      </c>
      <c r="L288" s="312">
        <f t="shared" si="39"/>
        <v>0</v>
      </c>
      <c r="M288" s="308">
        <f>M48-M54</f>
        <v>0</v>
      </c>
      <c r="N288" s="313">
        <f>N48-N54</f>
        <v>0</v>
      </c>
      <c r="O288" s="312">
        <f t="shared" si="58"/>
        <v>0</v>
      </c>
      <c r="P288" s="314"/>
      <c r="R288" s="56"/>
    </row>
    <row r="289" spans="1:18" s="46" customFormat="1" hidden="1" x14ac:dyDescent="0.25">
      <c r="A289" s="306" t="s">
        <v>306</v>
      </c>
      <c r="B289" s="307"/>
      <c r="C289" s="310">
        <f>SUM(C290,C291)-C298+C299</f>
        <v>0</v>
      </c>
      <c r="D289" s="309">
        <f>SUM(D290,D291)-D298+D299</f>
        <v>0</v>
      </c>
      <c r="E289" s="313">
        <f>SUM(E290,E291)-E298+E299</f>
        <v>0</v>
      </c>
      <c r="F289" s="382">
        <f t="shared" si="37"/>
        <v>0</v>
      </c>
      <c r="G289" s="309">
        <f>SUM(G290,G291)-G298+G299</f>
        <v>0</v>
      </c>
      <c r="H289" s="311">
        <f>SUM(H290,H291)-H298+H299</f>
        <v>0</v>
      </c>
      <c r="I289" s="312">
        <f t="shared" si="38"/>
        <v>0</v>
      </c>
      <c r="J289" s="309">
        <f>SUM(J290,J291)-J298+J299</f>
        <v>0</v>
      </c>
      <c r="K289" s="311">
        <f>SUM(K290,K291)-K298+K299</f>
        <v>0</v>
      </c>
      <c r="L289" s="312">
        <f t="shared" si="39"/>
        <v>0</v>
      </c>
      <c r="M289" s="308">
        <f>SUM(M290,M291)-M298+M299</f>
        <v>0</v>
      </c>
      <c r="N289" s="313">
        <f>SUM(N290,N291)-N298+N299</f>
        <v>0</v>
      </c>
      <c r="O289" s="312">
        <f t="shared" si="58"/>
        <v>0</v>
      </c>
      <c r="P289" s="314"/>
      <c r="R289" s="56"/>
    </row>
    <row r="290" spans="1:18" s="46" customFormat="1" hidden="1" x14ac:dyDescent="0.25">
      <c r="A290" s="315" t="s">
        <v>307</v>
      </c>
      <c r="B290" s="315" t="s">
        <v>308</v>
      </c>
      <c r="C290" s="310">
        <f>C25-C284</f>
        <v>0</v>
      </c>
      <c r="D290" s="309">
        <f>D25-D284</f>
        <v>0</v>
      </c>
      <c r="E290" s="313">
        <f>E25-E284</f>
        <v>0</v>
      </c>
      <c r="F290" s="382">
        <f t="shared" si="37"/>
        <v>0</v>
      </c>
      <c r="G290" s="309">
        <f>G25-G284</f>
        <v>0</v>
      </c>
      <c r="H290" s="311">
        <f>H25-H284</f>
        <v>0</v>
      </c>
      <c r="I290" s="312">
        <f t="shared" si="38"/>
        <v>0</v>
      </c>
      <c r="J290" s="309">
        <f>J25-J284</f>
        <v>0</v>
      </c>
      <c r="K290" s="311">
        <f>K25-K284</f>
        <v>0</v>
      </c>
      <c r="L290" s="312">
        <f t="shared" si="39"/>
        <v>0</v>
      </c>
      <c r="M290" s="308">
        <f>M25-M284</f>
        <v>0</v>
      </c>
      <c r="N290" s="313">
        <f>N25-N284</f>
        <v>0</v>
      </c>
      <c r="O290" s="312">
        <f t="shared" si="58"/>
        <v>0</v>
      </c>
      <c r="P290" s="314"/>
      <c r="R290" s="56"/>
    </row>
    <row r="291" spans="1:18" s="46" customFormat="1" hidden="1" x14ac:dyDescent="0.25">
      <c r="A291" s="316" t="s">
        <v>309</v>
      </c>
      <c r="B291" s="316" t="s">
        <v>310</v>
      </c>
      <c r="C291" s="310">
        <f>SUM(C292,C294,C296)-SUM(C293,C295,C297)</f>
        <v>0</v>
      </c>
      <c r="D291" s="309">
        <f t="shared" ref="D291:E291" si="60">SUM(D292,D294,D296)-SUM(D293,D295,D297)</f>
        <v>0</v>
      </c>
      <c r="E291" s="313">
        <f t="shared" si="60"/>
        <v>0</v>
      </c>
      <c r="F291" s="382">
        <f t="shared" si="37"/>
        <v>0</v>
      </c>
      <c r="G291" s="309">
        <f t="shared" ref="G291:H291" si="61">SUM(G292,G294,G296)-SUM(G293,G295,G297)</f>
        <v>0</v>
      </c>
      <c r="H291" s="311">
        <f t="shared" si="61"/>
        <v>0</v>
      </c>
      <c r="I291" s="312">
        <f t="shared" si="38"/>
        <v>0</v>
      </c>
      <c r="J291" s="309">
        <f t="shared" ref="J291:K291" si="62">SUM(J292,J294,J296)-SUM(J293,J295,J297)</f>
        <v>0</v>
      </c>
      <c r="K291" s="311">
        <f t="shared" si="62"/>
        <v>0</v>
      </c>
      <c r="L291" s="312">
        <f t="shared" si="39"/>
        <v>0</v>
      </c>
      <c r="M291" s="308">
        <f t="shared" ref="M291:N291" si="63">SUM(M292,M294,M296)-SUM(M293,M295,M297)</f>
        <v>0</v>
      </c>
      <c r="N291" s="313">
        <f t="shared" si="63"/>
        <v>0</v>
      </c>
      <c r="O291" s="312">
        <f t="shared" si="58"/>
        <v>0</v>
      </c>
      <c r="P291" s="314"/>
      <c r="R291" s="56"/>
    </row>
    <row r="292" spans="1:18" s="46" customFormat="1" hidden="1" x14ac:dyDescent="0.25">
      <c r="A292" s="298" t="s">
        <v>311</v>
      </c>
      <c r="B292" s="167" t="s">
        <v>312</v>
      </c>
      <c r="C292" s="130">
        <f t="shared" ref="C292:C299" si="64">F292+I292+L292+O292</f>
        <v>0</v>
      </c>
      <c r="D292" s="134"/>
      <c r="E292" s="297"/>
      <c r="F292" s="380">
        <f t="shared" si="37"/>
        <v>0</v>
      </c>
      <c r="G292" s="134"/>
      <c r="H292" s="135"/>
      <c r="I292" s="136">
        <f t="shared" si="38"/>
        <v>0</v>
      </c>
      <c r="J292" s="134"/>
      <c r="K292" s="135"/>
      <c r="L292" s="136">
        <f t="shared" si="39"/>
        <v>0</v>
      </c>
      <c r="M292" s="296"/>
      <c r="N292" s="297"/>
      <c r="O292" s="136">
        <f t="shared" si="58"/>
        <v>0</v>
      </c>
      <c r="P292" s="139"/>
      <c r="R292" s="56"/>
    </row>
    <row r="293" spans="1:18" ht="24" hidden="1" x14ac:dyDescent="0.25">
      <c r="A293" s="282" t="s">
        <v>313</v>
      </c>
      <c r="B293" s="75" t="s">
        <v>314</v>
      </c>
      <c r="C293" s="119">
        <f t="shared" si="64"/>
        <v>0</v>
      </c>
      <c r="D293" s="123"/>
      <c r="E293" s="227"/>
      <c r="F293" s="375">
        <f t="shared" si="37"/>
        <v>0</v>
      </c>
      <c r="G293" s="123"/>
      <c r="H293" s="124"/>
      <c r="I293" s="125">
        <f t="shared" si="38"/>
        <v>0</v>
      </c>
      <c r="J293" s="123"/>
      <c r="K293" s="124"/>
      <c r="L293" s="125">
        <f t="shared" si="39"/>
        <v>0</v>
      </c>
      <c r="M293" s="226"/>
      <c r="N293" s="227"/>
      <c r="O293" s="125">
        <f t="shared" si="58"/>
        <v>0</v>
      </c>
      <c r="P293" s="83"/>
      <c r="R293" s="56"/>
    </row>
    <row r="294" spans="1:18" hidden="1" x14ac:dyDescent="0.25">
      <c r="A294" s="282" t="s">
        <v>315</v>
      </c>
      <c r="B294" s="75" t="s">
        <v>316</v>
      </c>
      <c r="C294" s="119">
        <f t="shared" si="64"/>
        <v>0</v>
      </c>
      <c r="D294" s="123"/>
      <c r="E294" s="227"/>
      <c r="F294" s="375">
        <f t="shared" si="37"/>
        <v>0</v>
      </c>
      <c r="G294" s="123"/>
      <c r="H294" s="124"/>
      <c r="I294" s="125">
        <f t="shared" si="38"/>
        <v>0</v>
      </c>
      <c r="J294" s="123"/>
      <c r="K294" s="124"/>
      <c r="L294" s="125">
        <f t="shared" si="39"/>
        <v>0</v>
      </c>
      <c r="M294" s="226"/>
      <c r="N294" s="227"/>
      <c r="O294" s="125">
        <f t="shared" si="58"/>
        <v>0</v>
      </c>
      <c r="P294" s="83"/>
      <c r="R294" s="56"/>
    </row>
    <row r="295" spans="1:18" ht="24" hidden="1" x14ac:dyDescent="0.25">
      <c r="A295" s="282" t="s">
        <v>317</v>
      </c>
      <c r="B295" s="75" t="s">
        <v>318</v>
      </c>
      <c r="C295" s="119">
        <f t="shared" si="64"/>
        <v>0</v>
      </c>
      <c r="D295" s="123"/>
      <c r="E295" s="227"/>
      <c r="F295" s="375">
        <f t="shared" si="37"/>
        <v>0</v>
      </c>
      <c r="G295" s="123"/>
      <c r="H295" s="124"/>
      <c r="I295" s="125">
        <f t="shared" si="38"/>
        <v>0</v>
      </c>
      <c r="J295" s="123"/>
      <c r="K295" s="124"/>
      <c r="L295" s="125">
        <f t="shared" si="39"/>
        <v>0</v>
      </c>
      <c r="M295" s="226"/>
      <c r="N295" s="227"/>
      <c r="O295" s="125">
        <f t="shared" si="58"/>
        <v>0</v>
      </c>
      <c r="P295" s="83"/>
      <c r="R295" s="56"/>
    </row>
    <row r="296" spans="1:18" hidden="1" x14ac:dyDescent="0.25">
      <c r="A296" s="282" t="s">
        <v>319</v>
      </c>
      <c r="B296" s="75" t="s">
        <v>320</v>
      </c>
      <c r="C296" s="119">
        <f t="shared" si="64"/>
        <v>0</v>
      </c>
      <c r="D296" s="123"/>
      <c r="E296" s="227"/>
      <c r="F296" s="375">
        <f t="shared" si="37"/>
        <v>0</v>
      </c>
      <c r="G296" s="123"/>
      <c r="H296" s="124"/>
      <c r="I296" s="125">
        <f t="shared" si="38"/>
        <v>0</v>
      </c>
      <c r="J296" s="123"/>
      <c r="K296" s="124"/>
      <c r="L296" s="125">
        <f t="shared" si="39"/>
        <v>0</v>
      </c>
      <c r="M296" s="226"/>
      <c r="N296" s="227"/>
      <c r="O296" s="125">
        <f t="shared" si="58"/>
        <v>0</v>
      </c>
      <c r="P296" s="83"/>
      <c r="R296" s="56"/>
    </row>
    <row r="297" spans="1:18" ht="24" hidden="1" x14ac:dyDescent="0.25">
      <c r="A297" s="317" t="s">
        <v>321</v>
      </c>
      <c r="B297" s="318" t="s">
        <v>322</v>
      </c>
      <c r="C297" s="265">
        <f t="shared" si="64"/>
        <v>0</v>
      </c>
      <c r="D297" s="266"/>
      <c r="E297" s="269"/>
      <c r="F297" s="376">
        <f t="shared" si="37"/>
        <v>0</v>
      </c>
      <c r="G297" s="266"/>
      <c r="H297" s="267"/>
      <c r="I297" s="262">
        <f t="shared" si="38"/>
        <v>0</v>
      </c>
      <c r="J297" s="266"/>
      <c r="K297" s="267"/>
      <c r="L297" s="262">
        <f t="shared" si="39"/>
        <v>0</v>
      </c>
      <c r="M297" s="268"/>
      <c r="N297" s="269"/>
      <c r="O297" s="262">
        <f t="shared" si="58"/>
        <v>0</v>
      </c>
      <c r="P297" s="263"/>
      <c r="R297" s="56"/>
    </row>
    <row r="298" spans="1:18" hidden="1" x14ac:dyDescent="0.25">
      <c r="A298" s="316" t="s">
        <v>323</v>
      </c>
      <c r="B298" s="316" t="s">
        <v>324</v>
      </c>
      <c r="C298" s="319">
        <f t="shared" si="64"/>
        <v>0</v>
      </c>
      <c r="D298" s="320"/>
      <c r="E298" s="323"/>
      <c r="F298" s="382">
        <f t="shared" si="37"/>
        <v>0</v>
      </c>
      <c r="G298" s="320"/>
      <c r="H298" s="321"/>
      <c r="I298" s="312">
        <f t="shared" si="38"/>
        <v>0</v>
      </c>
      <c r="J298" s="320"/>
      <c r="K298" s="321"/>
      <c r="L298" s="312">
        <f t="shared" si="39"/>
        <v>0</v>
      </c>
      <c r="M298" s="322"/>
      <c r="N298" s="323"/>
      <c r="O298" s="312">
        <f t="shared" si="58"/>
        <v>0</v>
      </c>
      <c r="P298" s="314"/>
      <c r="R298" s="56"/>
    </row>
    <row r="299" spans="1:18" s="46" customFormat="1" ht="48" hidden="1" x14ac:dyDescent="0.25">
      <c r="A299" s="316" t="s">
        <v>325</v>
      </c>
      <c r="B299" s="324" t="s">
        <v>326</v>
      </c>
      <c r="C299" s="325">
        <f t="shared" si="64"/>
        <v>0</v>
      </c>
      <c r="D299" s="326"/>
      <c r="E299" s="344"/>
      <c r="F299" s="383">
        <f t="shared" si="37"/>
        <v>0</v>
      </c>
      <c r="G299" s="320"/>
      <c r="H299" s="321"/>
      <c r="I299" s="312">
        <f t="shared" si="38"/>
        <v>0</v>
      </c>
      <c r="J299" s="320"/>
      <c r="K299" s="321"/>
      <c r="L299" s="312">
        <f t="shared" si="39"/>
        <v>0</v>
      </c>
      <c r="M299" s="322"/>
      <c r="N299" s="323"/>
      <c r="O299" s="312">
        <f t="shared" si="58"/>
        <v>0</v>
      </c>
      <c r="P299" s="314"/>
      <c r="R299" s="56"/>
    </row>
    <row r="300" spans="1:18" s="46" customFormat="1" x14ac:dyDescent="0.25">
      <c r="A300" s="328" t="s">
        <v>327</v>
      </c>
      <c r="B300" s="329"/>
      <c r="C300" s="329"/>
      <c r="D300" s="329"/>
      <c r="E300" s="329"/>
      <c r="F300" s="329"/>
      <c r="G300" s="329"/>
      <c r="H300" s="329"/>
      <c r="I300" s="329"/>
      <c r="J300" s="329"/>
      <c r="K300" s="329"/>
      <c r="L300" s="329"/>
      <c r="M300" s="329"/>
      <c r="N300" s="329"/>
      <c r="O300" s="329"/>
      <c r="P300" s="384"/>
      <c r="Q300" s="38"/>
    </row>
    <row r="301" spans="1:18" s="46" customFormat="1" x14ac:dyDescent="0.25">
      <c r="A301" s="730" t="s">
        <v>787</v>
      </c>
      <c r="B301" s="697"/>
      <c r="C301" s="697"/>
      <c r="D301" s="697"/>
      <c r="E301" s="697"/>
      <c r="F301" s="697"/>
      <c r="G301" s="697"/>
      <c r="H301" s="697"/>
      <c r="I301" s="697"/>
      <c r="J301" s="697"/>
      <c r="K301" s="697"/>
      <c r="L301" s="697"/>
      <c r="M301" s="697"/>
      <c r="N301" s="697"/>
      <c r="O301" s="697"/>
      <c r="P301" s="699"/>
      <c r="Q301" s="38"/>
    </row>
    <row r="302" spans="1:18" s="46" customFormat="1" x14ac:dyDescent="0.25">
      <c r="A302" s="730" t="s">
        <v>830</v>
      </c>
      <c r="B302" s="697"/>
      <c r="C302" s="697"/>
      <c r="D302" s="697"/>
      <c r="E302" s="697"/>
      <c r="F302" s="697"/>
      <c r="G302" s="697"/>
      <c r="H302" s="697"/>
      <c r="I302" s="697"/>
      <c r="J302" s="697"/>
      <c r="K302" s="697"/>
      <c r="L302" s="697"/>
      <c r="M302" s="697"/>
      <c r="N302" s="697"/>
      <c r="O302" s="697"/>
      <c r="P302" s="699"/>
      <c r="Q302" s="38"/>
    </row>
    <row r="303" spans="1:18" s="46" customFormat="1" x14ac:dyDescent="0.25">
      <c r="A303" s="730" t="s">
        <v>833</v>
      </c>
      <c r="B303" s="697"/>
      <c r="C303" s="697"/>
      <c r="D303" s="697"/>
      <c r="E303" s="697"/>
      <c r="F303" s="697"/>
      <c r="G303" s="697"/>
      <c r="H303" s="697"/>
      <c r="I303" s="697"/>
      <c r="J303" s="697"/>
      <c r="K303" s="697"/>
      <c r="L303" s="697"/>
      <c r="M303" s="697"/>
      <c r="N303" s="697"/>
      <c r="O303" s="697"/>
      <c r="P303" s="699"/>
      <c r="Q303" s="38"/>
    </row>
    <row r="304" spans="1:18" s="46" customFormat="1" x14ac:dyDescent="0.25">
      <c r="A304" s="730" t="s">
        <v>792</v>
      </c>
      <c r="B304" s="697"/>
      <c r="C304" s="697"/>
      <c r="D304" s="697"/>
      <c r="E304" s="697"/>
      <c r="F304" s="697"/>
      <c r="G304" s="697"/>
      <c r="H304" s="697"/>
      <c r="I304" s="697"/>
      <c r="J304" s="697"/>
      <c r="K304" s="697"/>
      <c r="L304" s="697"/>
      <c r="M304" s="697"/>
      <c r="N304" s="697"/>
      <c r="O304" s="697"/>
      <c r="P304" s="699"/>
      <c r="Q304" s="38"/>
    </row>
    <row r="305" spans="1:17" ht="12.75" thickBot="1" x14ac:dyDescent="0.3">
      <c r="A305" s="330"/>
      <c r="B305" s="331"/>
      <c r="C305" s="331"/>
      <c r="D305" s="331"/>
      <c r="E305" s="331"/>
      <c r="F305" s="331"/>
      <c r="G305" s="331"/>
      <c r="H305" s="331"/>
      <c r="I305" s="331"/>
      <c r="J305" s="331"/>
      <c r="K305" s="331"/>
      <c r="L305" s="331"/>
      <c r="M305" s="331"/>
      <c r="N305" s="331"/>
      <c r="O305" s="331"/>
      <c r="P305" s="385"/>
      <c r="Q305" s="12"/>
    </row>
    <row r="306" spans="1:17" x14ac:dyDescent="0.25">
      <c r="A306" s="5"/>
      <c r="B306" s="5"/>
      <c r="C306" s="5"/>
      <c r="D306" s="5"/>
      <c r="E306" s="5"/>
      <c r="F306" s="5"/>
      <c r="G306" s="5"/>
      <c r="H306" s="5"/>
      <c r="I306" s="5"/>
      <c r="J306" s="5"/>
      <c r="K306" s="5"/>
      <c r="L306" s="5"/>
      <c r="M306" s="5"/>
      <c r="N306" s="5"/>
      <c r="O306" s="5"/>
    </row>
    <row r="307" spans="1:17" x14ac:dyDescent="0.25">
      <c r="A307" s="5"/>
      <c r="B307" s="5"/>
      <c r="C307" s="5"/>
      <c r="D307" s="5"/>
      <c r="E307" s="5"/>
      <c r="F307" s="5"/>
      <c r="G307" s="5"/>
      <c r="H307" s="5"/>
      <c r="I307" s="5"/>
      <c r="J307" s="5"/>
      <c r="K307" s="5"/>
      <c r="L307" s="5"/>
      <c r="M307" s="5"/>
      <c r="N307" s="5"/>
      <c r="O307" s="5"/>
    </row>
    <row r="308" spans="1:17" x14ac:dyDescent="0.25">
      <c r="A308" s="5"/>
      <c r="B308" s="5"/>
      <c r="C308" s="5"/>
      <c r="D308" s="5"/>
      <c r="E308" s="5"/>
      <c r="F308" s="5"/>
      <c r="G308" s="5"/>
      <c r="H308" s="5"/>
      <c r="I308" s="5"/>
      <c r="J308" s="5"/>
      <c r="K308" s="5"/>
      <c r="L308" s="5"/>
      <c r="M308" s="5"/>
      <c r="N308" s="5"/>
      <c r="O308" s="5"/>
    </row>
    <row r="309" spans="1:17" x14ac:dyDescent="0.25">
      <c r="A309" s="5"/>
      <c r="B309" s="5"/>
      <c r="C309" s="5"/>
      <c r="D309" s="5"/>
      <c r="E309" s="5"/>
      <c r="F309" s="5"/>
      <c r="G309" s="5"/>
      <c r="H309" s="5"/>
      <c r="I309" s="5"/>
      <c r="J309" s="5"/>
      <c r="K309" s="5"/>
      <c r="L309" s="5"/>
      <c r="M309" s="5"/>
      <c r="N309" s="5"/>
      <c r="O309" s="5"/>
    </row>
    <row r="310" spans="1:17" x14ac:dyDescent="0.25">
      <c r="A310" s="5"/>
      <c r="B310" s="5"/>
      <c r="C310" s="5"/>
      <c r="D310" s="5"/>
      <c r="E310" s="5"/>
      <c r="F310" s="5"/>
      <c r="G310" s="5"/>
      <c r="H310" s="5"/>
      <c r="I310" s="5"/>
      <c r="J310" s="5"/>
      <c r="K310" s="5"/>
      <c r="L310" s="5"/>
      <c r="M310" s="5"/>
      <c r="N310" s="5"/>
      <c r="O310" s="5"/>
    </row>
    <row r="311" spans="1:17" x14ac:dyDescent="0.25">
      <c r="A311" s="5"/>
      <c r="B311" s="5"/>
      <c r="C311" s="5"/>
      <c r="D311" s="5"/>
      <c r="E311" s="5"/>
      <c r="F311" s="5"/>
      <c r="G311" s="5"/>
      <c r="H311" s="5"/>
      <c r="I311" s="5"/>
      <c r="J311" s="5"/>
      <c r="K311" s="5"/>
      <c r="L311" s="5"/>
      <c r="M311" s="5"/>
      <c r="N311" s="5"/>
      <c r="O311" s="5"/>
    </row>
    <row r="312" spans="1:17" x14ac:dyDescent="0.25">
      <c r="A312" s="5"/>
      <c r="B312" s="5"/>
      <c r="C312" s="5"/>
      <c r="D312" s="5"/>
      <c r="E312" s="5"/>
      <c r="F312" s="5"/>
      <c r="G312" s="5"/>
      <c r="H312" s="5"/>
      <c r="I312" s="5"/>
      <c r="J312" s="5"/>
      <c r="K312" s="5"/>
      <c r="L312" s="5"/>
      <c r="M312" s="5"/>
      <c r="N312" s="5"/>
      <c r="O312" s="5"/>
    </row>
    <row r="313" spans="1:17" x14ac:dyDescent="0.25">
      <c r="A313" s="5"/>
      <c r="B313" s="5"/>
      <c r="C313" s="5"/>
      <c r="D313" s="5"/>
      <c r="E313" s="5"/>
      <c r="F313" s="5"/>
      <c r="G313" s="5"/>
      <c r="H313" s="5"/>
      <c r="I313" s="5"/>
      <c r="J313" s="5"/>
      <c r="K313" s="5"/>
      <c r="L313" s="5"/>
      <c r="M313" s="5"/>
      <c r="N313" s="5"/>
      <c r="O313" s="5"/>
    </row>
    <row r="314" spans="1:17" x14ac:dyDescent="0.25">
      <c r="A314" s="5"/>
      <c r="B314" s="5"/>
      <c r="C314" s="5"/>
      <c r="D314" s="5"/>
      <c r="E314" s="5"/>
      <c r="F314" s="5"/>
      <c r="G314" s="5"/>
      <c r="H314" s="5"/>
      <c r="I314" s="5"/>
      <c r="J314" s="5"/>
      <c r="K314" s="5"/>
      <c r="L314" s="5"/>
      <c r="M314" s="5"/>
      <c r="N314" s="5"/>
      <c r="O314" s="5"/>
    </row>
    <row r="315" spans="1:17" x14ac:dyDescent="0.25">
      <c r="A315" s="5"/>
      <c r="B315" s="5"/>
      <c r="C315" s="5"/>
      <c r="D315" s="5"/>
      <c r="E315" s="5"/>
      <c r="F315" s="5"/>
      <c r="G315" s="5"/>
      <c r="H315" s="5"/>
      <c r="I315" s="5"/>
      <c r="J315" s="5"/>
      <c r="K315" s="5"/>
      <c r="L315" s="5"/>
      <c r="M315" s="5"/>
      <c r="N315" s="5"/>
      <c r="O315" s="5"/>
    </row>
    <row r="316" spans="1:17" x14ac:dyDescent="0.25">
      <c r="A316" s="5"/>
      <c r="B316" s="5"/>
      <c r="C316" s="5"/>
      <c r="D316" s="5"/>
      <c r="E316" s="5"/>
      <c r="F316" s="5"/>
      <c r="G316" s="5"/>
      <c r="H316" s="5"/>
      <c r="I316" s="5"/>
      <c r="J316" s="5"/>
      <c r="K316" s="5"/>
      <c r="L316" s="5"/>
      <c r="M316" s="5"/>
      <c r="N316" s="5"/>
      <c r="O316" s="5"/>
    </row>
    <row r="317" spans="1:17" x14ac:dyDescent="0.25">
      <c r="A317" s="5"/>
      <c r="B317" s="5"/>
      <c r="C317" s="5"/>
      <c r="D317" s="5"/>
      <c r="E317" s="5"/>
      <c r="F317" s="5"/>
      <c r="G317" s="5"/>
      <c r="H317" s="5"/>
      <c r="I317" s="5"/>
      <c r="J317" s="5"/>
      <c r="K317" s="5"/>
      <c r="L317" s="5"/>
      <c r="M317" s="5"/>
      <c r="N317" s="5"/>
      <c r="O317" s="5"/>
    </row>
    <row r="318" spans="1:17" x14ac:dyDescent="0.25">
      <c r="A318" s="5"/>
      <c r="B318" s="5"/>
      <c r="C318" s="5"/>
      <c r="D318" s="5"/>
      <c r="E318" s="5"/>
      <c r="F318" s="5"/>
      <c r="G318" s="5"/>
      <c r="H318" s="5"/>
      <c r="I318" s="5"/>
      <c r="J318" s="5"/>
      <c r="K318" s="5"/>
      <c r="L318" s="5"/>
      <c r="M318" s="5"/>
      <c r="N318" s="5"/>
      <c r="O318" s="5"/>
    </row>
    <row r="319" spans="1:17" x14ac:dyDescent="0.25">
      <c r="A319" s="5"/>
      <c r="B319" s="5"/>
      <c r="C319" s="5"/>
      <c r="D319" s="5"/>
      <c r="E319" s="5"/>
      <c r="F319" s="5"/>
      <c r="G319" s="5"/>
      <c r="H319" s="5"/>
      <c r="I319" s="5"/>
      <c r="J319" s="5"/>
      <c r="K319" s="5"/>
      <c r="L319" s="5"/>
      <c r="M319" s="5"/>
      <c r="N319" s="5"/>
      <c r="O319" s="5"/>
    </row>
    <row r="320" spans="1:17" x14ac:dyDescent="0.25">
      <c r="A320" s="5"/>
      <c r="B320" s="5"/>
      <c r="C320" s="5"/>
      <c r="D320" s="5"/>
      <c r="E320" s="5"/>
      <c r="F320" s="5"/>
      <c r="G320" s="5"/>
      <c r="H320" s="5"/>
      <c r="I320" s="5"/>
      <c r="J320" s="5"/>
      <c r="K320" s="5"/>
      <c r="L320" s="5"/>
      <c r="M320" s="5"/>
      <c r="N320" s="5"/>
      <c r="O320" s="5"/>
    </row>
    <row r="321" spans="1:15" x14ac:dyDescent="0.25">
      <c r="A321" s="5"/>
      <c r="B321" s="5"/>
      <c r="C321" s="5"/>
      <c r="D321" s="5"/>
      <c r="E321" s="5"/>
      <c r="F321" s="5"/>
      <c r="G321" s="5"/>
      <c r="H321" s="5"/>
      <c r="I321" s="5"/>
      <c r="J321" s="5"/>
      <c r="K321" s="5"/>
      <c r="L321" s="5"/>
      <c r="M321" s="5"/>
      <c r="N321" s="5"/>
      <c r="O321" s="5"/>
    </row>
    <row r="322" spans="1:15" x14ac:dyDescent="0.25">
      <c r="A322" s="5"/>
      <c r="B322" s="5"/>
      <c r="C322" s="5"/>
      <c r="D322" s="5"/>
      <c r="E322" s="5"/>
      <c r="F322" s="5"/>
      <c r="G322" s="5"/>
      <c r="H322" s="5"/>
      <c r="I322" s="5"/>
      <c r="J322" s="5"/>
      <c r="K322" s="5"/>
      <c r="L322" s="5"/>
      <c r="M322" s="5"/>
      <c r="N322" s="5"/>
      <c r="O322" s="5"/>
    </row>
    <row r="323" spans="1:15" x14ac:dyDescent="0.25">
      <c r="A323" s="5"/>
      <c r="B323" s="5"/>
      <c r="C323" s="5"/>
      <c r="D323" s="5"/>
      <c r="E323" s="5"/>
      <c r="F323" s="5"/>
      <c r="G323" s="5"/>
      <c r="H323" s="5"/>
      <c r="I323" s="5"/>
      <c r="J323" s="5"/>
      <c r="K323" s="5"/>
      <c r="L323" s="5"/>
      <c r="M323" s="5"/>
      <c r="N323" s="5"/>
      <c r="O323" s="5"/>
    </row>
    <row r="324" spans="1:15" x14ac:dyDescent="0.25">
      <c r="A324" s="5"/>
      <c r="B324" s="5"/>
      <c r="C324" s="5"/>
      <c r="D324" s="5"/>
      <c r="E324" s="5"/>
      <c r="F324" s="5"/>
      <c r="G324" s="5"/>
      <c r="H324" s="5"/>
      <c r="I324" s="5"/>
      <c r="J324" s="5"/>
      <c r="K324" s="5"/>
      <c r="L324" s="5"/>
      <c r="M324" s="5"/>
      <c r="N324" s="5"/>
      <c r="O324" s="5"/>
    </row>
    <row r="325" spans="1:15" x14ac:dyDescent="0.25">
      <c r="A325" s="5"/>
      <c r="B325" s="5"/>
      <c r="C325" s="5"/>
      <c r="D325" s="5"/>
      <c r="E325" s="5"/>
      <c r="F325" s="5"/>
      <c r="G325" s="5"/>
      <c r="H325" s="5"/>
      <c r="I325" s="5"/>
      <c r="J325" s="5"/>
      <c r="K325" s="5"/>
      <c r="L325" s="5"/>
      <c r="M325" s="5"/>
      <c r="N325" s="5"/>
      <c r="O325" s="5"/>
    </row>
  </sheetData>
  <sheetProtection algorithmName="SHA-512" hashValue="Y+4B+sHiw62lNGBBXm3UHE+baafzvzhPMjkRStU49u6TjfU3mJ/b7jLNPqAO9BDnNS3iRJHmV1oXUU05V7fazg==" saltValue="nJ0ShRtJwVJRqHcpKqPpdQ==" spinCount="100000" sheet="1" objects="1" scenarios="1" formatCells="0" formatColumns="0" formatRows="0"/>
  <autoFilter ref="A22:P304">
    <filterColumn colId="2">
      <filters blank="1">
        <filter val="1 300"/>
        <filter val="46 303"/>
        <filter val="51 975"/>
        <filter val="53 275"/>
        <filter val="99 578"/>
      </filters>
    </filterColumn>
  </autoFilter>
  <mergeCells count="31">
    <mergeCell ref="L20:L21"/>
    <mergeCell ref="C17:P17"/>
    <mergeCell ref="C18:P18"/>
    <mergeCell ref="A19:A21"/>
    <mergeCell ref="B19:B21"/>
    <mergeCell ref="C19:O19"/>
    <mergeCell ref="P19:P21"/>
    <mergeCell ref="C20:C21"/>
    <mergeCell ref="D20:D21"/>
    <mergeCell ref="E20:E21"/>
    <mergeCell ref="F20:F21"/>
    <mergeCell ref="M20:M21"/>
    <mergeCell ref="N20:N21"/>
    <mergeCell ref="O20:O21"/>
    <mergeCell ref="G20:G21"/>
    <mergeCell ref="H20:H21"/>
    <mergeCell ref="I20:I21"/>
    <mergeCell ref="J20:J21"/>
    <mergeCell ref="K20:K21"/>
    <mergeCell ref="C16:P16"/>
    <mergeCell ref="A3:P3"/>
    <mergeCell ref="A4:P4"/>
    <mergeCell ref="C6:P6"/>
    <mergeCell ref="C7:P7"/>
    <mergeCell ref="C8:P8"/>
    <mergeCell ref="C9:P9"/>
    <mergeCell ref="C10:P10"/>
    <mergeCell ref="C11:P11"/>
    <mergeCell ref="C13:P13"/>
    <mergeCell ref="C14:P14"/>
    <mergeCell ref="C15:P15"/>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24.pielikums Jūrmalas pilsētas domes 
2016.gada 15.septembra saistošajiem noteikumiem Nr.30
(protokols Nr.13, 11.punkts)
 </firstHeader>
    <firstFooter>&amp;L&amp;9&amp;D; &amp;T&amp;R&amp;9&amp;P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R321"/>
  <sheetViews>
    <sheetView view="pageLayout" zoomScaleNormal="90" workbookViewId="0">
      <selection activeCell="T8" sqref="T8"/>
    </sheetView>
  </sheetViews>
  <sheetFormatPr defaultRowHeight="12" outlineLevelCol="1" x14ac:dyDescent="0.25"/>
  <cols>
    <col min="1" max="1" width="10.85546875" style="1" customWidth="1"/>
    <col min="2" max="2" width="31.140625" style="1" customWidth="1"/>
    <col min="3" max="3" width="8.7109375" style="1" customWidth="1"/>
    <col min="4" max="5" width="8.7109375" style="1" hidden="1" customWidth="1" outlineLevel="1"/>
    <col min="6" max="6" width="8.7109375" style="1" customWidth="1" collapsed="1"/>
    <col min="7" max="7" width="12.28515625" style="1" hidden="1" customWidth="1" outlineLevel="1"/>
    <col min="8" max="8" width="10" style="1" hidden="1" customWidth="1" outlineLevel="1"/>
    <col min="9" max="9" width="8.7109375" style="1" customWidth="1" collapsed="1"/>
    <col min="10" max="10" width="8.7109375" style="1" hidden="1" customWidth="1" outlineLevel="1"/>
    <col min="11" max="11" width="7.7109375" style="1" hidden="1" customWidth="1" outlineLevel="1"/>
    <col min="12" max="12" width="7.42578125" style="1" customWidth="1" collapsed="1"/>
    <col min="13" max="14" width="8.7109375" style="1" hidden="1" customWidth="1" outlineLevel="1"/>
    <col min="15" max="15" width="7.5703125" style="1" customWidth="1" collapsed="1"/>
    <col min="16" max="16" width="36.7109375" style="5" hidden="1" customWidth="1" outlineLevel="1"/>
    <col min="17" max="17" width="9.140625" style="5" collapsed="1"/>
    <col min="18" max="16384" width="9.140625" style="5"/>
  </cols>
  <sheetData>
    <row r="1" spans="1:17" x14ac:dyDescent="0.25">
      <c r="B1" s="2"/>
      <c r="C1" s="2"/>
      <c r="D1" s="2"/>
      <c r="E1" s="2"/>
      <c r="F1" s="2"/>
      <c r="G1" s="2"/>
      <c r="H1" s="2"/>
      <c r="I1" s="2"/>
      <c r="J1" s="2"/>
      <c r="K1" s="2"/>
      <c r="L1" s="2"/>
      <c r="M1" s="3"/>
      <c r="N1" s="3"/>
      <c r="O1" s="4" t="s">
        <v>402</v>
      </c>
    </row>
    <row r="2" spans="1:17" x14ac:dyDescent="0.25">
      <c r="B2" s="2"/>
      <c r="C2" s="2"/>
      <c r="D2" s="2"/>
      <c r="E2" s="2"/>
      <c r="F2" s="2"/>
      <c r="G2" s="2"/>
      <c r="H2" s="2"/>
      <c r="I2" s="2"/>
      <c r="J2" s="2"/>
      <c r="K2" s="2"/>
      <c r="L2" s="2"/>
      <c r="M2" s="3"/>
      <c r="N2" s="3"/>
      <c r="O2" s="4"/>
    </row>
    <row r="3" spans="1:17" x14ac:dyDescent="0.25">
      <c r="A3" s="850"/>
      <c r="B3" s="851"/>
      <c r="C3" s="851"/>
      <c r="D3" s="851"/>
      <c r="E3" s="851"/>
      <c r="F3" s="851"/>
      <c r="G3" s="851"/>
      <c r="H3" s="851"/>
      <c r="I3" s="851"/>
      <c r="J3" s="851"/>
      <c r="K3" s="851"/>
      <c r="L3" s="851"/>
      <c r="M3" s="851"/>
      <c r="N3" s="851"/>
      <c r="O3" s="851"/>
      <c r="P3" s="852"/>
    </row>
    <row r="4" spans="1:17" ht="15.75" x14ac:dyDescent="0.25">
      <c r="A4" s="830" t="s">
        <v>1</v>
      </c>
      <c r="B4" s="831"/>
      <c r="C4" s="831"/>
      <c r="D4" s="831"/>
      <c r="E4" s="831"/>
      <c r="F4" s="831"/>
      <c r="G4" s="831"/>
      <c r="H4" s="831"/>
      <c r="I4" s="831"/>
      <c r="J4" s="831"/>
      <c r="K4" s="831"/>
      <c r="L4" s="831"/>
      <c r="M4" s="831"/>
      <c r="N4" s="831"/>
      <c r="O4" s="831"/>
      <c r="P4" s="831"/>
      <c r="Q4" s="12"/>
    </row>
    <row r="5" spans="1:17" ht="15.75" x14ac:dyDescent="0.25">
      <c r="A5" s="345"/>
      <c r="B5" s="346"/>
      <c r="C5" s="346"/>
      <c r="D5" s="346"/>
      <c r="E5" s="346"/>
      <c r="F5" s="346"/>
      <c r="G5" s="346"/>
      <c r="H5" s="346"/>
      <c r="I5" s="346"/>
      <c r="J5" s="346"/>
      <c r="K5" s="346"/>
      <c r="L5" s="346"/>
      <c r="M5" s="346"/>
      <c r="N5" s="346"/>
      <c r="O5" s="346"/>
      <c r="P5" s="346"/>
      <c r="Q5" s="12"/>
    </row>
    <row r="6" spans="1:17" ht="12.75" x14ac:dyDescent="0.25">
      <c r="A6" s="15" t="s">
        <v>2</v>
      </c>
      <c r="B6" s="16"/>
      <c r="C6" s="833" t="s">
        <v>332</v>
      </c>
      <c r="D6" s="833"/>
      <c r="E6" s="833"/>
      <c r="F6" s="833"/>
      <c r="G6" s="833"/>
      <c r="H6" s="833"/>
      <c r="I6" s="833"/>
      <c r="J6" s="833"/>
      <c r="K6" s="833"/>
      <c r="L6" s="833"/>
      <c r="M6" s="833"/>
      <c r="N6" s="833"/>
      <c r="O6" s="833"/>
      <c r="P6" s="833"/>
      <c r="Q6" s="12"/>
    </row>
    <row r="7" spans="1:17" ht="12.75" x14ac:dyDescent="0.25">
      <c r="A7" s="15" t="s">
        <v>4</v>
      </c>
      <c r="B7" s="16"/>
      <c r="C7" s="833" t="s">
        <v>333</v>
      </c>
      <c r="D7" s="833"/>
      <c r="E7" s="833"/>
      <c r="F7" s="833"/>
      <c r="G7" s="833"/>
      <c r="H7" s="833"/>
      <c r="I7" s="833"/>
      <c r="J7" s="833"/>
      <c r="K7" s="833"/>
      <c r="L7" s="833"/>
      <c r="M7" s="833"/>
      <c r="N7" s="833"/>
      <c r="O7" s="833"/>
      <c r="P7" s="833"/>
      <c r="Q7" s="12"/>
    </row>
    <row r="8" spans="1:17" x14ac:dyDescent="0.25">
      <c r="A8" s="17" t="s">
        <v>6</v>
      </c>
      <c r="B8" s="18"/>
      <c r="C8" s="825" t="s">
        <v>334</v>
      </c>
      <c r="D8" s="825"/>
      <c r="E8" s="825"/>
      <c r="F8" s="825"/>
      <c r="G8" s="825"/>
      <c r="H8" s="825"/>
      <c r="I8" s="825"/>
      <c r="J8" s="825"/>
      <c r="K8" s="825"/>
      <c r="L8" s="825"/>
      <c r="M8" s="825"/>
      <c r="N8" s="825"/>
      <c r="O8" s="825"/>
      <c r="P8" s="825"/>
      <c r="Q8" s="12"/>
    </row>
    <row r="9" spans="1:17" x14ac:dyDescent="0.25">
      <c r="A9" s="17" t="s">
        <v>8</v>
      </c>
      <c r="B9" s="18"/>
      <c r="C9" s="825" t="s">
        <v>403</v>
      </c>
      <c r="D9" s="825"/>
      <c r="E9" s="825"/>
      <c r="F9" s="825"/>
      <c r="G9" s="825"/>
      <c r="H9" s="825"/>
      <c r="I9" s="825"/>
      <c r="J9" s="825"/>
      <c r="K9" s="825"/>
      <c r="L9" s="825"/>
      <c r="M9" s="825"/>
      <c r="N9" s="825"/>
      <c r="O9" s="825"/>
      <c r="P9" s="825"/>
      <c r="Q9" s="12"/>
    </row>
    <row r="10" spans="1:17" x14ac:dyDescent="0.25">
      <c r="A10" s="17" t="s">
        <v>10</v>
      </c>
      <c r="B10" s="18"/>
      <c r="C10" s="833" t="s">
        <v>404</v>
      </c>
      <c r="D10" s="833"/>
      <c r="E10" s="833"/>
      <c r="F10" s="833"/>
      <c r="G10" s="833"/>
      <c r="H10" s="833"/>
      <c r="I10" s="833"/>
      <c r="J10" s="833"/>
      <c r="K10" s="833"/>
      <c r="L10" s="833"/>
      <c r="M10" s="833"/>
      <c r="N10" s="833"/>
      <c r="O10" s="833"/>
      <c r="P10" s="833"/>
      <c r="Q10" s="12"/>
    </row>
    <row r="11" spans="1:17" x14ac:dyDescent="0.25">
      <c r="A11" s="17" t="s">
        <v>12</v>
      </c>
      <c r="B11" s="18"/>
      <c r="C11" s="833"/>
      <c r="D11" s="833"/>
      <c r="E11" s="833"/>
      <c r="F11" s="833"/>
      <c r="G11" s="833"/>
      <c r="H11" s="833"/>
      <c r="I11" s="833"/>
      <c r="J11" s="833"/>
      <c r="K11" s="833"/>
      <c r="L11" s="833"/>
      <c r="M11" s="833"/>
      <c r="N11" s="833"/>
      <c r="O11" s="833"/>
      <c r="P11" s="833"/>
      <c r="Q11" s="12"/>
    </row>
    <row r="12" spans="1:17" x14ac:dyDescent="0.25">
      <c r="A12" s="19" t="s">
        <v>14</v>
      </c>
      <c r="B12" s="18"/>
      <c r="C12" s="21"/>
      <c r="D12" s="21"/>
      <c r="E12" s="21"/>
      <c r="F12" s="21"/>
      <c r="G12" s="21"/>
      <c r="H12" s="21"/>
      <c r="I12" s="21"/>
      <c r="J12" s="21"/>
      <c r="K12" s="21"/>
      <c r="L12" s="21"/>
      <c r="M12" s="21"/>
      <c r="N12" s="21"/>
      <c r="O12" s="21"/>
      <c r="P12" s="466"/>
      <c r="Q12" s="12"/>
    </row>
    <row r="13" spans="1:17" x14ac:dyDescent="0.25">
      <c r="A13" s="17"/>
      <c r="B13" s="18" t="s">
        <v>15</v>
      </c>
      <c r="C13" s="825" t="s">
        <v>337</v>
      </c>
      <c r="D13" s="825"/>
      <c r="E13" s="825"/>
      <c r="F13" s="825"/>
      <c r="G13" s="825"/>
      <c r="H13" s="825"/>
      <c r="I13" s="825"/>
      <c r="J13" s="825"/>
      <c r="K13" s="825"/>
      <c r="L13" s="825"/>
      <c r="M13" s="825"/>
      <c r="N13" s="825"/>
      <c r="O13" s="825"/>
      <c r="P13" s="825"/>
      <c r="Q13" s="12"/>
    </row>
    <row r="14" spans="1:17" x14ac:dyDescent="0.25">
      <c r="A14" s="17"/>
      <c r="B14" s="18" t="s">
        <v>17</v>
      </c>
      <c r="C14" s="825"/>
      <c r="D14" s="825"/>
      <c r="E14" s="825"/>
      <c r="F14" s="825"/>
      <c r="G14" s="825"/>
      <c r="H14" s="825"/>
      <c r="I14" s="825"/>
      <c r="J14" s="825"/>
      <c r="K14" s="825"/>
      <c r="L14" s="825"/>
      <c r="M14" s="825"/>
      <c r="N14" s="825"/>
      <c r="O14" s="825"/>
      <c r="P14" s="825"/>
      <c r="Q14" s="12"/>
    </row>
    <row r="15" spans="1:17" x14ac:dyDescent="0.25">
      <c r="A15" s="17"/>
      <c r="B15" s="18" t="s">
        <v>19</v>
      </c>
      <c r="C15" s="825"/>
      <c r="D15" s="825"/>
      <c r="E15" s="825"/>
      <c r="F15" s="825"/>
      <c r="G15" s="825"/>
      <c r="H15" s="825"/>
      <c r="I15" s="825"/>
      <c r="J15" s="825"/>
      <c r="K15" s="825"/>
      <c r="L15" s="825"/>
      <c r="M15" s="825"/>
      <c r="N15" s="825"/>
      <c r="O15" s="825"/>
      <c r="P15" s="825"/>
      <c r="Q15" s="12"/>
    </row>
    <row r="16" spans="1:17" x14ac:dyDescent="0.25">
      <c r="A16" s="17"/>
      <c r="B16" s="18" t="s">
        <v>20</v>
      </c>
      <c r="C16" s="825"/>
      <c r="D16" s="825"/>
      <c r="E16" s="825"/>
      <c r="F16" s="825"/>
      <c r="G16" s="825"/>
      <c r="H16" s="825"/>
      <c r="I16" s="825"/>
      <c r="J16" s="825"/>
      <c r="K16" s="825"/>
      <c r="L16" s="825"/>
      <c r="M16" s="825"/>
      <c r="N16" s="825"/>
      <c r="O16" s="825"/>
      <c r="P16" s="825"/>
      <c r="Q16" s="12"/>
    </row>
    <row r="17" spans="1:18" x14ac:dyDescent="0.25">
      <c r="A17" s="17"/>
      <c r="B17" s="18" t="s">
        <v>22</v>
      </c>
      <c r="C17" s="825"/>
      <c r="D17" s="825"/>
      <c r="E17" s="825"/>
      <c r="F17" s="825"/>
      <c r="G17" s="825"/>
      <c r="H17" s="825"/>
      <c r="I17" s="825"/>
      <c r="J17" s="825"/>
      <c r="K17" s="825"/>
      <c r="L17" s="825"/>
      <c r="M17" s="825"/>
      <c r="N17" s="825"/>
      <c r="O17" s="825"/>
      <c r="P17" s="825"/>
      <c r="Q17" s="12"/>
    </row>
    <row r="18" spans="1:18" x14ac:dyDescent="0.25">
      <c r="A18" s="25"/>
      <c r="B18" s="26"/>
      <c r="C18" s="837"/>
      <c r="D18" s="837"/>
      <c r="E18" s="837"/>
      <c r="F18" s="837"/>
      <c r="G18" s="837"/>
      <c r="H18" s="837"/>
      <c r="I18" s="837"/>
      <c r="J18" s="837"/>
      <c r="K18" s="837"/>
      <c r="L18" s="837"/>
      <c r="M18" s="837"/>
      <c r="N18" s="837"/>
      <c r="O18" s="837"/>
      <c r="P18" s="837"/>
      <c r="Q18" s="12"/>
    </row>
    <row r="19" spans="1:18" s="27" customFormat="1" x14ac:dyDescent="0.25">
      <c r="A19" s="839" t="s">
        <v>23</v>
      </c>
      <c r="B19" s="842" t="s">
        <v>24</v>
      </c>
      <c r="C19" s="845" t="s">
        <v>25</v>
      </c>
      <c r="D19" s="846"/>
      <c r="E19" s="846"/>
      <c r="F19" s="846"/>
      <c r="G19" s="846"/>
      <c r="H19" s="846"/>
      <c r="I19" s="846"/>
      <c r="J19" s="846"/>
      <c r="K19" s="846"/>
      <c r="L19" s="846"/>
      <c r="M19" s="846"/>
      <c r="N19" s="846"/>
      <c r="O19" s="847"/>
      <c r="P19" s="842" t="s">
        <v>26</v>
      </c>
    </row>
    <row r="20" spans="1:18" s="27" customFormat="1" x14ac:dyDescent="0.25">
      <c r="A20" s="840"/>
      <c r="B20" s="843"/>
      <c r="C20" s="848" t="s">
        <v>27</v>
      </c>
      <c r="D20" s="821" t="s">
        <v>28</v>
      </c>
      <c r="E20" s="823" t="s">
        <v>29</v>
      </c>
      <c r="F20" s="835" t="s">
        <v>30</v>
      </c>
      <c r="G20" s="821" t="s">
        <v>31</v>
      </c>
      <c r="H20" s="823" t="s">
        <v>32</v>
      </c>
      <c r="I20" s="835" t="s">
        <v>33</v>
      </c>
      <c r="J20" s="821" t="s">
        <v>34</v>
      </c>
      <c r="K20" s="823" t="s">
        <v>35</v>
      </c>
      <c r="L20" s="835" t="s">
        <v>36</v>
      </c>
      <c r="M20" s="821" t="s">
        <v>37</v>
      </c>
      <c r="N20" s="823" t="s">
        <v>38</v>
      </c>
      <c r="O20" s="835" t="s">
        <v>39</v>
      </c>
      <c r="P20" s="843"/>
    </row>
    <row r="21" spans="1:18" s="28" customFormat="1" ht="57" customHeight="1" thickBot="1" x14ac:dyDescent="0.3">
      <c r="A21" s="841"/>
      <c r="B21" s="844"/>
      <c r="C21" s="849"/>
      <c r="D21" s="822"/>
      <c r="E21" s="824"/>
      <c r="F21" s="836"/>
      <c r="G21" s="822"/>
      <c r="H21" s="824"/>
      <c r="I21" s="836"/>
      <c r="J21" s="822"/>
      <c r="K21" s="824"/>
      <c r="L21" s="836"/>
      <c r="M21" s="822"/>
      <c r="N21" s="824"/>
      <c r="O21" s="836"/>
      <c r="P21" s="844"/>
    </row>
    <row r="22" spans="1:18" s="28" customFormat="1" ht="9" thickTop="1" x14ac:dyDescent="0.25">
      <c r="A22" s="29" t="s">
        <v>330</v>
      </c>
      <c r="B22" s="29">
        <v>2</v>
      </c>
      <c r="C22" s="29">
        <v>3</v>
      </c>
      <c r="D22" s="31">
        <v>4</v>
      </c>
      <c r="E22" s="35">
        <v>5</v>
      </c>
      <c r="F22" s="33">
        <v>4</v>
      </c>
      <c r="G22" s="31">
        <v>7</v>
      </c>
      <c r="H22" s="32">
        <v>8</v>
      </c>
      <c r="I22" s="33">
        <v>5</v>
      </c>
      <c r="J22" s="31">
        <v>10</v>
      </c>
      <c r="K22" s="34">
        <v>11</v>
      </c>
      <c r="L22" s="33">
        <v>6</v>
      </c>
      <c r="M22" s="34">
        <v>13</v>
      </c>
      <c r="N22" s="35">
        <v>14</v>
      </c>
      <c r="O22" s="33">
        <v>7</v>
      </c>
      <c r="P22" s="33">
        <v>16</v>
      </c>
    </row>
    <row r="23" spans="1:18" s="46" customFormat="1" x14ac:dyDescent="0.25">
      <c r="A23" s="36"/>
      <c r="B23" s="37" t="s">
        <v>40</v>
      </c>
      <c r="C23" s="40"/>
      <c r="D23" s="39"/>
      <c r="E23" s="44"/>
      <c r="F23" s="42"/>
      <c r="G23" s="39"/>
      <c r="H23" s="41"/>
      <c r="I23" s="42"/>
      <c r="J23" s="39"/>
      <c r="K23" s="43"/>
      <c r="L23" s="42"/>
      <c r="M23" s="43"/>
      <c r="N23" s="44"/>
      <c r="O23" s="42"/>
      <c r="P23" s="45"/>
    </row>
    <row r="24" spans="1:18" s="46" customFormat="1" ht="12.75" thickBot="1" x14ac:dyDescent="0.3">
      <c r="A24" s="47"/>
      <c r="B24" s="48" t="s">
        <v>41</v>
      </c>
      <c r="C24" s="386">
        <f>F24+I24+L24+O24</f>
        <v>1739844</v>
      </c>
      <c r="D24" s="50">
        <f>SUM(D25,D28,D29,D45,D46)</f>
        <v>1739844</v>
      </c>
      <c r="E24" s="54">
        <f>SUM(E25,E28,E29,E45,E46)</f>
        <v>0</v>
      </c>
      <c r="F24" s="52">
        <f t="shared" ref="F24:F29" si="0">D24+E24</f>
        <v>1739844</v>
      </c>
      <c r="G24" s="50">
        <f>SUM(G25,G28,G46)</f>
        <v>0</v>
      </c>
      <c r="H24" s="51">
        <f>SUM(H25,H28,H46)</f>
        <v>0</v>
      </c>
      <c r="I24" s="52">
        <f>G24+H24</f>
        <v>0</v>
      </c>
      <c r="J24" s="50">
        <f>SUM(J25,J30,J46)</f>
        <v>0</v>
      </c>
      <c r="K24" s="51">
        <f>SUM(K25,K30,K46)</f>
        <v>0</v>
      </c>
      <c r="L24" s="52">
        <f>J24+K24</f>
        <v>0</v>
      </c>
      <c r="M24" s="53">
        <f>SUM(M25,M48)</f>
        <v>0</v>
      </c>
      <c r="N24" s="54">
        <f>SUM(N25,N48)</f>
        <v>0</v>
      </c>
      <c r="O24" s="52">
        <f>M24+N24</f>
        <v>0</v>
      </c>
      <c r="P24" s="55"/>
      <c r="R24" s="56"/>
    </row>
    <row r="25" spans="1:18" ht="12.75" hidden="1" thickTop="1" x14ac:dyDescent="0.25">
      <c r="A25" s="57"/>
      <c r="B25" s="58" t="s">
        <v>42</v>
      </c>
      <c r="C25" s="387">
        <f>F25+I25+L25+O25</f>
        <v>0</v>
      </c>
      <c r="D25" s="60">
        <f>SUM(D26:D27)</f>
        <v>0</v>
      </c>
      <c r="E25" s="64">
        <f>SUM(E26:E27)</f>
        <v>0</v>
      </c>
      <c r="F25" s="62">
        <f t="shared" si="0"/>
        <v>0</v>
      </c>
      <c r="G25" s="60">
        <f>SUM(G26:G27)</f>
        <v>0</v>
      </c>
      <c r="H25" s="61">
        <f>SUM(H26:H27)</f>
        <v>0</v>
      </c>
      <c r="I25" s="62">
        <f>G25+H25</f>
        <v>0</v>
      </c>
      <c r="J25" s="60">
        <f>SUM(J26:J27)</f>
        <v>0</v>
      </c>
      <c r="K25" s="61">
        <f>SUM(K26:K27)</f>
        <v>0</v>
      </c>
      <c r="L25" s="62">
        <f>J25+K25</f>
        <v>0</v>
      </c>
      <c r="M25" s="63">
        <f>SUM(M26:M27)</f>
        <v>0</v>
      </c>
      <c r="N25" s="64">
        <f>SUM(N26:N27)</f>
        <v>0</v>
      </c>
      <c r="O25" s="62">
        <f>M25+N25</f>
        <v>0</v>
      </c>
      <c r="P25" s="65"/>
      <c r="R25" s="56"/>
    </row>
    <row r="26" spans="1:18" ht="12.75" hidden="1" thickTop="1" x14ac:dyDescent="0.25">
      <c r="A26" s="66"/>
      <c r="B26" s="67" t="s">
        <v>43</v>
      </c>
      <c r="C26" s="388">
        <f>F26+I26+L26+O26</f>
        <v>0</v>
      </c>
      <c r="D26" s="69"/>
      <c r="E26" s="73"/>
      <c r="F26" s="71">
        <f t="shared" si="0"/>
        <v>0</v>
      </c>
      <c r="G26" s="69"/>
      <c r="H26" s="70"/>
      <c r="I26" s="71">
        <f>G26+H26</f>
        <v>0</v>
      </c>
      <c r="J26" s="69"/>
      <c r="K26" s="70"/>
      <c r="L26" s="71">
        <f>J26+K26</f>
        <v>0</v>
      </c>
      <c r="M26" s="72"/>
      <c r="N26" s="73"/>
      <c r="O26" s="71">
        <f>M26+N26</f>
        <v>0</v>
      </c>
      <c r="P26" s="74"/>
      <c r="R26" s="56"/>
    </row>
    <row r="27" spans="1:18" ht="12.75" hidden="1" thickTop="1" x14ac:dyDescent="0.25">
      <c r="A27" s="75"/>
      <c r="B27" s="76" t="s">
        <v>44</v>
      </c>
      <c r="C27" s="389">
        <f>F27+I27+L27+O27</f>
        <v>0</v>
      </c>
      <c r="D27" s="78"/>
      <c r="E27" s="82"/>
      <c r="F27" s="80">
        <f t="shared" si="0"/>
        <v>0</v>
      </c>
      <c r="G27" s="78"/>
      <c r="H27" s="79"/>
      <c r="I27" s="80">
        <f>G27+H27</f>
        <v>0</v>
      </c>
      <c r="J27" s="78"/>
      <c r="K27" s="79"/>
      <c r="L27" s="80">
        <f>J27+K27</f>
        <v>0</v>
      </c>
      <c r="M27" s="81"/>
      <c r="N27" s="82"/>
      <c r="O27" s="80">
        <f>M27+N27</f>
        <v>0</v>
      </c>
      <c r="P27" s="83"/>
      <c r="R27" s="56"/>
    </row>
    <row r="28" spans="1:18" s="46" customFormat="1" ht="25.5" thickTop="1" thickBot="1" x14ac:dyDescent="0.3">
      <c r="A28" s="84">
        <v>19300</v>
      </c>
      <c r="B28" s="84" t="s">
        <v>45</v>
      </c>
      <c r="C28" s="390">
        <f>SUM(F28,I28)</f>
        <v>1739844</v>
      </c>
      <c r="D28" s="86">
        <v>1739844</v>
      </c>
      <c r="E28" s="335"/>
      <c r="F28" s="88">
        <f>D28+E28</f>
        <v>1739844</v>
      </c>
      <c r="G28" s="86"/>
      <c r="H28" s="87"/>
      <c r="I28" s="88">
        <f>G28+H28</f>
        <v>0</v>
      </c>
      <c r="J28" s="89" t="s">
        <v>46</v>
      </c>
      <c r="K28" s="90" t="s">
        <v>46</v>
      </c>
      <c r="L28" s="91" t="s">
        <v>46</v>
      </c>
      <c r="M28" s="92" t="s">
        <v>46</v>
      </c>
      <c r="N28" s="93" t="s">
        <v>46</v>
      </c>
      <c r="O28" s="91" t="s">
        <v>46</v>
      </c>
      <c r="P28" s="94"/>
      <c r="R28" s="56"/>
    </row>
    <row r="29" spans="1:18" s="46" customFormat="1" ht="41.25" hidden="1" customHeight="1" thickTop="1" x14ac:dyDescent="0.25">
      <c r="A29" s="95"/>
      <c r="B29" s="95" t="s">
        <v>47</v>
      </c>
      <c r="C29" s="391">
        <f>F29</f>
        <v>0</v>
      </c>
      <c r="D29" s="97"/>
      <c r="E29" s="336"/>
      <c r="F29" s="156">
        <f t="shared" si="0"/>
        <v>0</v>
      </c>
      <c r="G29" s="98" t="s">
        <v>46</v>
      </c>
      <c r="H29" s="99" t="s">
        <v>46</v>
      </c>
      <c r="I29" s="100" t="s">
        <v>46</v>
      </c>
      <c r="J29" s="98" t="s">
        <v>46</v>
      </c>
      <c r="K29" s="99" t="s">
        <v>46</v>
      </c>
      <c r="L29" s="100" t="s">
        <v>46</v>
      </c>
      <c r="M29" s="101" t="s">
        <v>46</v>
      </c>
      <c r="N29" s="102" t="s">
        <v>46</v>
      </c>
      <c r="O29" s="100" t="s">
        <v>46</v>
      </c>
      <c r="P29" s="103"/>
      <c r="R29" s="56"/>
    </row>
    <row r="30" spans="1:18" s="46" customFormat="1" ht="24.75" hidden="1" thickTop="1" x14ac:dyDescent="0.25">
      <c r="A30" s="95">
        <v>21300</v>
      </c>
      <c r="B30" s="95" t="s">
        <v>48</v>
      </c>
      <c r="C30" s="391">
        <f t="shared" ref="C30:C44" si="1">L30</f>
        <v>0</v>
      </c>
      <c r="D30" s="98" t="s">
        <v>46</v>
      </c>
      <c r="E30" s="102" t="s">
        <v>46</v>
      </c>
      <c r="F30" s="100" t="s">
        <v>46</v>
      </c>
      <c r="G30" s="98" t="s">
        <v>46</v>
      </c>
      <c r="H30" s="99" t="s">
        <v>46</v>
      </c>
      <c r="I30" s="100" t="s">
        <v>46</v>
      </c>
      <c r="J30" s="104">
        <f>SUM(J31,J35,J37,J40)</f>
        <v>0</v>
      </c>
      <c r="K30" s="105">
        <f>SUM(K31,K35,K37,K40)</f>
        <v>0</v>
      </c>
      <c r="L30" s="106">
        <f t="shared" ref="L30:L44" si="2">J30+K30</f>
        <v>0</v>
      </c>
      <c r="M30" s="101" t="s">
        <v>46</v>
      </c>
      <c r="N30" s="102" t="s">
        <v>46</v>
      </c>
      <c r="O30" s="100" t="s">
        <v>46</v>
      </c>
      <c r="P30" s="103"/>
      <c r="R30" s="56"/>
    </row>
    <row r="31" spans="1:18" s="46" customFormat="1" ht="12.75" hidden="1" thickTop="1" x14ac:dyDescent="0.25">
      <c r="A31" s="107">
        <v>21350</v>
      </c>
      <c r="B31" s="95" t="s">
        <v>49</v>
      </c>
      <c r="C31" s="391">
        <f t="shared" si="1"/>
        <v>0</v>
      </c>
      <c r="D31" s="98" t="s">
        <v>46</v>
      </c>
      <c r="E31" s="102" t="s">
        <v>46</v>
      </c>
      <c r="F31" s="100" t="s">
        <v>46</v>
      </c>
      <c r="G31" s="98" t="s">
        <v>46</v>
      </c>
      <c r="H31" s="99" t="s">
        <v>46</v>
      </c>
      <c r="I31" s="100" t="s">
        <v>46</v>
      </c>
      <c r="J31" s="104">
        <f>SUM(J32:J34)</f>
        <v>0</v>
      </c>
      <c r="K31" s="105">
        <f>SUM(K32:K34)</f>
        <v>0</v>
      </c>
      <c r="L31" s="106">
        <f t="shared" si="2"/>
        <v>0</v>
      </c>
      <c r="M31" s="101" t="s">
        <v>46</v>
      </c>
      <c r="N31" s="102" t="s">
        <v>46</v>
      </c>
      <c r="O31" s="100" t="s">
        <v>46</v>
      </c>
      <c r="P31" s="103"/>
      <c r="R31" s="56"/>
    </row>
    <row r="32" spans="1:18" ht="12.75" hidden="1" thickTop="1" x14ac:dyDescent="0.25">
      <c r="A32" s="66">
        <v>21351</v>
      </c>
      <c r="B32" s="108" t="s">
        <v>50</v>
      </c>
      <c r="C32" s="392">
        <f t="shared" si="1"/>
        <v>0</v>
      </c>
      <c r="D32" s="110" t="s">
        <v>46</v>
      </c>
      <c r="E32" s="117" t="s">
        <v>46</v>
      </c>
      <c r="F32" s="112" t="s">
        <v>46</v>
      </c>
      <c r="G32" s="110" t="s">
        <v>46</v>
      </c>
      <c r="H32" s="111" t="s">
        <v>46</v>
      </c>
      <c r="I32" s="112" t="s">
        <v>46</v>
      </c>
      <c r="J32" s="113"/>
      <c r="K32" s="114"/>
      <c r="L32" s="115">
        <f t="shared" si="2"/>
        <v>0</v>
      </c>
      <c r="M32" s="116" t="s">
        <v>46</v>
      </c>
      <c r="N32" s="117" t="s">
        <v>46</v>
      </c>
      <c r="O32" s="112" t="s">
        <v>46</v>
      </c>
      <c r="P32" s="74"/>
      <c r="R32" s="56"/>
    </row>
    <row r="33" spans="1:18" ht="12.75" hidden="1" thickTop="1" x14ac:dyDescent="0.25">
      <c r="A33" s="75">
        <v>21352</v>
      </c>
      <c r="B33" s="118" t="s">
        <v>51</v>
      </c>
      <c r="C33" s="225">
        <f t="shared" si="1"/>
        <v>0</v>
      </c>
      <c r="D33" s="120" t="s">
        <v>46</v>
      </c>
      <c r="E33" s="127" t="s">
        <v>46</v>
      </c>
      <c r="F33" s="122" t="s">
        <v>46</v>
      </c>
      <c r="G33" s="120" t="s">
        <v>46</v>
      </c>
      <c r="H33" s="121" t="s">
        <v>46</v>
      </c>
      <c r="I33" s="122" t="s">
        <v>46</v>
      </c>
      <c r="J33" s="123"/>
      <c r="K33" s="124"/>
      <c r="L33" s="125">
        <f t="shared" si="2"/>
        <v>0</v>
      </c>
      <c r="M33" s="126" t="s">
        <v>46</v>
      </c>
      <c r="N33" s="127" t="s">
        <v>46</v>
      </c>
      <c r="O33" s="122" t="s">
        <v>46</v>
      </c>
      <c r="P33" s="83"/>
      <c r="R33" s="56"/>
    </row>
    <row r="34" spans="1:18" ht="24.75" hidden="1" thickTop="1" x14ac:dyDescent="0.25">
      <c r="A34" s="75">
        <v>21359</v>
      </c>
      <c r="B34" s="118" t="s">
        <v>52</v>
      </c>
      <c r="C34" s="225">
        <f t="shared" si="1"/>
        <v>0</v>
      </c>
      <c r="D34" s="120" t="s">
        <v>46</v>
      </c>
      <c r="E34" s="127" t="s">
        <v>46</v>
      </c>
      <c r="F34" s="122" t="s">
        <v>46</v>
      </c>
      <c r="G34" s="120" t="s">
        <v>46</v>
      </c>
      <c r="H34" s="121" t="s">
        <v>46</v>
      </c>
      <c r="I34" s="122" t="s">
        <v>46</v>
      </c>
      <c r="J34" s="123"/>
      <c r="K34" s="124"/>
      <c r="L34" s="125">
        <f t="shared" si="2"/>
        <v>0</v>
      </c>
      <c r="M34" s="126" t="s">
        <v>46</v>
      </c>
      <c r="N34" s="127" t="s">
        <v>46</v>
      </c>
      <c r="O34" s="122" t="s">
        <v>46</v>
      </c>
      <c r="P34" s="83"/>
      <c r="R34" s="56"/>
    </row>
    <row r="35" spans="1:18" s="46" customFormat="1" ht="24.75" hidden="1" thickTop="1" x14ac:dyDescent="0.25">
      <c r="A35" s="107">
        <v>21370</v>
      </c>
      <c r="B35" s="95" t="s">
        <v>53</v>
      </c>
      <c r="C35" s="391">
        <f t="shared" si="1"/>
        <v>0</v>
      </c>
      <c r="D35" s="98" t="s">
        <v>46</v>
      </c>
      <c r="E35" s="102" t="s">
        <v>46</v>
      </c>
      <c r="F35" s="100" t="s">
        <v>46</v>
      </c>
      <c r="G35" s="98" t="s">
        <v>46</v>
      </c>
      <c r="H35" s="99" t="s">
        <v>46</v>
      </c>
      <c r="I35" s="100" t="s">
        <v>46</v>
      </c>
      <c r="J35" s="104">
        <f>SUM(J36)</f>
        <v>0</v>
      </c>
      <c r="K35" s="105">
        <f>SUM(K36)</f>
        <v>0</v>
      </c>
      <c r="L35" s="106">
        <f t="shared" si="2"/>
        <v>0</v>
      </c>
      <c r="M35" s="101" t="s">
        <v>46</v>
      </c>
      <c r="N35" s="102" t="s">
        <v>46</v>
      </c>
      <c r="O35" s="100" t="s">
        <v>46</v>
      </c>
      <c r="P35" s="103"/>
      <c r="R35" s="56"/>
    </row>
    <row r="36" spans="1:18" ht="36.75" hidden="1" thickTop="1" x14ac:dyDescent="0.25">
      <c r="A36" s="128">
        <v>21379</v>
      </c>
      <c r="B36" s="129" t="s">
        <v>54</v>
      </c>
      <c r="C36" s="295">
        <f t="shared" si="1"/>
        <v>0</v>
      </c>
      <c r="D36" s="131" t="s">
        <v>46</v>
      </c>
      <c r="E36" s="138" t="s">
        <v>46</v>
      </c>
      <c r="F36" s="133" t="s">
        <v>46</v>
      </c>
      <c r="G36" s="131" t="s">
        <v>46</v>
      </c>
      <c r="H36" s="132" t="s">
        <v>46</v>
      </c>
      <c r="I36" s="133" t="s">
        <v>46</v>
      </c>
      <c r="J36" s="134"/>
      <c r="K36" s="135"/>
      <c r="L36" s="136">
        <f t="shared" si="2"/>
        <v>0</v>
      </c>
      <c r="M36" s="137" t="s">
        <v>46</v>
      </c>
      <c r="N36" s="138" t="s">
        <v>46</v>
      </c>
      <c r="O36" s="133" t="s">
        <v>46</v>
      </c>
      <c r="P36" s="139"/>
      <c r="R36" s="56"/>
    </row>
    <row r="37" spans="1:18" s="46" customFormat="1" ht="12.75" hidden="1" thickTop="1" x14ac:dyDescent="0.25">
      <c r="A37" s="107">
        <v>21380</v>
      </c>
      <c r="B37" s="95" t="s">
        <v>55</v>
      </c>
      <c r="C37" s="391">
        <f t="shared" si="1"/>
        <v>0</v>
      </c>
      <c r="D37" s="98" t="s">
        <v>46</v>
      </c>
      <c r="E37" s="102" t="s">
        <v>46</v>
      </c>
      <c r="F37" s="100" t="s">
        <v>46</v>
      </c>
      <c r="G37" s="98" t="s">
        <v>46</v>
      </c>
      <c r="H37" s="99" t="s">
        <v>46</v>
      </c>
      <c r="I37" s="100" t="s">
        <v>46</v>
      </c>
      <c r="J37" s="104">
        <f>SUM(J38:J39)</f>
        <v>0</v>
      </c>
      <c r="K37" s="105">
        <f>SUM(K38:K39)</f>
        <v>0</v>
      </c>
      <c r="L37" s="106">
        <f t="shared" si="2"/>
        <v>0</v>
      </c>
      <c r="M37" s="101" t="s">
        <v>46</v>
      </c>
      <c r="N37" s="102" t="s">
        <v>46</v>
      </c>
      <c r="O37" s="100" t="s">
        <v>46</v>
      </c>
      <c r="P37" s="103"/>
      <c r="R37" s="56"/>
    </row>
    <row r="38" spans="1:18" ht="12.75" hidden="1" thickTop="1" x14ac:dyDescent="0.25">
      <c r="A38" s="67">
        <v>21381</v>
      </c>
      <c r="B38" s="108" t="s">
        <v>56</v>
      </c>
      <c r="C38" s="392">
        <f t="shared" si="1"/>
        <v>0</v>
      </c>
      <c r="D38" s="110" t="s">
        <v>46</v>
      </c>
      <c r="E38" s="117" t="s">
        <v>46</v>
      </c>
      <c r="F38" s="112" t="s">
        <v>46</v>
      </c>
      <c r="G38" s="110" t="s">
        <v>46</v>
      </c>
      <c r="H38" s="111" t="s">
        <v>46</v>
      </c>
      <c r="I38" s="112" t="s">
        <v>46</v>
      </c>
      <c r="J38" s="113"/>
      <c r="K38" s="114"/>
      <c r="L38" s="115">
        <f t="shared" si="2"/>
        <v>0</v>
      </c>
      <c r="M38" s="116" t="s">
        <v>46</v>
      </c>
      <c r="N38" s="117" t="s">
        <v>46</v>
      </c>
      <c r="O38" s="112" t="s">
        <v>46</v>
      </c>
      <c r="P38" s="74"/>
      <c r="R38" s="56"/>
    </row>
    <row r="39" spans="1:18" ht="24.75" hidden="1" thickTop="1" x14ac:dyDescent="0.25">
      <c r="A39" s="76">
        <v>21383</v>
      </c>
      <c r="B39" s="118" t="s">
        <v>57</v>
      </c>
      <c r="C39" s="225">
        <f t="shared" si="1"/>
        <v>0</v>
      </c>
      <c r="D39" s="120" t="s">
        <v>46</v>
      </c>
      <c r="E39" s="127" t="s">
        <v>46</v>
      </c>
      <c r="F39" s="122" t="s">
        <v>46</v>
      </c>
      <c r="G39" s="120" t="s">
        <v>46</v>
      </c>
      <c r="H39" s="121" t="s">
        <v>46</v>
      </c>
      <c r="I39" s="122" t="s">
        <v>46</v>
      </c>
      <c r="J39" s="123"/>
      <c r="K39" s="124"/>
      <c r="L39" s="125">
        <f t="shared" si="2"/>
        <v>0</v>
      </c>
      <c r="M39" s="126" t="s">
        <v>46</v>
      </c>
      <c r="N39" s="127" t="s">
        <v>46</v>
      </c>
      <c r="O39" s="122" t="s">
        <v>46</v>
      </c>
      <c r="P39" s="83"/>
      <c r="R39" s="56"/>
    </row>
    <row r="40" spans="1:18" s="46" customFormat="1" ht="24.75" hidden="1" thickTop="1" x14ac:dyDescent="0.25">
      <c r="A40" s="107">
        <v>21390</v>
      </c>
      <c r="B40" s="95" t="s">
        <v>58</v>
      </c>
      <c r="C40" s="391">
        <f t="shared" si="1"/>
        <v>0</v>
      </c>
      <c r="D40" s="98" t="s">
        <v>46</v>
      </c>
      <c r="E40" s="102" t="s">
        <v>46</v>
      </c>
      <c r="F40" s="100" t="s">
        <v>46</v>
      </c>
      <c r="G40" s="98" t="s">
        <v>46</v>
      </c>
      <c r="H40" s="99" t="s">
        <v>46</v>
      </c>
      <c r="I40" s="100" t="s">
        <v>46</v>
      </c>
      <c r="J40" s="104">
        <f>SUM(J41:J44)</f>
        <v>0</v>
      </c>
      <c r="K40" s="105">
        <f>SUM(K41:K44)</f>
        <v>0</v>
      </c>
      <c r="L40" s="106">
        <f t="shared" si="2"/>
        <v>0</v>
      </c>
      <c r="M40" s="101" t="s">
        <v>46</v>
      </c>
      <c r="N40" s="102" t="s">
        <v>46</v>
      </c>
      <c r="O40" s="100" t="s">
        <v>46</v>
      </c>
      <c r="P40" s="103"/>
      <c r="R40" s="56"/>
    </row>
    <row r="41" spans="1:18" ht="24.75" hidden="1" thickTop="1" x14ac:dyDescent="0.25">
      <c r="A41" s="67">
        <v>21391</v>
      </c>
      <c r="B41" s="108" t="s">
        <v>59</v>
      </c>
      <c r="C41" s="392">
        <f t="shared" si="1"/>
        <v>0</v>
      </c>
      <c r="D41" s="110" t="s">
        <v>46</v>
      </c>
      <c r="E41" s="117" t="s">
        <v>46</v>
      </c>
      <c r="F41" s="112" t="s">
        <v>46</v>
      </c>
      <c r="G41" s="110" t="s">
        <v>46</v>
      </c>
      <c r="H41" s="111" t="s">
        <v>46</v>
      </c>
      <c r="I41" s="112" t="s">
        <v>46</v>
      </c>
      <c r="J41" s="113"/>
      <c r="K41" s="114"/>
      <c r="L41" s="115">
        <f t="shared" si="2"/>
        <v>0</v>
      </c>
      <c r="M41" s="116" t="s">
        <v>46</v>
      </c>
      <c r="N41" s="117" t="s">
        <v>46</v>
      </c>
      <c r="O41" s="112" t="s">
        <v>46</v>
      </c>
      <c r="P41" s="74"/>
      <c r="R41" s="56"/>
    </row>
    <row r="42" spans="1:18" ht="12.75" hidden="1" thickTop="1" x14ac:dyDescent="0.25">
      <c r="A42" s="76">
        <v>21393</v>
      </c>
      <c r="B42" s="118" t="s">
        <v>60</v>
      </c>
      <c r="C42" s="225">
        <f t="shared" si="1"/>
        <v>0</v>
      </c>
      <c r="D42" s="120" t="s">
        <v>46</v>
      </c>
      <c r="E42" s="127" t="s">
        <v>46</v>
      </c>
      <c r="F42" s="122" t="s">
        <v>46</v>
      </c>
      <c r="G42" s="120" t="s">
        <v>46</v>
      </c>
      <c r="H42" s="121" t="s">
        <v>46</v>
      </c>
      <c r="I42" s="122" t="s">
        <v>46</v>
      </c>
      <c r="J42" s="123"/>
      <c r="K42" s="124"/>
      <c r="L42" s="125">
        <f t="shared" si="2"/>
        <v>0</v>
      </c>
      <c r="M42" s="126" t="s">
        <v>46</v>
      </c>
      <c r="N42" s="127" t="s">
        <v>46</v>
      </c>
      <c r="O42" s="122" t="s">
        <v>46</v>
      </c>
      <c r="P42" s="83"/>
      <c r="R42" s="56"/>
    </row>
    <row r="43" spans="1:18" ht="12.75" hidden="1" thickTop="1" x14ac:dyDescent="0.25">
      <c r="A43" s="76">
        <v>21395</v>
      </c>
      <c r="B43" s="118" t="s">
        <v>61</v>
      </c>
      <c r="C43" s="225">
        <f t="shared" si="1"/>
        <v>0</v>
      </c>
      <c r="D43" s="120" t="s">
        <v>46</v>
      </c>
      <c r="E43" s="127" t="s">
        <v>46</v>
      </c>
      <c r="F43" s="122" t="s">
        <v>46</v>
      </c>
      <c r="G43" s="120" t="s">
        <v>46</v>
      </c>
      <c r="H43" s="121" t="s">
        <v>46</v>
      </c>
      <c r="I43" s="122" t="s">
        <v>46</v>
      </c>
      <c r="J43" s="123"/>
      <c r="K43" s="124"/>
      <c r="L43" s="125">
        <f t="shared" si="2"/>
        <v>0</v>
      </c>
      <c r="M43" s="126" t="s">
        <v>46</v>
      </c>
      <c r="N43" s="127" t="s">
        <v>46</v>
      </c>
      <c r="O43" s="122" t="s">
        <v>46</v>
      </c>
      <c r="P43" s="83"/>
      <c r="R43" s="56"/>
    </row>
    <row r="44" spans="1:18" ht="12.75" hidden="1" thickTop="1" x14ac:dyDescent="0.25">
      <c r="A44" s="76">
        <v>21399</v>
      </c>
      <c r="B44" s="118" t="s">
        <v>62</v>
      </c>
      <c r="C44" s="225">
        <f t="shared" si="1"/>
        <v>0</v>
      </c>
      <c r="D44" s="120" t="s">
        <v>46</v>
      </c>
      <c r="E44" s="127" t="s">
        <v>46</v>
      </c>
      <c r="F44" s="122" t="s">
        <v>46</v>
      </c>
      <c r="G44" s="120" t="s">
        <v>46</v>
      </c>
      <c r="H44" s="121" t="s">
        <v>46</v>
      </c>
      <c r="I44" s="122" t="s">
        <v>46</v>
      </c>
      <c r="J44" s="123"/>
      <c r="K44" s="124"/>
      <c r="L44" s="125">
        <f t="shared" si="2"/>
        <v>0</v>
      </c>
      <c r="M44" s="126" t="s">
        <v>46</v>
      </c>
      <c r="N44" s="127" t="s">
        <v>46</v>
      </c>
      <c r="O44" s="122" t="s">
        <v>46</v>
      </c>
      <c r="P44" s="83"/>
      <c r="R44" s="56"/>
    </row>
    <row r="45" spans="1:18" s="46" customFormat="1" ht="24.75" hidden="1" thickTop="1" x14ac:dyDescent="0.25">
      <c r="A45" s="107">
        <v>21420</v>
      </c>
      <c r="B45" s="95" t="s">
        <v>63</v>
      </c>
      <c r="C45" s="393">
        <f>F45</f>
        <v>0</v>
      </c>
      <c r="D45" s="141"/>
      <c r="E45" s="337"/>
      <c r="F45" s="156">
        <f>D45+E45</f>
        <v>0</v>
      </c>
      <c r="G45" s="98" t="s">
        <v>46</v>
      </c>
      <c r="H45" s="99" t="s">
        <v>46</v>
      </c>
      <c r="I45" s="100" t="s">
        <v>46</v>
      </c>
      <c r="J45" s="98" t="s">
        <v>46</v>
      </c>
      <c r="K45" s="99" t="s">
        <v>46</v>
      </c>
      <c r="L45" s="100" t="s">
        <v>46</v>
      </c>
      <c r="M45" s="101" t="s">
        <v>46</v>
      </c>
      <c r="N45" s="102" t="s">
        <v>46</v>
      </c>
      <c r="O45" s="100" t="s">
        <v>46</v>
      </c>
      <c r="P45" s="103"/>
      <c r="R45" s="56"/>
    </row>
    <row r="46" spans="1:18" s="46" customFormat="1" ht="24.75" hidden="1" thickTop="1" x14ac:dyDescent="0.25">
      <c r="A46" s="142">
        <v>21490</v>
      </c>
      <c r="B46" s="143" t="s">
        <v>64</v>
      </c>
      <c r="C46" s="393">
        <f>F46+I46+L46</f>
        <v>0</v>
      </c>
      <c r="D46" s="144">
        <f>D47</f>
        <v>0</v>
      </c>
      <c r="E46" s="338">
        <f>E47</f>
        <v>0</v>
      </c>
      <c r="F46" s="146">
        <f>D46+E46</f>
        <v>0</v>
      </c>
      <c r="G46" s="144">
        <f>G47</f>
        <v>0</v>
      </c>
      <c r="H46" s="145">
        <f t="shared" ref="H46:K46" si="3">H47</f>
        <v>0</v>
      </c>
      <c r="I46" s="146">
        <f>G46+H46</f>
        <v>0</v>
      </c>
      <c r="J46" s="144">
        <f>J47</f>
        <v>0</v>
      </c>
      <c r="K46" s="145">
        <f t="shared" si="3"/>
        <v>0</v>
      </c>
      <c r="L46" s="146">
        <f>J46+K46</f>
        <v>0</v>
      </c>
      <c r="M46" s="101" t="s">
        <v>46</v>
      </c>
      <c r="N46" s="102" t="s">
        <v>46</v>
      </c>
      <c r="O46" s="100" t="s">
        <v>46</v>
      </c>
      <c r="P46" s="103"/>
      <c r="R46" s="56"/>
    </row>
    <row r="47" spans="1:18" s="46" customFormat="1" ht="24.75" hidden="1" thickTop="1" x14ac:dyDescent="0.25">
      <c r="A47" s="76">
        <v>21499</v>
      </c>
      <c r="B47" s="118" t="s">
        <v>65</v>
      </c>
      <c r="C47" s="394">
        <f>F47+I47+L47</f>
        <v>0</v>
      </c>
      <c r="D47" s="69"/>
      <c r="E47" s="73"/>
      <c r="F47" s="71">
        <f>D47+E47</f>
        <v>0</v>
      </c>
      <c r="G47" s="148"/>
      <c r="H47" s="70"/>
      <c r="I47" s="71">
        <f>G47+H47</f>
        <v>0</v>
      </c>
      <c r="J47" s="69"/>
      <c r="K47" s="70"/>
      <c r="L47" s="71">
        <f>J47+K47</f>
        <v>0</v>
      </c>
      <c r="M47" s="137" t="s">
        <v>46</v>
      </c>
      <c r="N47" s="138" t="s">
        <v>46</v>
      </c>
      <c r="O47" s="133" t="s">
        <v>46</v>
      </c>
      <c r="P47" s="139"/>
      <c r="R47" s="56"/>
    </row>
    <row r="48" spans="1:18" ht="12.75" hidden="1" thickTop="1" x14ac:dyDescent="0.25">
      <c r="A48" s="149">
        <v>23000</v>
      </c>
      <c r="B48" s="150" t="s">
        <v>66</v>
      </c>
      <c r="C48" s="393">
        <f>O48</f>
        <v>0</v>
      </c>
      <c r="D48" s="151" t="s">
        <v>46</v>
      </c>
      <c r="E48" s="339" t="s">
        <v>46</v>
      </c>
      <c r="F48" s="153" t="s">
        <v>46</v>
      </c>
      <c r="G48" s="151" t="s">
        <v>46</v>
      </c>
      <c r="H48" s="152" t="s">
        <v>46</v>
      </c>
      <c r="I48" s="153" t="s">
        <v>46</v>
      </c>
      <c r="J48" s="151" t="s">
        <v>46</v>
      </c>
      <c r="K48" s="152" t="s">
        <v>46</v>
      </c>
      <c r="L48" s="153" t="s">
        <v>46</v>
      </c>
      <c r="M48" s="154">
        <f>SUM(M49:M50)</f>
        <v>0</v>
      </c>
      <c r="N48" s="155">
        <f>SUM(N49:N50)</f>
        <v>0</v>
      </c>
      <c r="O48" s="156">
        <f>M48+N48</f>
        <v>0</v>
      </c>
      <c r="P48" s="103"/>
      <c r="R48" s="56"/>
    </row>
    <row r="49" spans="1:18" ht="24.75" hidden="1" thickTop="1" x14ac:dyDescent="0.25">
      <c r="A49" s="157">
        <v>23410</v>
      </c>
      <c r="B49" s="158" t="s">
        <v>67</v>
      </c>
      <c r="C49" s="395">
        <f>O49</f>
        <v>0</v>
      </c>
      <c r="D49" s="160" t="s">
        <v>46</v>
      </c>
      <c r="E49" s="340" t="s">
        <v>46</v>
      </c>
      <c r="F49" s="162" t="s">
        <v>46</v>
      </c>
      <c r="G49" s="160" t="s">
        <v>46</v>
      </c>
      <c r="H49" s="161" t="s">
        <v>46</v>
      </c>
      <c r="I49" s="162" t="s">
        <v>46</v>
      </c>
      <c r="J49" s="160" t="s">
        <v>46</v>
      </c>
      <c r="K49" s="161" t="s">
        <v>46</v>
      </c>
      <c r="L49" s="162" t="s">
        <v>46</v>
      </c>
      <c r="M49" s="163"/>
      <c r="N49" s="164"/>
      <c r="O49" s="165">
        <f>M49+N49</f>
        <v>0</v>
      </c>
      <c r="P49" s="166"/>
      <c r="R49" s="56"/>
    </row>
    <row r="50" spans="1:18" ht="24.75" hidden="1" thickTop="1" x14ac:dyDescent="0.25">
      <c r="A50" s="157">
        <v>23510</v>
      </c>
      <c r="B50" s="158" t="s">
        <v>68</v>
      </c>
      <c r="C50" s="395">
        <f>O50</f>
        <v>0</v>
      </c>
      <c r="D50" s="160" t="s">
        <v>46</v>
      </c>
      <c r="E50" s="340" t="s">
        <v>46</v>
      </c>
      <c r="F50" s="162" t="s">
        <v>46</v>
      </c>
      <c r="G50" s="160" t="s">
        <v>46</v>
      </c>
      <c r="H50" s="161" t="s">
        <v>46</v>
      </c>
      <c r="I50" s="162" t="s">
        <v>46</v>
      </c>
      <c r="J50" s="160" t="s">
        <v>46</v>
      </c>
      <c r="K50" s="161" t="s">
        <v>46</v>
      </c>
      <c r="L50" s="162" t="s">
        <v>46</v>
      </c>
      <c r="M50" s="163"/>
      <c r="N50" s="164"/>
      <c r="O50" s="165">
        <f>M50+N50</f>
        <v>0</v>
      </c>
      <c r="P50" s="166"/>
      <c r="R50" s="56"/>
    </row>
    <row r="51" spans="1:18" ht="8.25" customHeight="1" thickTop="1" x14ac:dyDescent="0.25">
      <c r="A51" s="167"/>
      <c r="B51" s="158"/>
      <c r="C51" s="396"/>
      <c r="D51" s="169"/>
      <c r="E51" s="341"/>
      <c r="F51" s="165"/>
      <c r="G51" s="169"/>
      <c r="H51" s="170"/>
      <c r="I51" s="162"/>
      <c r="J51" s="171"/>
      <c r="K51" s="172"/>
      <c r="L51" s="165"/>
      <c r="M51" s="163"/>
      <c r="N51" s="164"/>
      <c r="O51" s="165"/>
      <c r="P51" s="166"/>
      <c r="R51" s="56"/>
    </row>
    <row r="52" spans="1:18" s="46" customFormat="1" x14ac:dyDescent="0.25">
      <c r="A52" s="173"/>
      <c r="B52" s="174" t="s">
        <v>69</v>
      </c>
      <c r="C52" s="397"/>
      <c r="D52" s="176"/>
      <c r="E52" s="180"/>
      <c r="F52" s="333"/>
      <c r="G52" s="176"/>
      <c r="H52" s="177"/>
      <c r="I52" s="178"/>
      <c r="J52" s="176"/>
      <c r="K52" s="177"/>
      <c r="L52" s="178"/>
      <c r="M52" s="179"/>
      <c r="N52" s="180"/>
      <c r="O52" s="178"/>
      <c r="P52" s="181"/>
      <c r="R52" s="56"/>
    </row>
    <row r="53" spans="1:18" s="46" customFormat="1" ht="12.75" thickBot="1" x14ac:dyDescent="0.3">
      <c r="A53" s="182"/>
      <c r="B53" s="47" t="s">
        <v>70</v>
      </c>
      <c r="C53" s="398">
        <f t="shared" ref="C53:C116" si="4">F53+I53+L53+O53</f>
        <v>1739844</v>
      </c>
      <c r="D53" s="184">
        <f>SUM(D54,D284)</f>
        <v>1739844</v>
      </c>
      <c r="E53" s="188">
        <f>SUM(E54,E284)</f>
        <v>0</v>
      </c>
      <c r="F53" s="186">
        <f t="shared" ref="F53:F117" si="5">D53+E53</f>
        <v>1739844</v>
      </c>
      <c r="G53" s="184">
        <f>SUM(G54,G284)</f>
        <v>0</v>
      </c>
      <c r="H53" s="185">
        <f>SUM(H54,H284)</f>
        <v>0</v>
      </c>
      <c r="I53" s="186">
        <f t="shared" ref="I53:I117" si="6">G53+H53</f>
        <v>0</v>
      </c>
      <c r="J53" s="184">
        <f>SUM(J54,J284)</f>
        <v>0</v>
      </c>
      <c r="K53" s="185">
        <f>SUM(K54,K284)</f>
        <v>0</v>
      </c>
      <c r="L53" s="186">
        <f t="shared" ref="L53:L117" si="7">J53+K53</f>
        <v>0</v>
      </c>
      <c r="M53" s="187">
        <f>SUM(M54,M284)</f>
        <v>0</v>
      </c>
      <c r="N53" s="188">
        <f>SUM(N54,N284)</f>
        <v>0</v>
      </c>
      <c r="O53" s="186">
        <f t="shared" ref="O53:O117" si="8">M53+N53</f>
        <v>0</v>
      </c>
      <c r="P53" s="55"/>
      <c r="R53" s="56"/>
    </row>
    <row r="54" spans="1:18" s="46" customFormat="1" ht="36.75" thickTop="1" x14ac:dyDescent="0.25">
      <c r="A54" s="189"/>
      <c r="B54" s="190" t="s">
        <v>71</v>
      </c>
      <c r="C54" s="399">
        <f t="shared" si="4"/>
        <v>1739844</v>
      </c>
      <c r="D54" s="192">
        <f>SUM(D55,D197)</f>
        <v>1739844</v>
      </c>
      <c r="E54" s="196">
        <f>SUM(E55,E197)</f>
        <v>0</v>
      </c>
      <c r="F54" s="194">
        <f t="shared" si="5"/>
        <v>1739844</v>
      </c>
      <c r="G54" s="192">
        <f>SUM(G55,G197)</f>
        <v>0</v>
      </c>
      <c r="H54" s="193">
        <f>SUM(H55,H197)</f>
        <v>0</v>
      </c>
      <c r="I54" s="194">
        <f t="shared" si="6"/>
        <v>0</v>
      </c>
      <c r="J54" s="192">
        <f>SUM(J55,J197)</f>
        <v>0</v>
      </c>
      <c r="K54" s="193">
        <f>SUM(K55,K197)</f>
        <v>0</v>
      </c>
      <c r="L54" s="194">
        <f t="shared" si="7"/>
        <v>0</v>
      </c>
      <c r="M54" s="195">
        <f>SUM(M55,M197)</f>
        <v>0</v>
      </c>
      <c r="N54" s="196">
        <f>SUM(N55,N197)</f>
        <v>0</v>
      </c>
      <c r="O54" s="194">
        <f t="shared" si="8"/>
        <v>0</v>
      </c>
      <c r="P54" s="197"/>
      <c r="R54" s="56"/>
    </row>
    <row r="55" spans="1:18" s="46" customFormat="1" ht="24" x14ac:dyDescent="0.25">
      <c r="A55" s="40"/>
      <c r="B55" s="36" t="s">
        <v>72</v>
      </c>
      <c r="C55" s="400">
        <f t="shared" si="4"/>
        <v>1698344</v>
      </c>
      <c r="D55" s="199">
        <f>SUM(D56,D78,D176,D190)</f>
        <v>1698344</v>
      </c>
      <c r="E55" s="202">
        <f>SUM(E56,E78,E176,E190)</f>
        <v>0</v>
      </c>
      <c r="F55" s="201">
        <f t="shared" si="5"/>
        <v>1698344</v>
      </c>
      <c r="G55" s="199">
        <f>SUM(G56,G78,G176,G190)</f>
        <v>0</v>
      </c>
      <c r="H55" s="200">
        <f>SUM(H56,H78,H176,H190)</f>
        <v>0</v>
      </c>
      <c r="I55" s="201">
        <f t="shared" si="6"/>
        <v>0</v>
      </c>
      <c r="J55" s="199">
        <f>SUM(J56,J78,J176,J190)</f>
        <v>0</v>
      </c>
      <c r="K55" s="200">
        <f>SUM(K56,K78,K176,K190)</f>
        <v>0</v>
      </c>
      <c r="L55" s="201">
        <f t="shared" si="7"/>
        <v>0</v>
      </c>
      <c r="M55" s="56">
        <f>SUM(M56,M78,M176,M190)</f>
        <v>0</v>
      </c>
      <c r="N55" s="202">
        <f>SUM(N56,N78,N176,N190)</f>
        <v>0</v>
      </c>
      <c r="O55" s="201">
        <f t="shared" si="8"/>
        <v>0</v>
      </c>
      <c r="P55" s="203"/>
      <c r="R55" s="56"/>
    </row>
    <row r="56" spans="1:18" s="46" customFormat="1" hidden="1" x14ac:dyDescent="0.25">
      <c r="A56" s="204">
        <v>1000</v>
      </c>
      <c r="B56" s="204" t="s">
        <v>73</v>
      </c>
      <c r="C56" s="401">
        <f t="shared" si="4"/>
        <v>0</v>
      </c>
      <c r="D56" s="206">
        <f>SUM(D57,D70)</f>
        <v>0</v>
      </c>
      <c r="E56" s="210">
        <f>SUM(E57,E70)</f>
        <v>0</v>
      </c>
      <c r="F56" s="208">
        <f t="shared" si="5"/>
        <v>0</v>
      </c>
      <c r="G56" s="206">
        <f>SUM(G57,G70)</f>
        <v>0</v>
      </c>
      <c r="H56" s="207">
        <f>SUM(H57,H70)</f>
        <v>0</v>
      </c>
      <c r="I56" s="208">
        <f t="shared" si="6"/>
        <v>0</v>
      </c>
      <c r="J56" s="206">
        <f>SUM(J57,J70)</f>
        <v>0</v>
      </c>
      <c r="K56" s="207">
        <f>SUM(K57,K70)</f>
        <v>0</v>
      </c>
      <c r="L56" s="208">
        <f t="shared" si="7"/>
        <v>0</v>
      </c>
      <c r="M56" s="209">
        <f>SUM(M57,M70)</f>
        <v>0</v>
      </c>
      <c r="N56" s="210">
        <f>SUM(N57,N70)</f>
        <v>0</v>
      </c>
      <c r="O56" s="208">
        <f t="shared" si="8"/>
        <v>0</v>
      </c>
      <c r="P56" s="211"/>
      <c r="R56" s="56"/>
    </row>
    <row r="57" spans="1:18" hidden="1" x14ac:dyDescent="0.25">
      <c r="A57" s="95">
        <v>1100</v>
      </c>
      <c r="B57" s="212" t="s">
        <v>74</v>
      </c>
      <c r="C57" s="391">
        <f t="shared" si="4"/>
        <v>0</v>
      </c>
      <c r="D57" s="104">
        <f>SUM(D58,D61,D69)</f>
        <v>0</v>
      </c>
      <c r="E57" s="239">
        <f>SUM(E58,E61,E69)</f>
        <v>0</v>
      </c>
      <c r="F57" s="106">
        <f t="shared" si="5"/>
        <v>0</v>
      </c>
      <c r="G57" s="104">
        <f>SUM(G58,G61,G69)</f>
        <v>0</v>
      </c>
      <c r="H57" s="105">
        <f>SUM(H58,H61,H69)</f>
        <v>0</v>
      </c>
      <c r="I57" s="106">
        <f t="shared" si="6"/>
        <v>0</v>
      </c>
      <c r="J57" s="104">
        <f>SUM(J58,J61,J69)</f>
        <v>0</v>
      </c>
      <c r="K57" s="105">
        <f>SUM(K58,K61,K69)</f>
        <v>0</v>
      </c>
      <c r="L57" s="106">
        <f t="shared" si="7"/>
        <v>0</v>
      </c>
      <c r="M57" s="213">
        <f>SUM(M58,M61,M69)</f>
        <v>0</v>
      </c>
      <c r="N57" s="214">
        <f>SUM(N58,N61,N69)</f>
        <v>0</v>
      </c>
      <c r="O57" s="215">
        <f t="shared" si="8"/>
        <v>0</v>
      </c>
      <c r="P57" s="216"/>
      <c r="R57" s="56"/>
    </row>
    <row r="58" spans="1:18" hidden="1" x14ac:dyDescent="0.25">
      <c r="A58" s="217">
        <v>1110</v>
      </c>
      <c r="B58" s="158" t="s">
        <v>75</v>
      </c>
      <c r="C58" s="396">
        <f t="shared" si="4"/>
        <v>0</v>
      </c>
      <c r="D58" s="218">
        <f>SUM(D59:D60)</f>
        <v>0</v>
      </c>
      <c r="E58" s="222">
        <f>SUM(E59:E60)</f>
        <v>0</v>
      </c>
      <c r="F58" s="220">
        <f t="shared" si="5"/>
        <v>0</v>
      </c>
      <c r="G58" s="218">
        <f>SUM(G59:G60)</f>
        <v>0</v>
      </c>
      <c r="H58" s="219">
        <f>SUM(H59:H60)</f>
        <v>0</v>
      </c>
      <c r="I58" s="220">
        <f t="shared" si="6"/>
        <v>0</v>
      </c>
      <c r="J58" s="218">
        <f>SUM(J59:J60)</f>
        <v>0</v>
      </c>
      <c r="K58" s="219">
        <f>SUM(K59:K60)</f>
        <v>0</v>
      </c>
      <c r="L58" s="220">
        <f t="shared" si="7"/>
        <v>0</v>
      </c>
      <c r="M58" s="221">
        <f>SUM(M59:M60)</f>
        <v>0</v>
      </c>
      <c r="N58" s="222">
        <f>SUM(N59:N60)</f>
        <v>0</v>
      </c>
      <c r="O58" s="220">
        <f t="shared" si="8"/>
        <v>0</v>
      </c>
      <c r="P58" s="166"/>
      <c r="R58" s="56"/>
    </row>
    <row r="59" spans="1:18" hidden="1" x14ac:dyDescent="0.25">
      <c r="A59" s="67">
        <v>1111</v>
      </c>
      <c r="B59" s="108" t="s">
        <v>76</v>
      </c>
      <c r="C59" s="392">
        <f t="shared" si="4"/>
        <v>0</v>
      </c>
      <c r="D59" s="113">
        <v>0</v>
      </c>
      <c r="E59" s="224"/>
      <c r="F59" s="115">
        <f t="shared" si="5"/>
        <v>0</v>
      </c>
      <c r="G59" s="113"/>
      <c r="H59" s="114"/>
      <c r="I59" s="115">
        <f t="shared" si="6"/>
        <v>0</v>
      </c>
      <c r="J59" s="113"/>
      <c r="K59" s="114"/>
      <c r="L59" s="115">
        <f t="shared" si="7"/>
        <v>0</v>
      </c>
      <c r="M59" s="223"/>
      <c r="N59" s="224"/>
      <c r="O59" s="115">
        <f t="shared" si="8"/>
        <v>0</v>
      </c>
      <c r="P59" s="74"/>
      <c r="R59" s="56"/>
    </row>
    <row r="60" spans="1:18" hidden="1" x14ac:dyDescent="0.25">
      <c r="A60" s="76">
        <v>1119</v>
      </c>
      <c r="B60" s="118" t="s">
        <v>77</v>
      </c>
      <c r="C60" s="225">
        <f t="shared" si="4"/>
        <v>0</v>
      </c>
      <c r="D60" s="123">
        <v>0</v>
      </c>
      <c r="E60" s="227"/>
      <c r="F60" s="125">
        <f t="shared" si="5"/>
        <v>0</v>
      </c>
      <c r="G60" s="123"/>
      <c r="H60" s="124"/>
      <c r="I60" s="125">
        <f t="shared" si="6"/>
        <v>0</v>
      </c>
      <c r="J60" s="123"/>
      <c r="K60" s="124"/>
      <c r="L60" s="125">
        <f t="shared" si="7"/>
        <v>0</v>
      </c>
      <c r="M60" s="226"/>
      <c r="N60" s="227"/>
      <c r="O60" s="125">
        <f t="shared" si="8"/>
        <v>0</v>
      </c>
      <c r="P60" s="83"/>
      <c r="R60" s="56"/>
    </row>
    <row r="61" spans="1:18" hidden="1" x14ac:dyDescent="0.25">
      <c r="A61" s="228">
        <v>1140</v>
      </c>
      <c r="B61" s="118" t="s">
        <v>78</v>
      </c>
      <c r="C61" s="225">
        <f t="shared" si="4"/>
        <v>0</v>
      </c>
      <c r="D61" s="229">
        <f>SUM(D62:D68)</f>
        <v>0</v>
      </c>
      <c r="E61" s="233">
        <f>SUM(E62:E68)</f>
        <v>0</v>
      </c>
      <c r="F61" s="125">
        <f>D61+E61</f>
        <v>0</v>
      </c>
      <c r="G61" s="229">
        <f>SUM(G62:G68)</f>
        <v>0</v>
      </c>
      <c r="H61" s="231">
        <f>SUM(H62:H68)</f>
        <v>0</v>
      </c>
      <c r="I61" s="125">
        <f t="shared" si="6"/>
        <v>0</v>
      </c>
      <c r="J61" s="229">
        <f>SUM(J62:J68)</f>
        <v>0</v>
      </c>
      <c r="K61" s="231">
        <f>SUM(K62:K68)</f>
        <v>0</v>
      </c>
      <c r="L61" s="125">
        <f t="shared" si="7"/>
        <v>0</v>
      </c>
      <c r="M61" s="232">
        <f>SUM(M62:M68)</f>
        <v>0</v>
      </c>
      <c r="N61" s="233">
        <f>SUM(N62:N68)</f>
        <v>0</v>
      </c>
      <c r="O61" s="125">
        <f t="shared" si="8"/>
        <v>0</v>
      </c>
      <c r="P61" s="83"/>
      <c r="R61" s="56"/>
    </row>
    <row r="62" spans="1:18" hidden="1" x14ac:dyDescent="0.25">
      <c r="A62" s="76">
        <v>1141</v>
      </c>
      <c r="B62" s="118" t="s">
        <v>79</v>
      </c>
      <c r="C62" s="225">
        <f t="shared" si="4"/>
        <v>0</v>
      </c>
      <c r="D62" s="123">
        <v>0</v>
      </c>
      <c r="E62" s="227"/>
      <c r="F62" s="125">
        <f t="shared" si="5"/>
        <v>0</v>
      </c>
      <c r="G62" s="123"/>
      <c r="H62" s="124"/>
      <c r="I62" s="125">
        <f t="shared" si="6"/>
        <v>0</v>
      </c>
      <c r="J62" s="123"/>
      <c r="K62" s="124"/>
      <c r="L62" s="125">
        <f t="shared" si="7"/>
        <v>0</v>
      </c>
      <c r="M62" s="226"/>
      <c r="N62" s="227"/>
      <c r="O62" s="125">
        <f t="shared" si="8"/>
        <v>0</v>
      </c>
      <c r="P62" s="83"/>
      <c r="R62" s="56"/>
    </row>
    <row r="63" spans="1:18" ht="24" hidden="1" x14ac:dyDescent="0.25">
      <c r="A63" s="76">
        <v>1142</v>
      </c>
      <c r="B63" s="118" t="s">
        <v>80</v>
      </c>
      <c r="C63" s="225">
        <f t="shared" si="4"/>
        <v>0</v>
      </c>
      <c r="D63" s="123">
        <v>0</v>
      </c>
      <c r="E63" s="227"/>
      <c r="F63" s="125">
        <f t="shared" si="5"/>
        <v>0</v>
      </c>
      <c r="G63" s="123"/>
      <c r="H63" s="124"/>
      <c r="I63" s="125">
        <f t="shared" si="6"/>
        <v>0</v>
      </c>
      <c r="J63" s="123"/>
      <c r="K63" s="124"/>
      <c r="L63" s="125">
        <f t="shared" si="7"/>
        <v>0</v>
      </c>
      <c r="M63" s="226"/>
      <c r="N63" s="227"/>
      <c r="O63" s="125">
        <f t="shared" si="8"/>
        <v>0</v>
      </c>
      <c r="P63" s="83"/>
      <c r="R63" s="56"/>
    </row>
    <row r="64" spans="1:18" ht="24" hidden="1" x14ac:dyDescent="0.25">
      <c r="A64" s="76">
        <v>1145</v>
      </c>
      <c r="B64" s="118" t="s">
        <v>81</v>
      </c>
      <c r="C64" s="225">
        <f t="shared" si="4"/>
        <v>0</v>
      </c>
      <c r="D64" s="123">
        <v>0</v>
      </c>
      <c r="E64" s="227"/>
      <c r="F64" s="125">
        <f t="shared" si="5"/>
        <v>0</v>
      </c>
      <c r="G64" s="123"/>
      <c r="H64" s="124"/>
      <c r="I64" s="125">
        <f t="shared" si="6"/>
        <v>0</v>
      </c>
      <c r="J64" s="123"/>
      <c r="K64" s="124"/>
      <c r="L64" s="125">
        <f t="shared" si="7"/>
        <v>0</v>
      </c>
      <c r="M64" s="226"/>
      <c r="N64" s="227"/>
      <c r="O64" s="125">
        <f t="shared" si="8"/>
        <v>0</v>
      </c>
      <c r="P64" s="83"/>
      <c r="R64" s="56"/>
    </row>
    <row r="65" spans="1:18" ht="24" hidden="1" x14ac:dyDescent="0.25">
      <c r="A65" s="76">
        <v>1146</v>
      </c>
      <c r="B65" s="118" t="s">
        <v>82</v>
      </c>
      <c r="C65" s="225">
        <f t="shared" si="4"/>
        <v>0</v>
      </c>
      <c r="D65" s="123">
        <v>0</v>
      </c>
      <c r="E65" s="227"/>
      <c r="F65" s="125">
        <f t="shared" si="5"/>
        <v>0</v>
      </c>
      <c r="G65" s="123"/>
      <c r="H65" s="124"/>
      <c r="I65" s="125">
        <f t="shared" si="6"/>
        <v>0</v>
      </c>
      <c r="J65" s="123"/>
      <c r="K65" s="124"/>
      <c r="L65" s="125">
        <f t="shared" si="7"/>
        <v>0</v>
      </c>
      <c r="M65" s="226"/>
      <c r="N65" s="227"/>
      <c r="O65" s="125">
        <f t="shared" si="8"/>
        <v>0</v>
      </c>
      <c r="P65" s="83"/>
      <c r="R65" s="56"/>
    </row>
    <row r="66" spans="1:18" hidden="1" x14ac:dyDescent="0.25">
      <c r="A66" s="76">
        <v>1147</v>
      </c>
      <c r="B66" s="118" t="s">
        <v>83</v>
      </c>
      <c r="C66" s="225">
        <f t="shared" si="4"/>
        <v>0</v>
      </c>
      <c r="D66" s="123">
        <v>0</v>
      </c>
      <c r="E66" s="227"/>
      <c r="F66" s="125">
        <f t="shared" si="5"/>
        <v>0</v>
      </c>
      <c r="G66" s="123"/>
      <c r="H66" s="124"/>
      <c r="I66" s="125">
        <f t="shared" si="6"/>
        <v>0</v>
      </c>
      <c r="J66" s="123"/>
      <c r="K66" s="124"/>
      <c r="L66" s="125">
        <f t="shared" si="7"/>
        <v>0</v>
      </c>
      <c r="M66" s="226"/>
      <c r="N66" s="227"/>
      <c r="O66" s="125">
        <f t="shared" si="8"/>
        <v>0</v>
      </c>
      <c r="P66" s="83"/>
      <c r="R66" s="56"/>
    </row>
    <row r="67" spans="1:18" hidden="1" x14ac:dyDescent="0.25">
      <c r="A67" s="76">
        <v>1148</v>
      </c>
      <c r="B67" s="118" t="s">
        <v>84</v>
      </c>
      <c r="C67" s="225">
        <f t="shared" si="4"/>
        <v>0</v>
      </c>
      <c r="D67" s="123">
        <v>0</v>
      </c>
      <c r="E67" s="227"/>
      <c r="F67" s="125">
        <f t="shared" si="5"/>
        <v>0</v>
      </c>
      <c r="G67" s="123"/>
      <c r="H67" s="124"/>
      <c r="I67" s="125">
        <f t="shared" si="6"/>
        <v>0</v>
      </c>
      <c r="J67" s="123"/>
      <c r="K67" s="124"/>
      <c r="L67" s="125">
        <f t="shared" si="7"/>
        <v>0</v>
      </c>
      <c r="M67" s="226"/>
      <c r="N67" s="227"/>
      <c r="O67" s="125">
        <f t="shared" si="8"/>
        <v>0</v>
      </c>
      <c r="P67" s="83"/>
      <c r="R67" s="56"/>
    </row>
    <row r="68" spans="1:18" ht="24" hidden="1" x14ac:dyDescent="0.25">
      <c r="A68" s="76">
        <v>1149</v>
      </c>
      <c r="B68" s="118" t="s">
        <v>85</v>
      </c>
      <c r="C68" s="225">
        <f t="shared" si="4"/>
        <v>0</v>
      </c>
      <c r="D68" s="123">
        <v>0</v>
      </c>
      <c r="E68" s="227"/>
      <c r="F68" s="125">
        <f t="shared" si="5"/>
        <v>0</v>
      </c>
      <c r="G68" s="123"/>
      <c r="H68" s="124"/>
      <c r="I68" s="125">
        <f t="shared" si="6"/>
        <v>0</v>
      </c>
      <c r="J68" s="123"/>
      <c r="K68" s="124"/>
      <c r="L68" s="125">
        <f t="shared" si="7"/>
        <v>0</v>
      </c>
      <c r="M68" s="226"/>
      <c r="N68" s="227"/>
      <c r="O68" s="125">
        <f t="shared" si="8"/>
        <v>0</v>
      </c>
      <c r="P68" s="83"/>
      <c r="R68" s="56"/>
    </row>
    <row r="69" spans="1:18" ht="36" hidden="1" x14ac:dyDescent="0.25">
      <c r="A69" s="217">
        <v>1150</v>
      </c>
      <c r="B69" s="158" t="s">
        <v>86</v>
      </c>
      <c r="C69" s="225">
        <f t="shared" si="4"/>
        <v>0</v>
      </c>
      <c r="D69" s="234">
        <v>0</v>
      </c>
      <c r="E69" s="237"/>
      <c r="F69" s="220">
        <f t="shared" si="5"/>
        <v>0</v>
      </c>
      <c r="G69" s="234"/>
      <c r="H69" s="235"/>
      <c r="I69" s="220">
        <f t="shared" si="6"/>
        <v>0</v>
      </c>
      <c r="J69" s="234"/>
      <c r="K69" s="235"/>
      <c r="L69" s="220">
        <f t="shared" si="7"/>
        <v>0</v>
      </c>
      <c r="M69" s="236"/>
      <c r="N69" s="237"/>
      <c r="O69" s="220">
        <f t="shared" si="8"/>
        <v>0</v>
      </c>
      <c r="P69" s="166"/>
      <c r="R69" s="56"/>
    </row>
    <row r="70" spans="1:18" ht="36" hidden="1" x14ac:dyDescent="0.25">
      <c r="A70" s="95">
        <v>1200</v>
      </c>
      <c r="B70" s="212" t="s">
        <v>87</v>
      </c>
      <c r="C70" s="391">
        <f t="shared" si="4"/>
        <v>0</v>
      </c>
      <c r="D70" s="104">
        <f>SUM(D71:D72)</f>
        <v>0</v>
      </c>
      <c r="E70" s="239">
        <f>SUM(E71:E72)</f>
        <v>0</v>
      </c>
      <c r="F70" s="106">
        <f>D70+E70</f>
        <v>0</v>
      </c>
      <c r="G70" s="104">
        <f>SUM(G71:G72)</f>
        <v>0</v>
      </c>
      <c r="H70" s="105">
        <f>SUM(H71:H72)</f>
        <v>0</v>
      </c>
      <c r="I70" s="106">
        <f t="shared" si="6"/>
        <v>0</v>
      </c>
      <c r="J70" s="104">
        <f>SUM(J71:J72)</f>
        <v>0</v>
      </c>
      <c r="K70" s="105">
        <f>SUM(K71:K72)</f>
        <v>0</v>
      </c>
      <c r="L70" s="106">
        <f t="shared" si="7"/>
        <v>0</v>
      </c>
      <c r="M70" s="238">
        <f>SUM(M71:M72)</f>
        <v>0</v>
      </c>
      <c r="N70" s="239">
        <f>SUM(N71:N72)</f>
        <v>0</v>
      </c>
      <c r="O70" s="106">
        <f t="shared" si="8"/>
        <v>0</v>
      </c>
      <c r="P70" s="103"/>
      <c r="R70" s="56"/>
    </row>
    <row r="71" spans="1:18" ht="24" hidden="1" x14ac:dyDescent="0.25">
      <c r="A71" s="240">
        <v>1210</v>
      </c>
      <c r="B71" s="108" t="s">
        <v>88</v>
      </c>
      <c r="C71" s="392">
        <f t="shared" si="4"/>
        <v>0</v>
      </c>
      <c r="D71" s="113">
        <v>0</v>
      </c>
      <c r="E71" s="224"/>
      <c r="F71" s="115">
        <f t="shared" si="5"/>
        <v>0</v>
      </c>
      <c r="G71" s="113"/>
      <c r="H71" s="114"/>
      <c r="I71" s="115">
        <f t="shared" si="6"/>
        <v>0</v>
      </c>
      <c r="J71" s="113"/>
      <c r="K71" s="114"/>
      <c r="L71" s="115">
        <f t="shared" si="7"/>
        <v>0</v>
      </c>
      <c r="M71" s="223"/>
      <c r="N71" s="224"/>
      <c r="O71" s="115">
        <f t="shared" si="8"/>
        <v>0</v>
      </c>
      <c r="P71" s="74"/>
      <c r="R71" s="56"/>
    </row>
    <row r="72" spans="1:18" ht="24" hidden="1" x14ac:dyDescent="0.25">
      <c r="A72" s="228">
        <v>1220</v>
      </c>
      <c r="B72" s="118" t="s">
        <v>89</v>
      </c>
      <c r="C72" s="225">
        <f t="shared" si="4"/>
        <v>0</v>
      </c>
      <c r="D72" s="229">
        <f>SUM(D73:D77)</f>
        <v>0</v>
      </c>
      <c r="E72" s="233">
        <f>SUM(E73:E77)</f>
        <v>0</v>
      </c>
      <c r="F72" s="125">
        <f t="shared" si="5"/>
        <v>0</v>
      </c>
      <c r="G72" s="229">
        <f>SUM(G73:G77)</f>
        <v>0</v>
      </c>
      <c r="H72" s="231">
        <f>SUM(H73:H77)</f>
        <v>0</v>
      </c>
      <c r="I72" s="125">
        <f t="shared" si="6"/>
        <v>0</v>
      </c>
      <c r="J72" s="229">
        <f>SUM(J73:J77)</f>
        <v>0</v>
      </c>
      <c r="K72" s="231">
        <f>SUM(K73:K77)</f>
        <v>0</v>
      </c>
      <c r="L72" s="125">
        <f t="shared" si="7"/>
        <v>0</v>
      </c>
      <c r="M72" s="232">
        <f>SUM(M73:M77)</f>
        <v>0</v>
      </c>
      <c r="N72" s="233">
        <f>SUM(N73:N77)</f>
        <v>0</v>
      </c>
      <c r="O72" s="125">
        <f t="shared" si="8"/>
        <v>0</v>
      </c>
      <c r="P72" s="83"/>
      <c r="R72" s="56"/>
    </row>
    <row r="73" spans="1:18" ht="48" hidden="1" x14ac:dyDescent="0.25">
      <c r="A73" s="76">
        <v>1221</v>
      </c>
      <c r="B73" s="118" t="s">
        <v>90</v>
      </c>
      <c r="C73" s="225">
        <f t="shared" si="4"/>
        <v>0</v>
      </c>
      <c r="D73" s="123">
        <v>0</v>
      </c>
      <c r="E73" s="227"/>
      <c r="F73" s="125">
        <f t="shared" si="5"/>
        <v>0</v>
      </c>
      <c r="G73" s="123"/>
      <c r="H73" s="124"/>
      <c r="I73" s="125">
        <f t="shared" si="6"/>
        <v>0</v>
      </c>
      <c r="J73" s="123"/>
      <c r="K73" s="124"/>
      <c r="L73" s="125">
        <f t="shared" si="7"/>
        <v>0</v>
      </c>
      <c r="M73" s="226"/>
      <c r="N73" s="227"/>
      <c r="O73" s="125">
        <f t="shared" si="8"/>
        <v>0</v>
      </c>
      <c r="P73" s="83"/>
      <c r="R73" s="56"/>
    </row>
    <row r="74" spans="1:18" hidden="1" x14ac:dyDescent="0.25">
      <c r="A74" s="76">
        <v>1223</v>
      </c>
      <c r="B74" s="118" t="s">
        <v>91</v>
      </c>
      <c r="C74" s="225">
        <f t="shared" si="4"/>
        <v>0</v>
      </c>
      <c r="D74" s="123">
        <v>0</v>
      </c>
      <c r="E74" s="227"/>
      <c r="F74" s="125">
        <f t="shared" si="5"/>
        <v>0</v>
      </c>
      <c r="G74" s="123"/>
      <c r="H74" s="124"/>
      <c r="I74" s="125">
        <f t="shared" si="6"/>
        <v>0</v>
      </c>
      <c r="J74" s="123"/>
      <c r="K74" s="124"/>
      <c r="L74" s="125">
        <f t="shared" si="7"/>
        <v>0</v>
      </c>
      <c r="M74" s="226"/>
      <c r="N74" s="227"/>
      <c r="O74" s="125">
        <f t="shared" si="8"/>
        <v>0</v>
      </c>
      <c r="P74" s="83"/>
      <c r="R74" s="56"/>
    </row>
    <row r="75" spans="1:18" hidden="1" x14ac:dyDescent="0.25">
      <c r="A75" s="76">
        <v>1225</v>
      </c>
      <c r="B75" s="118" t="s">
        <v>92</v>
      </c>
      <c r="C75" s="225">
        <f t="shared" si="4"/>
        <v>0</v>
      </c>
      <c r="D75" s="123">
        <v>0</v>
      </c>
      <c r="E75" s="227"/>
      <c r="F75" s="125">
        <f t="shared" si="5"/>
        <v>0</v>
      </c>
      <c r="G75" s="123"/>
      <c r="H75" s="124"/>
      <c r="I75" s="125">
        <f t="shared" si="6"/>
        <v>0</v>
      </c>
      <c r="J75" s="123"/>
      <c r="K75" s="124"/>
      <c r="L75" s="125">
        <f t="shared" si="7"/>
        <v>0</v>
      </c>
      <c r="M75" s="226"/>
      <c r="N75" s="227"/>
      <c r="O75" s="125">
        <f t="shared" si="8"/>
        <v>0</v>
      </c>
      <c r="P75" s="83"/>
      <c r="R75" s="56"/>
    </row>
    <row r="76" spans="1:18" ht="24" hidden="1" x14ac:dyDescent="0.25">
      <c r="A76" s="76">
        <v>1227</v>
      </c>
      <c r="B76" s="118" t="s">
        <v>93</v>
      </c>
      <c r="C76" s="225">
        <f t="shared" si="4"/>
        <v>0</v>
      </c>
      <c r="D76" s="123">
        <v>0</v>
      </c>
      <c r="E76" s="227"/>
      <c r="F76" s="125">
        <f t="shared" si="5"/>
        <v>0</v>
      </c>
      <c r="G76" s="123"/>
      <c r="H76" s="124"/>
      <c r="I76" s="125">
        <f t="shared" si="6"/>
        <v>0</v>
      </c>
      <c r="J76" s="123"/>
      <c r="K76" s="124"/>
      <c r="L76" s="125">
        <f t="shared" si="7"/>
        <v>0</v>
      </c>
      <c r="M76" s="226"/>
      <c r="N76" s="227"/>
      <c r="O76" s="125">
        <f t="shared" si="8"/>
        <v>0</v>
      </c>
      <c r="P76" s="83"/>
      <c r="R76" s="56"/>
    </row>
    <row r="77" spans="1:18" ht="48" hidden="1" x14ac:dyDescent="0.25">
      <c r="A77" s="76">
        <v>1228</v>
      </c>
      <c r="B77" s="118" t="s">
        <v>94</v>
      </c>
      <c r="C77" s="225">
        <f t="shared" si="4"/>
        <v>0</v>
      </c>
      <c r="D77" s="123">
        <v>0</v>
      </c>
      <c r="E77" s="227"/>
      <c r="F77" s="125">
        <f t="shared" si="5"/>
        <v>0</v>
      </c>
      <c r="G77" s="123"/>
      <c r="H77" s="124"/>
      <c r="I77" s="125">
        <f t="shared" si="6"/>
        <v>0</v>
      </c>
      <c r="J77" s="123"/>
      <c r="K77" s="124"/>
      <c r="L77" s="125">
        <f t="shared" si="7"/>
        <v>0</v>
      </c>
      <c r="M77" s="226"/>
      <c r="N77" s="227"/>
      <c r="O77" s="125">
        <f t="shared" si="8"/>
        <v>0</v>
      </c>
      <c r="P77" s="83"/>
      <c r="R77" s="56"/>
    </row>
    <row r="78" spans="1:18" x14ac:dyDescent="0.25">
      <c r="A78" s="204">
        <v>2000</v>
      </c>
      <c r="B78" s="204" t="s">
        <v>95</v>
      </c>
      <c r="C78" s="401">
        <f t="shared" si="4"/>
        <v>1698344</v>
      </c>
      <c r="D78" s="206">
        <f>SUM(D79,D86,D133,D167,D168,D175)</f>
        <v>1698344</v>
      </c>
      <c r="E78" s="210">
        <f>SUM(E79,E86,E133,E167,E168,E175)</f>
        <v>0</v>
      </c>
      <c r="F78" s="208">
        <f t="shared" si="5"/>
        <v>1698344</v>
      </c>
      <c r="G78" s="206">
        <f>SUM(G79,G86,G133,G167,G168,G175)</f>
        <v>0</v>
      </c>
      <c r="H78" s="207">
        <f>SUM(H79,H86,H133,H167,H168,H175)</f>
        <v>0</v>
      </c>
      <c r="I78" s="208">
        <f t="shared" si="6"/>
        <v>0</v>
      </c>
      <c r="J78" s="206">
        <f>SUM(J79,J86,J133,J167,J168,J175)</f>
        <v>0</v>
      </c>
      <c r="K78" s="207">
        <f>SUM(K79,K86,K133,K167,K168,K175)</f>
        <v>0</v>
      </c>
      <c r="L78" s="208">
        <f t="shared" si="7"/>
        <v>0</v>
      </c>
      <c r="M78" s="209">
        <f>SUM(M79,M86,M133,M167,M168,M175)</f>
        <v>0</v>
      </c>
      <c r="N78" s="210">
        <f>SUM(N79,N86,N133,N167,N168,N175)</f>
        <v>0</v>
      </c>
      <c r="O78" s="208">
        <f t="shared" si="8"/>
        <v>0</v>
      </c>
      <c r="P78" s="211"/>
      <c r="R78" s="56"/>
    </row>
    <row r="79" spans="1:18" ht="24" hidden="1" x14ac:dyDescent="0.25">
      <c r="A79" s="95">
        <v>2100</v>
      </c>
      <c r="B79" s="212" t="s">
        <v>96</v>
      </c>
      <c r="C79" s="391">
        <f t="shared" si="4"/>
        <v>0</v>
      </c>
      <c r="D79" s="104">
        <f>SUM(D80,D83)</f>
        <v>0</v>
      </c>
      <c r="E79" s="239">
        <f>SUM(E80,E83)</f>
        <v>0</v>
      </c>
      <c r="F79" s="106">
        <f t="shared" si="5"/>
        <v>0</v>
      </c>
      <c r="G79" s="104">
        <f>SUM(G80,G83)</f>
        <v>0</v>
      </c>
      <c r="H79" s="105">
        <f>SUM(H80,H83)</f>
        <v>0</v>
      </c>
      <c r="I79" s="106">
        <f t="shared" si="6"/>
        <v>0</v>
      </c>
      <c r="J79" s="104">
        <f>SUM(J80,J83)</f>
        <v>0</v>
      </c>
      <c r="K79" s="105">
        <f>SUM(K80,K83)</f>
        <v>0</v>
      </c>
      <c r="L79" s="106">
        <f t="shared" si="7"/>
        <v>0</v>
      </c>
      <c r="M79" s="238">
        <f>SUM(M80,M83)</f>
        <v>0</v>
      </c>
      <c r="N79" s="239">
        <f>SUM(N80,N83)</f>
        <v>0</v>
      </c>
      <c r="O79" s="106">
        <f t="shared" si="8"/>
        <v>0</v>
      </c>
      <c r="P79" s="103"/>
      <c r="R79" s="56"/>
    </row>
    <row r="80" spans="1:18" ht="24" hidden="1" x14ac:dyDescent="0.25">
      <c r="A80" s="240">
        <v>2110</v>
      </c>
      <c r="B80" s="108" t="s">
        <v>97</v>
      </c>
      <c r="C80" s="392">
        <f t="shared" si="4"/>
        <v>0</v>
      </c>
      <c r="D80" s="241">
        <f>SUM(D81:D82)</f>
        <v>0</v>
      </c>
      <c r="E80" s="245">
        <f>SUM(E81:E82)</f>
        <v>0</v>
      </c>
      <c r="F80" s="115">
        <f t="shared" si="5"/>
        <v>0</v>
      </c>
      <c r="G80" s="241">
        <f>SUM(G81:G82)</f>
        <v>0</v>
      </c>
      <c r="H80" s="243">
        <f>SUM(H81:H82)</f>
        <v>0</v>
      </c>
      <c r="I80" s="115">
        <f t="shared" si="6"/>
        <v>0</v>
      </c>
      <c r="J80" s="241">
        <f>SUM(J81:J82)</f>
        <v>0</v>
      </c>
      <c r="K80" s="243">
        <f>SUM(K81:K82)</f>
        <v>0</v>
      </c>
      <c r="L80" s="115">
        <f t="shared" si="7"/>
        <v>0</v>
      </c>
      <c r="M80" s="244">
        <f>SUM(M81:M82)</f>
        <v>0</v>
      </c>
      <c r="N80" s="245">
        <f>SUM(N81:N82)</f>
        <v>0</v>
      </c>
      <c r="O80" s="115">
        <f t="shared" si="8"/>
        <v>0</v>
      </c>
      <c r="P80" s="74"/>
      <c r="R80" s="56"/>
    </row>
    <row r="81" spans="1:18" hidden="1" x14ac:dyDescent="0.25">
      <c r="A81" s="76">
        <v>2111</v>
      </c>
      <c r="B81" s="118" t="s">
        <v>98</v>
      </c>
      <c r="C81" s="225">
        <f t="shared" si="4"/>
        <v>0</v>
      </c>
      <c r="D81" s="123">
        <v>0</v>
      </c>
      <c r="E81" s="227"/>
      <c r="F81" s="125">
        <f t="shared" si="5"/>
        <v>0</v>
      </c>
      <c r="G81" s="123"/>
      <c r="H81" s="124"/>
      <c r="I81" s="125">
        <f t="shared" si="6"/>
        <v>0</v>
      </c>
      <c r="J81" s="123"/>
      <c r="K81" s="124"/>
      <c r="L81" s="125">
        <f t="shared" si="7"/>
        <v>0</v>
      </c>
      <c r="M81" s="226"/>
      <c r="N81" s="227"/>
      <c r="O81" s="125">
        <f t="shared" si="8"/>
        <v>0</v>
      </c>
      <c r="P81" s="83"/>
      <c r="R81" s="56"/>
    </row>
    <row r="82" spans="1:18" ht="24" hidden="1" x14ac:dyDescent="0.25">
      <c r="A82" s="76">
        <v>2112</v>
      </c>
      <c r="B82" s="118" t="s">
        <v>99</v>
      </c>
      <c r="C82" s="225">
        <f t="shared" si="4"/>
        <v>0</v>
      </c>
      <c r="D82" s="123">
        <v>0</v>
      </c>
      <c r="E82" s="227"/>
      <c r="F82" s="125">
        <f t="shared" si="5"/>
        <v>0</v>
      </c>
      <c r="G82" s="123"/>
      <c r="H82" s="124"/>
      <c r="I82" s="125">
        <f t="shared" si="6"/>
        <v>0</v>
      </c>
      <c r="J82" s="123"/>
      <c r="K82" s="124"/>
      <c r="L82" s="125">
        <f t="shared" si="7"/>
        <v>0</v>
      </c>
      <c r="M82" s="226"/>
      <c r="N82" s="227"/>
      <c r="O82" s="125">
        <f t="shared" si="8"/>
        <v>0</v>
      </c>
      <c r="P82" s="83"/>
      <c r="R82" s="56"/>
    </row>
    <row r="83" spans="1:18" ht="24" hidden="1" x14ac:dyDescent="0.25">
      <c r="A83" s="228">
        <v>2120</v>
      </c>
      <c r="B83" s="118" t="s">
        <v>100</v>
      </c>
      <c r="C83" s="225">
        <f t="shared" si="4"/>
        <v>0</v>
      </c>
      <c r="D83" s="229">
        <f>SUM(D84:D85)</f>
        <v>0</v>
      </c>
      <c r="E83" s="233">
        <f>SUM(E84:E85)</f>
        <v>0</v>
      </c>
      <c r="F83" s="125">
        <f t="shared" si="5"/>
        <v>0</v>
      </c>
      <c r="G83" s="229">
        <f>SUM(G84:G85)</f>
        <v>0</v>
      </c>
      <c r="H83" s="231">
        <f>SUM(H84:H85)</f>
        <v>0</v>
      </c>
      <c r="I83" s="125">
        <f t="shared" si="6"/>
        <v>0</v>
      </c>
      <c r="J83" s="229">
        <f>SUM(J84:J85)</f>
        <v>0</v>
      </c>
      <c r="K83" s="231">
        <f>SUM(K84:K85)</f>
        <v>0</v>
      </c>
      <c r="L83" s="125">
        <f t="shared" si="7"/>
        <v>0</v>
      </c>
      <c r="M83" s="232">
        <f>SUM(M84:M85)</f>
        <v>0</v>
      </c>
      <c r="N83" s="233">
        <f>SUM(N84:N85)</f>
        <v>0</v>
      </c>
      <c r="O83" s="125">
        <f t="shared" si="8"/>
        <v>0</v>
      </c>
      <c r="P83" s="83"/>
      <c r="R83" s="56"/>
    </row>
    <row r="84" spans="1:18" hidden="1" x14ac:dyDescent="0.25">
      <c r="A84" s="76">
        <v>2121</v>
      </c>
      <c r="B84" s="118" t="s">
        <v>98</v>
      </c>
      <c r="C84" s="225">
        <f t="shared" si="4"/>
        <v>0</v>
      </c>
      <c r="D84" s="123">
        <v>0</v>
      </c>
      <c r="E84" s="227"/>
      <c r="F84" s="125">
        <f t="shared" si="5"/>
        <v>0</v>
      </c>
      <c r="G84" s="123"/>
      <c r="H84" s="124"/>
      <c r="I84" s="125">
        <f t="shared" si="6"/>
        <v>0</v>
      </c>
      <c r="J84" s="123"/>
      <c r="K84" s="124"/>
      <c r="L84" s="125">
        <f t="shared" si="7"/>
        <v>0</v>
      </c>
      <c r="M84" s="226"/>
      <c r="N84" s="227"/>
      <c r="O84" s="125">
        <f t="shared" si="8"/>
        <v>0</v>
      </c>
      <c r="P84" s="83"/>
      <c r="R84" s="56"/>
    </row>
    <row r="85" spans="1:18" ht="24" hidden="1" x14ac:dyDescent="0.25">
      <c r="A85" s="76">
        <v>2122</v>
      </c>
      <c r="B85" s="118" t="s">
        <v>99</v>
      </c>
      <c r="C85" s="225">
        <f t="shared" si="4"/>
        <v>0</v>
      </c>
      <c r="D85" s="123">
        <v>0</v>
      </c>
      <c r="E85" s="227"/>
      <c r="F85" s="125">
        <f t="shared" si="5"/>
        <v>0</v>
      </c>
      <c r="G85" s="123"/>
      <c r="H85" s="124"/>
      <c r="I85" s="125">
        <f t="shared" si="6"/>
        <v>0</v>
      </c>
      <c r="J85" s="123"/>
      <c r="K85" s="124"/>
      <c r="L85" s="125">
        <f t="shared" si="7"/>
        <v>0</v>
      </c>
      <c r="M85" s="226"/>
      <c r="N85" s="227"/>
      <c r="O85" s="125">
        <f t="shared" si="8"/>
        <v>0</v>
      </c>
      <c r="P85" s="83"/>
      <c r="R85" s="56"/>
    </row>
    <row r="86" spans="1:18" x14ac:dyDescent="0.25">
      <c r="A86" s="95">
        <v>2200</v>
      </c>
      <c r="B86" s="212" t="s">
        <v>101</v>
      </c>
      <c r="C86" s="246">
        <f t="shared" si="4"/>
        <v>1658423</v>
      </c>
      <c r="D86" s="104">
        <f>SUM(D87,D92,D98,D106,D115,D119,D125,D131)</f>
        <v>1658423</v>
      </c>
      <c r="E86" s="239">
        <f>SUM(E87,E92,E98,E106,E115,E119,E125,E131)</f>
        <v>0</v>
      </c>
      <c r="F86" s="106">
        <f t="shared" si="5"/>
        <v>1658423</v>
      </c>
      <c r="G86" s="104">
        <f>SUM(G87,G92,G98,G106,G115,G119,G125,G131)</f>
        <v>0</v>
      </c>
      <c r="H86" s="105">
        <f>SUM(H87,H92,H98,H106,H115,H119,H125,H131)</f>
        <v>0</v>
      </c>
      <c r="I86" s="106">
        <f t="shared" si="6"/>
        <v>0</v>
      </c>
      <c r="J86" s="104">
        <f>SUM(J87,J92,J98,J106,J115,J119,J125,J131)</f>
        <v>0</v>
      </c>
      <c r="K86" s="105">
        <f>SUM(K87,K92,K98,K106,K115,K119,K125,K131)</f>
        <v>0</v>
      </c>
      <c r="L86" s="106">
        <f t="shared" si="7"/>
        <v>0</v>
      </c>
      <c r="M86" s="247">
        <f>SUM(M87,M92,M98,M106,M115,M119,M125,M131)</f>
        <v>0</v>
      </c>
      <c r="N86" s="248">
        <f>SUM(N87,N92,N98,N106,N115,N119,N125,N131)</f>
        <v>0</v>
      </c>
      <c r="O86" s="249">
        <f t="shared" si="8"/>
        <v>0</v>
      </c>
      <c r="P86" s="250"/>
      <c r="R86" s="56"/>
    </row>
    <row r="87" spans="1:18" hidden="1" x14ac:dyDescent="0.25">
      <c r="A87" s="217">
        <v>2210</v>
      </c>
      <c r="B87" s="158" t="s">
        <v>102</v>
      </c>
      <c r="C87" s="396">
        <f t="shared" si="4"/>
        <v>0</v>
      </c>
      <c r="D87" s="218">
        <f>SUM(D88:D91)</f>
        <v>0</v>
      </c>
      <c r="E87" s="222">
        <f>SUM(E88:E91)</f>
        <v>0</v>
      </c>
      <c r="F87" s="220">
        <f t="shared" si="5"/>
        <v>0</v>
      </c>
      <c r="G87" s="218">
        <f>SUM(G88:G91)</f>
        <v>0</v>
      </c>
      <c r="H87" s="219">
        <f>SUM(H88:H91)</f>
        <v>0</v>
      </c>
      <c r="I87" s="220">
        <f t="shared" si="6"/>
        <v>0</v>
      </c>
      <c r="J87" s="218">
        <f>SUM(J88:J91)</f>
        <v>0</v>
      </c>
      <c r="K87" s="219">
        <f>SUM(K88:K91)</f>
        <v>0</v>
      </c>
      <c r="L87" s="220">
        <f t="shared" si="7"/>
        <v>0</v>
      </c>
      <c r="M87" s="221">
        <f>SUM(M88:M91)</f>
        <v>0</v>
      </c>
      <c r="N87" s="222">
        <f>SUM(N88:N91)</f>
        <v>0</v>
      </c>
      <c r="O87" s="220">
        <f t="shared" si="8"/>
        <v>0</v>
      </c>
      <c r="P87" s="166"/>
      <c r="R87" s="56"/>
    </row>
    <row r="88" spans="1:18" ht="24" hidden="1" x14ac:dyDescent="0.25">
      <c r="A88" s="67">
        <v>2211</v>
      </c>
      <c r="B88" s="108" t="s">
        <v>103</v>
      </c>
      <c r="C88" s="225">
        <f t="shared" si="4"/>
        <v>0</v>
      </c>
      <c r="D88" s="113">
        <v>0</v>
      </c>
      <c r="E88" s="224"/>
      <c r="F88" s="115">
        <f t="shared" si="5"/>
        <v>0</v>
      </c>
      <c r="G88" s="113"/>
      <c r="H88" s="114"/>
      <c r="I88" s="115">
        <f t="shared" si="6"/>
        <v>0</v>
      </c>
      <c r="J88" s="113"/>
      <c r="K88" s="114"/>
      <c r="L88" s="115">
        <f t="shared" si="7"/>
        <v>0</v>
      </c>
      <c r="M88" s="223"/>
      <c r="N88" s="224"/>
      <c r="O88" s="115">
        <f t="shared" si="8"/>
        <v>0</v>
      </c>
      <c r="P88" s="74"/>
      <c r="R88" s="56"/>
    </row>
    <row r="89" spans="1:18" ht="36" hidden="1" x14ac:dyDescent="0.25">
      <c r="A89" s="76">
        <v>2212</v>
      </c>
      <c r="B89" s="118" t="s">
        <v>104</v>
      </c>
      <c r="C89" s="225">
        <f t="shared" si="4"/>
        <v>0</v>
      </c>
      <c r="D89" s="123">
        <v>0</v>
      </c>
      <c r="E89" s="227"/>
      <c r="F89" s="125">
        <f t="shared" si="5"/>
        <v>0</v>
      </c>
      <c r="G89" s="123"/>
      <c r="H89" s="124"/>
      <c r="I89" s="125">
        <f t="shared" si="6"/>
        <v>0</v>
      </c>
      <c r="J89" s="123"/>
      <c r="K89" s="124"/>
      <c r="L89" s="125">
        <f t="shared" si="7"/>
        <v>0</v>
      </c>
      <c r="M89" s="226"/>
      <c r="N89" s="227"/>
      <c r="O89" s="125">
        <f t="shared" si="8"/>
        <v>0</v>
      </c>
      <c r="P89" s="83"/>
      <c r="R89" s="56"/>
    </row>
    <row r="90" spans="1:18" ht="24" hidden="1" x14ac:dyDescent="0.25">
      <c r="A90" s="76">
        <v>2214</v>
      </c>
      <c r="B90" s="118" t="s">
        <v>105</v>
      </c>
      <c r="C90" s="225">
        <f t="shared" si="4"/>
        <v>0</v>
      </c>
      <c r="D90" s="123">
        <v>0</v>
      </c>
      <c r="E90" s="227"/>
      <c r="F90" s="125">
        <f t="shared" si="5"/>
        <v>0</v>
      </c>
      <c r="G90" s="123"/>
      <c r="H90" s="124"/>
      <c r="I90" s="125">
        <f t="shared" si="6"/>
        <v>0</v>
      </c>
      <c r="J90" s="123"/>
      <c r="K90" s="124"/>
      <c r="L90" s="125">
        <f t="shared" si="7"/>
        <v>0</v>
      </c>
      <c r="M90" s="226"/>
      <c r="N90" s="227"/>
      <c r="O90" s="125">
        <f t="shared" si="8"/>
        <v>0</v>
      </c>
      <c r="P90" s="83"/>
      <c r="R90" s="56"/>
    </row>
    <row r="91" spans="1:18" hidden="1" x14ac:dyDescent="0.25">
      <c r="A91" s="76">
        <v>2219</v>
      </c>
      <c r="B91" s="118" t="s">
        <v>106</v>
      </c>
      <c r="C91" s="225">
        <f t="shared" si="4"/>
        <v>0</v>
      </c>
      <c r="D91" s="123">
        <v>0</v>
      </c>
      <c r="E91" s="227"/>
      <c r="F91" s="125">
        <f t="shared" si="5"/>
        <v>0</v>
      </c>
      <c r="G91" s="123"/>
      <c r="H91" s="124"/>
      <c r="I91" s="125">
        <f t="shared" si="6"/>
        <v>0</v>
      </c>
      <c r="J91" s="123"/>
      <c r="K91" s="124"/>
      <c r="L91" s="125">
        <f t="shared" si="7"/>
        <v>0</v>
      </c>
      <c r="M91" s="226"/>
      <c r="N91" s="227"/>
      <c r="O91" s="125">
        <f t="shared" si="8"/>
        <v>0</v>
      </c>
      <c r="P91" s="83"/>
      <c r="R91" s="56"/>
    </row>
    <row r="92" spans="1:18" ht="24" x14ac:dyDescent="0.25">
      <c r="A92" s="228">
        <v>2220</v>
      </c>
      <c r="B92" s="118" t="s">
        <v>107</v>
      </c>
      <c r="C92" s="225">
        <f t="shared" si="4"/>
        <v>40</v>
      </c>
      <c r="D92" s="229">
        <f>SUM(D93:D97)</f>
        <v>40</v>
      </c>
      <c r="E92" s="233">
        <f>SUM(E93:E97)</f>
        <v>0</v>
      </c>
      <c r="F92" s="125">
        <f t="shared" si="5"/>
        <v>40</v>
      </c>
      <c r="G92" s="229">
        <f>SUM(G93:G97)</f>
        <v>0</v>
      </c>
      <c r="H92" s="231">
        <f>SUM(H93:H97)</f>
        <v>0</v>
      </c>
      <c r="I92" s="125">
        <f t="shared" si="6"/>
        <v>0</v>
      </c>
      <c r="J92" s="229">
        <f>SUM(J93:J97)</f>
        <v>0</v>
      </c>
      <c r="K92" s="231">
        <f>SUM(K93:K97)</f>
        <v>0</v>
      </c>
      <c r="L92" s="125">
        <f t="shared" si="7"/>
        <v>0</v>
      </c>
      <c r="M92" s="232">
        <f>SUM(M93:M97)</f>
        <v>0</v>
      </c>
      <c r="N92" s="233">
        <f>SUM(N93:N97)</f>
        <v>0</v>
      </c>
      <c r="O92" s="125">
        <f t="shared" si="8"/>
        <v>0</v>
      </c>
      <c r="P92" s="83"/>
      <c r="R92" s="56"/>
    </row>
    <row r="93" spans="1:18" hidden="1" x14ac:dyDescent="0.25">
      <c r="A93" s="76">
        <v>2221</v>
      </c>
      <c r="B93" s="118" t="s">
        <v>108</v>
      </c>
      <c r="C93" s="225">
        <f t="shared" si="4"/>
        <v>0</v>
      </c>
      <c r="D93" s="123">
        <v>0</v>
      </c>
      <c r="E93" s="227"/>
      <c r="F93" s="125">
        <f t="shared" si="5"/>
        <v>0</v>
      </c>
      <c r="G93" s="123"/>
      <c r="H93" s="124"/>
      <c r="I93" s="125">
        <f t="shared" si="6"/>
        <v>0</v>
      </c>
      <c r="J93" s="123"/>
      <c r="K93" s="124"/>
      <c r="L93" s="125">
        <f t="shared" si="7"/>
        <v>0</v>
      </c>
      <c r="M93" s="226"/>
      <c r="N93" s="227"/>
      <c r="O93" s="125">
        <f t="shared" si="8"/>
        <v>0</v>
      </c>
      <c r="P93" s="83"/>
      <c r="R93" s="56"/>
    </row>
    <row r="94" spans="1:18" hidden="1" x14ac:dyDescent="0.25">
      <c r="A94" s="76">
        <v>2222</v>
      </c>
      <c r="B94" s="118" t="s">
        <v>109</v>
      </c>
      <c r="C94" s="225">
        <f t="shared" si="4"/>
        <v>0</v>
      </c>
      <c r="D94" s="123">
        <v>0</v>
      </c>
      <c r="E94" s="227"/>
      <c r="F94" s="125">
        <f t="shared" si="5"/>
        <v>0</v>
      </c>
      <c r="G94" s="123"/>
      <c r="H94" s="124"/>
      <c r="I94" s="125">
        <f t="shared" si="6"/>
        <v>0</v>
      </c>
      <c r="J94" s="123"/>
      <c r="K94" s="124"/>
      <c r="L94" s="125">
        <f t="shared" si="7"/>
        <v>0</v>
      </c>
      <c r="M94" s="226"/>
      <c r="N94" s="227"/>
      <c r="O94" s="125">
        <f t="shared" si="8"/>
        <v>0</v>
      </c>
      <c r="P94" s="83"/>
      <c r="R94" s="56"/>
    </row>
    <row r="95" spans="1:18" x14ac:dyDescent="0.25">
      <c r="A95" s="76">
        <v>2223</v>
      </c>
      <c r="B95" s="118" t="s">
        <v>110</v>
      </c>
      <c r="C95" s="225">
        <f t="shared" si="4"/>
        <v>40</v>
      </c>
      <c r="D95" s="123">
        <v>40</v>
      </c>
      <c r="E95" s="227"/>
      <c r="F95" s="125">
        <f t="shared" si="5"/>
        <v>40</v>
      </c>
      <c r="G95" s="123"/>
      <c r="H95" s="124"/>
      <c r="I95" s="125">
        <f t="shared" si="6"/>
        <v>0</v>
      </c>
      <c r="J95" s="123"/>
      <c r="K95" s="124"/>
      <c r="L95" s="125">
        <f t="shared" si="7"/>
        <v>0</v>
      </c>
      <c r="M95" s="226"/>
      <c r="N95" s="227"/>
      <c r="O95" s="125">
        <f t="shared" si="8"/>
        <v>0</v>
      </c>
      <c r="P95" s="83"/>
      <c r="R95" s="56"/>
    </row>
    <row r="96" spans="1:18" ht="48" hidden="1" x14ac:dyDescent="0.25">
      <c r="A96" s="76">
        <v>2224</v>
      </c>
      <c r="B96" s="118" t="s">
        <v>111</v>
      </c>
      <c r="C96" s="225">
        <f t="shared" si="4"/>
        <v>0</v>
      </c>
      <c r="D96" s="123">
        <v>0</v>
      </c>
      <c r="E96" s="227"/>
      <c r="F96" s="125">
        <f t="shared" si="5"/>
        <v>0</v>
      </c>
      <c r="G96" s="123"/>
      <c r="H96" s="124"/>
      <c r="I96" s="125">
        <f t="shared" si="6"/>
        <v>0</v>
      </c>
      <c r="J96" s="123"/>
      <c r="K96" s="124"/>
      <c r="L96" s="125">
        <f t="shared" si="7"/>
        <v>0</v>
      </c>
      <c r="M96" s="226"/>
      <c r="N96" s="227"/>
      <c r="O96" s="125">
        <f t="shared" si="8"/>
        <v>0</v>
      </c>
      <c r="P96" s="83"/>
      <c r="R96" s="56"/>
    </row>
    <row r="97" spans="1:18" ht="24" hidden="1" x14ac:dyDescent="0.25">
      <c r="A97" s="76">
        <v>2229</v>
      </c>
      <c r="B97" s="118" t="s">
        <v>112</v>
      </c>
      <c r="C97" s="225">
        <f t="shared" si="4"/>
        <v>0</v>
      </c>
      <c r="D97" s="123">
        <v>0</v>
      </c>
      <c r="E97" s="227"/>
      <c r="F97" s="125">
        <f t="shared" si="5"/>
        <v>0</v>
      </c>
      <c r="G97" s="123"/>
      <c r="H97" s="124"/>
      <c r="I97" s="125">
        <f t="shared" si="6"/>
        <v>0</v>
      </c>
      <c r="J97" s="123"/>
      <c r="K97" s="124"/>
      <c r="L97" s="125">
        <f t="shared" si="7"/>
        <v>0</v>
      </c>
      <c r="M97" s="226"/>
      <c r="N97" s="227"/>
      <c r="O97" s="125">
        <f t="shared" si="8"/>
        <v>0</v>
      </c>
      <c r="P97" s="83"/>
      <c r="R97" s="56"/>
    </row>
    <row r="98" spans="1:18" ht="36" x14ac:dyDescent="0.25">
      <c r="A98" s="228">
        <v>2230</v>
      </c>
      <c r="B98" s="118" t="s">
        <v>113</v>
      </c>
      <c r="C98" s="225">
        <f t="shared" si="4"/>
        <v>6440</v>
      </c>
      <c r="D98" s="229">
        <f>SUM(D99:D105)</f>
        <v>6440</v>
      </c>
      <c r="E98" s="233">
        <f>SUM(E99:E105)</f>
        <v>0</v>
      </c>
      <c r="F98" s="125">
        <f t="shared" si="5"/>
        <v>6440</v>
      </c>
      <c r="G98" s="229">
        <f>SUM(G99:G105)</f>
        <v>0</v>
      </c>
      <c r="H98" s="231">
        <f>SUM(H99:H105)</f>
        <v>0</v>
      </c>
      <c r="I98" s="125">
        <f t="shared" si="6"/>
        <v>0</v>
      </c>
      <c r="J98" s="229">
        <f>SUM(J99:J105)</f>
        <v>0</v>
      </c>
      <c r="K98" s="231">
        <f>SUM(K99:K105)</f>
        <v>0</v>
      </c>
      <c r="L98" s="125">
        <f t="shared" si="7"/>
        <v>0</v>
      </c>
      <c r="M98" s="232">
        <f>SUM(M99:M105)</f>
        <v>0</v>
      </c>
      <c r="N98" s="233">
        <f>SUM(N99:N105)</f>
        <v>0</v>
      </c>
      <c r="O98" s="125">
        <f t="shared" si="8"/>
        <v>0</v>
      </c>
      <c r="P98" s="83"/>
      <c r="R98" s="56"/>
    </row>
    <row r="99" spans="1:18" ht="24" x14ac:dyDescent="0.25">
      <c r="A99" s="76">
        <v>2231</v>
      </c>
      <c r="B99" s="118" t="s">
        <v>114</v>
      </c>
      <c r="C99" s="225">
        <f t="shared" si="4"/>
        <v>6052</v>
      </c>
      <c r="D99" s="123">
        <v>6052</v>
      </c>
      <c r="E99" s="227"/>
      <c r="F99" s="125">
        <f t="shared" si="5"/>
        <v>6052</v>
      </c>
      <c r="G99" s="123"/>
      <c r="H99" s="124"/>
      <c r="I99" s="125">
        <f t="shared" si="6"/>
        <v>0</v>
      </c>
      <c r="J99" s="123"/>
      <c r="K99" s="124"/>
      <c r="L99" s="125">
        <f t="shared" si="7"/>
        <v>0</v>
      </c>
      <c r="M99" s="226"/>
      <c r="N99" s="227"/>
      <c r="O99" s="125">
        <f t="shared" si="8"/>
        <v>0</v>
      </c>
      <c r="P99" s="83"/>
      <c r="R99" s="56"/>
    </row>
    <row r="100" spans="1:18" ht="24" x14ac:dyDescent="0.25">
      <c r="A100" s="76">
        <v>2232</v>
      </c>
      <c r="B100" s="118" t="s">
        <v>115</v>
      </c>
      <c r="C100" s="225">
        <f t="shared" si="4"/>
        <v>388</v>
      </c>
      <c r="D100" s="123">
        <v>388</v>
      </c>
      <c r="E100" s="227"/>
      <c r="F100" s="125">
        <f t="shared" si="5"/>
        <v>388</v>
      </c>
      <c r="G100" s="123"/>
      <c r="H100" s="124"/>
      <c r="I100" s="125">
        <f t="shared" si="6"/>
        <v>0</v>
      </c>
      <c r="J100" s="123"/>
      <c r="K100" s="124"/>
      <c r="L100" s="125">
        <f t="shared" si="7"/>
        <v>0</v>
      </c>
      <c r="M100" s="226"/>
      <c r="N100" s="227"/>
      <c r="O100" s="125">
        <f t="shared" si="8"/>
        <v>0</v>
      </c>
      <c r="P100" s="83"/>
      <c r="R100" s="56"/>
    </row>
    <row r="101" spans="1:18" hidden="1" x14ac:dyDescent="0.25">
      <c r="A101" s="67">
        <v>2233</v>
      </c>
      <c r="B101" s="108" t="s">
        <v>116</v>
      </c>
      <c r="C101" s="225">
        <f t="shared" si="4"/>
        <v>0</v>
      </c>
      <c r="D101" s="113">
        <v>0</v>
      </c>
      <c r="E101" s="224"/>
      <c r="F101" s="115">
        <f t="shared" si="5"/>
        <v>0</v>
      </c>
      <c r="G101" s="113"/>
      <c r="H101" s="114"/>
      <c r="I101" s="115">
        <f t="shared" si="6"/>
        <v>0</v>
      </c>
      <c r="J101" s="113"/>
      <c r="K101" s="114"/>
      <c r="L101" s="115">
        <f t="shared" si="7"/>
        <v>0</v>
      </c>
      <c r="M101" s="223"/>
      <c r="N101" s="224"/>
      <c r="O101" s="115">
        <f t="shared" si="8"/>
        <v>0</v>
      </c>
      <c r="P101" s="74"/>
      <c r="R101" s="56"/>
    </row>
    <row r="102" spans="1:18" ht="24" hidden="1" x14ac:dyDescent="0.25">
      <c r="A102" s="76">
        <v>2234</v>
      </c>
      <c r="B102" s="118" t="s">
        <v>117</v>
      </c>
      <c r="C102" s="225">
        <f t="shared" si="4"/>
        <v>0</v>
      </c>
      <c r="D102" s="123">
        <v>0</v>
      </c>
      <c r="E102" s="227"/>
      <c r="F102" s="125">
        <f t="shared" si="5"/>
        <v>0</v>
      </c>
      <c r="G102" s="123"/>
      <c r="H102" s="124"/>
      <c r="I102" s="125">
        <f t="shared" si="6"/>
        <v>0</v>
      </c>
      <c r="J102" s="123"/>
      <c r="K102" s="124"/>
      <c r="L102" s="125">
        <f t="shared" si="7"/>
        <v>0</v>
      </c>
      <c r="M102" s="226"/>
      <c r="N102" s="227"/>
      <c r="O102" s="125">
        <f t="shared" si="8"/>
        <v>0</v>
      </c>
      <c r="P102" s="83"/>
      <c r="R102" s="56"/>
    </row>
    <row r="103" spans="1:18" ht="24" hidden="1" x14ac:dyDescent="0.25">
      <c r="A103" s="76">
        <v>2235</v>
      </c>
      <c r="B103" s="118" t="s">
        <v>118</v>
      </c>
      <c r="C103" s="225">
        <f t="shared" si="4"/>
        <v>0</v>
      </c>
      <c r="D103" s="123">
        <v>0</v>
      </c>
      <c r="E103" s="227"/>
      <c r="F103" s="125">
        <f t="shared" si="5"/>
        <v>0</v>
      </c>
      <c r="G103" s="123"/>
      <c r="H103" s="124"/>
      <c r="I103" s="125">
        <f t="shared" si="6"/>
        <v>0</v>
      </c>
      <c r="J103" s="123"/>
      <c r="K103" s="124"/>
      <c r="L103" s="125">
        <f t="shared" si="7"/>
        <v>0</v>
      </c>
      <c r="M103" s="226"/>
      <c r="N103" s="227"/>
      <c r="O103" s="125">
        <f t="shared" si="8"/>
        <v>0</v>
      </c>
      <c r="P103" s="83"/>
      <c r="R103" s="56"/>
    </row>
    <row r="104" spans="1:18" hidden="1" x14ac:dyDescent="0.25">
      <c r="A104" s="76">
        <v>2236</v>
      </c>
      <c r="B104" s="118" t="s">
        <v>119</v>
      </c>
      <c r="C104" s="225">
        <f t="shared" si="4"/>
        <v>0</v>
      </c>
      <c r="D104" s="123">
        <v>0</v>
      </c>
      <c r="E104" s="227"/>
      <c r="F104" s="125">
        <f t="shared" si="5"/>
        <v>0</v>
      </c>
      <c r="G104" s="123"/>
      <c r="H104" s="124"/>
      <c r="I104" s="125">
        <f t="shared" si="6"/>
        <v>0</v>
      </c>
      <c r="J104" s="123"/>
      <c r="K104" s="124"/>
      <c r="L104" s="125">
        <f t="shared" si="7"/>
        <v>0</v>
      </c>
      <c r="M104" s="226"/>
      <c r="N104" s="227"/>
      <c r="O104" s="125">
        <f t="shared" si="8"/>
        <v>0</v>
      </c>
      <c r="P104" s="83"/>
      <c r="R104" s="56"/>
    </row>
    <row r="105" spans="1:18" hidden="1" x14ac:dyDescent="0.25">
      <c r="A105" s="76">
        <v>2239</v>
      </c>
      <c r="B105" s="118" t="s">
        <v>120</v>
      </c>
      <c r="C105" s="225">
        <f t="shared" si="4"/>
        <v>0</v>
      </c>
      <c r="D105" s="123">
        <v>0</v>
      </c>
      <c r="E105" s="227"/>
      <c r="F105" s="125">
        <f t="shared" si="5"/>
        <v>0</v>
      </c>
      <c r="G105" s="123"/>
      <c r="H105" s="124"/>
      <c r="I105" s="125">
        <f t="shared" si="6"/>
        <v>0</v>
      </c>
      <c r="J105" s="123"/>
      <c r="K105" s="124"/>
      <c r="L105" s="125">
        <f t="shared" si="7"/>
        <v>0</v>
      </c>
      <c r="M105" s="226"/>
      <c r="N105" s="227"/>
      <c r="O105" s="125">
        <f t="shared" si="8"/>
        <v>0</v>
      </c>
      <c r="P105" s="83"/>
      <c r="R105" s="56"/>
    </row>
    <row r="106" spans="1:18" ht="24" x14ac:dyDescent="0.25">
      <c r="A106" s="228">
        <v>2240</v>
      </c>
      <c r="B106" s="118" t="s">
        <v>121</v>
      </c>
      <c r="C106" s="225">
        <f t="shared" si="4"/>
        <v>150</v>
      </c>
      <c r="D106" s="229">
        <f>SUM(D107:D114)</f>
        <v>150</v>
      </c>
      <c r="E106" s="233">
        <f>SUM(E107:E114)</f>
        <v>0</v>
      </c>
      <c r="F106" s="125">
        <f t="shared" si="5"/>
        <v>150</v>
      </c>
      <c r="G106" s="229">
        <f>SUM(G107:G114)</f>
        <v>0</v>
      </c>
      <c r="H106" s="231">
        <f>SUM(H107:H114)</f>
        <v>0</v>
      </c>
      <c r="I106" s="125">
        <f t="shared" si="6"/>
        <v>0</v>
      </c>
      <c r="J106" s="229">
        <f>SUM(J107:J114)</f>
        <v>0</v>
      </c>
      <c r="K106" s="231">
        <f>SUM(K107:K114)</f>
        <v>0</v>
      </c>
      <c r="L106" s="125">
        <f t="shared" si="7"/>
        <v>0</v>
      </c>
      <c r="M106" s="232">
        <f>SUM(M107:M114)</f>
        <v>0</v>
      </c>
      <c r="N106" s="233">
        <f>SUM(N107:N114)</f>
        <v>0</v>
      </c>
      <c r="O106" s="125">
        <f t="shared" si="8"/>
        <v>0</v>
      </c>
      <c r="P106" s="83"/>
      <c r="R106" s="56"/>
    </row>
    <row r="107" spans="1:18" hidden="1" x14ac:dyDescent="0.25">
      <c r="A107" s="76">
        <v>2241</v>
      </c>
      <c r="B107" s="118" t="s">
        <v>122</v>
      </c>
      <c r="C107" s="225">
        <f t="shared" si="4"/>
        <v>0</v>
      </c>
      <c r="D107" s="123">
        <v>0</v>
      </c>
      <c r="E107" s="227"/>
      <c r="F107" s="125">
        <f t="shared" si="5"/>
        <v>0</v>
      </c>
      <c r="G107" s="123"/>
      <c r="H107" s="124"/>
      <c r="I107" s="125">
        <f t="shared" si="6"/>
        <v>0</v>
      </c>
      <c r="J107" s="123"/>
      <c r="K107" s="124"/>
      <c r="L107" s="125">
        <f t="shared" si="7"/>
        <v>0</v>
      </c>
      <c r="M107" s="226"/>
      <c r="N107" s="227"/>
      <c r="O107" s="125">
        <f t="shared" si="8"/>
        <v>0</v>
      </c>
      <c r="P107" s="83"/>
      <c r="R107" s="56"/>
    </row>
    <row r="108" spans="1:18" hidden="1" x14ac:dyDescent="0.25">
      <c r="A108" s="76">
        <v>2242</v>
      </c>
      <c r="B108" s="118" t="s">
        <v>123</v>
      </c>
      <c r="C108" s="225">
        <f t="shared" si="4"/>
        <v>0</v>
      </c>
      <c r="D108" s="123">
        <v>0</v>
      </c>
      <c r="E108" s="227"/>
      <c r="F108" s="125">
        <f t="shared" si="5"/>
        <v>0</v>
      </c>
      <c r="G108" s="123"/>
      <c r="H108" s="124"/>
      <c r="I108" s="125">
        <f t="shared" si="6"/>
        <v>0</v>
      </c>
      <c r="J108" s="123"/>
      <c r="K108" s="124"/>
      <c r="L108" s="125">
        <f t="shared" si="7"/>
        <v>0</v>
      </c>
      <c r="M108" s="226"/>
      <c r="N108" s="227"/>
      <c r="O108" s="125">
        <f t="shared" si="8"/>
        <v>0</v>
      </c>
      <c r="P108" s="83"/>
      <c r="R108" s="56"/>
    </row>
    <row r="109" spans="1:18" ht="24" hidden="1" x14ac:dyDescent="0.25">
      <c r="A109" s="76">
        <v>2243</v>
      </c>
      <c r="B109" s="118" t="s">
        <v>124</v>
      </c>
      <c r="C109" s="225">
        <f t="shared" si="4"/>
        <v>0</v>
      </c>
      <c r="D109" s="123">
        <v>0</v>
      </c>
      <c r="E109" s="227"/>
      <c r="F109" s="125">
        <f t="shared" si="5"/>
        <v>0</v>
      </c>
      <c r="G109" s="123"/>
      <c r="H109" s="124"/>
      <c r="I109" s="125">
        <f t="shared" si="6"/>
        <v>0</v>
      </c>
      <c r="J109" s="123"/>
      <c r="K109" s="124"/>
      <c r="L109" s="125">
        <f t="shared" si="7"/>
        <v>0</v>
      </c>
      <c r="M109" s="226"/>
      <c r="N109" s="227"/>
      <c r="O109" s="125">
        <f t="shared" si="8"/>
        <v>0</v>
      </c>
      <c r="P109" s="83"/>
      <c r="R109" s="56"/>
    </row>
    <row r="110" spans="1:18" hidden="1" x14ac:dyDescent="0.25">
      <c r="A110" s="76">
        <v>2244</v>
      </c>
      <c r="B110" s="118" t="s">
        <v>125</v>
      </c>
      <c r="C110" s="225">
        <f t="shared" si="4"/>
        <v>0</v>
      </c>
      <c r="D110" s="123">
        <v>0</v>
      </c>
      <c r="E110" s="227"/>
      <c r="F110" s="125">
        <f t="shared" si="5"/>
        <v>0</v>
      </c>
      <c r="G110" s="123"/>
      <c r="H110" s="124"/>
      <c r="I110" s="125">
        <f t="shared" si="6"/>
        <v>0</v>
      </c>
      <c r="J110" s="123"/>
      <c r="K110" s="124"/>
      <c r="L110" s="125">
        <f t="shared" si="7"/>
        <v>0</v>
      </c>
      <c r="M110" s="226"/>
      <c r="N110" s="227"/>
      <c r="O110" s="125">
        <f t="shared" si="8"/>
        <v>0</v>
      </c>
      <c r="P110" s="83"/>
      <c r="R110" s="56"/>
    </row>
    <row r="111" spans="1:18" ht="24" hidden="1" x14ac:dyDescent="0.25">
      <c r="A111" s="76">
        <v>2246</v>
      </c>
      <c r="B111" s="118" t="s">
        <v>126</v>
      </c>
      <c r="C111" s="225">
        <f t="shared" si="4"/>
        <v>0</v>
      </c>
      <c r="D111" s="123">
        <v>0</v>
      </c>
      <c r="E111" s="227"/>
      <c r="F111" s="125">
        <f t="shared" si="5"/>
        <v>0</v>
      </c>
      <c r="G111" s="123"/>
      <c r="H111" s="124"/>
      <c r="I111" s="125">
        <f t="shared" si="6"/>
        <v>0</v>
      </c>
      <c r="J111" s="123"/>
      <c r="K111" s="124"/>
      <c r="L111" s="125">
        <f t="shared" si="7"/>
        <v>0</v>
      </c>
      <c r="M111" s="226"/>
      <c r="N111" s="227"/>
      <c r="O111" s="125">
        <f t="shared" si="8"/>
        <v>0</v>
      </c>
      <c r="P111" s="83"/>
      <c r="R111" s="56"/>
    </row>
    <row r="112" spans="1:18" x14ac:dyDescent="0.25">
      <c r="A112" s="76">
        <v>2247</v>
      </c>
      <c r="B112" s="118" t="s">
        <v>127</v>
      </c>
      <c r="C112" s="225">
        <f t="shared" si="4"/>
        <v>150</v>
      </c>
      <c r="D112" s="123">
        <v>150</v>
      </c>
      <c r="E112" s="227"/>
      <c r="F112" s="125">
        <f t="shared" si="5"/>
        <v>150</v>
      </c>
      <c r="G112" s="123"/>
      <c r="H112" s="124"/>
      <c r="I112" s="125">
        <f t="shared" si="6"/>
        <v>0</v>
      </c>
      <c r="J112" s="123"/>
      <c r="K112" s="124"/>
      <c r="L112" s="125">
        <f t="shared" si="7"/>
        <v>0</v>
      </c>
      <c r="M112" s="226"/>
      <c r="N112" s="227"/>
      <c r="O112" s="125">
        <f t="shared" si="8"/>
        <v>0</v>
      </c>
      <c r="P112" s="83"/>
      <c r="R112" s="56"/>
    </row>
    <row r="113" spans="1:18" ht="24" hidden="1" x14ac:dyDescent="0.25">
      <c r="A113" s="76">
        <v>2248</v>
      </c>
      <c r="B113" s="118" t="s">
        <v>128</v>
      </c>
      <c r="C113" s="225">
        <f t="shared" si="4"/>
        <v>0</v>
      </c>
      <c r="D113" s="123">
        <v>0</v>
      </c>
      <c r="E113" s="227"/>
      <c r="F113" s="125">
        <f t="shared" si="5"/>
        <v>0</v>
      </c>
      <c r="G113" s="123"/>
      <c r="H113" s="124"/>
      <c r="I113" s="125">
        <f t="shared" si="6"/>
        <v>0</v>
      </c>
      <c r="J113" s="123"/>
      <c r="K113" s="124"/>
      <c r="L113" s="125">
        <f t="shared" si="7"/>
        <v>0</v>
      </c>
      <c r="M113" s="226"/>
      <c r="N113" s="227"/>
      <c r="O113" s="125">
        <f t="shared" si="8"/>
        <v>0</v>
      </c>
      <c r="P113" s="83"/>
      <c r="R113" s="56"/>
    </row>
    <row r="114" spans="1:18" ht="24" hidden="1" x14ac:dyDescent="0.25">
      <c r="A114" s="76">
        <v>2249</v>
      </c>
      <c r="B114" s="118" t="s">
        <v>129</v>
      </c>
      <c r="C114" s="225">
        <f t="shared" si="4"/>
        <v>0</v>
      </c>
      <c r="D114" s="123">
        <v>0</v>
      </c>
      <c r="E114" s="227"/>
      <c r="F114" s="125">
        <f t="shared" si="5"/>
        <v>0</v>
      </c>
      <c r="G114" s="123"/>
      <c r="H114" s="124"/>
      <c r="I114" s="125">
        <f t="shared" si="6"/>
        <v>0</v>
      </c>
      <c r="J114" s="123"/>
      <c r="K114" s="124"/>
      <c r="L114" s="125">
        <f t="shared" si="7"/>
        <v>0</v>
      </c>
      <c r="M114" s="226"/>
      <c r="N114" s="227"/>
      <c r="O114" s="125">
        <f t="shared" si="8"/>
        <v>0</v>
      </c>
      <c r="P114" s="83"/>
      <c r="R114" s="56"/>
    </row>
    <row r="115" spans="1:18" hidden="1" x14ac:dyDescent="0.25">
      <c r="A115" s="228">
        <v>2250</v>
      </c>
      <c r="B115" s="118" t="s">
        <v>130</v>
      </c>
      <c r="C115" s="225">
        <f t="shared" si="4"/>
        <v>0</v>
      </c>
      <c r="D115" s="229">
        <f>SUM(D116:D118)</f>
        <v>0</v>
      </c>
      <c r="E115" s="233">
        <f>SUM(E116:E118)</f>
        <v>0</v>
      </c>
      <c r="F115" s="125">
        <f t="shared" si="5"/>
        <v>0</v>
      </c>
      <c r="G115" s="229">
        <f>SUM(G116:G118)</f>
        <v>0</v>
      </c>
      <c r="H115" s="231">
        <f>SUM(H116:H118)</f>
        <v>0</v>
      </c>
      <c r="I115" s="125">
        <f t="shared" si="6"/>
        <v>0</v>
      </c>
      <c r="J115" s="229">
        <f>SUM(J116:J118)</f>
        <v>0</v>
      </c>
      <c r="K115" s="231">
        <f>SUM(K116:K118)</f>
        <v>0</v>
      </c>
      <c r="L115" s="125">
        <f t="shared" si="7"/>
        <v>0</v>
      </c>
      <c r="M115" s="232">
        <f>SUM(M116:M118)</f>
        <v>0</v>
      </c>
      <c r="N115" s="233">
        <f>SUM(N116:N118)</f>
        <v>0</v>
      </c>
      <c r="O115" s="125">
        <f t="shared" si="8"/>
        <v>0</v>
      </c>
      <c r="P115" s="83"/>
      <c r="R115" s="56"/>
    </row>
    <row r="116" spans="1:18" hidden="1" x14ac:dyDescent="0.25">
      <c r="A116" s="76">
        <v>2251</v>
      </c>
      <c r="B116" s="118" t="s">
        <v>131</v>
      </c>
      <c r="C116" s="225">
        <f t="shared" si="4"/>
        <v>0</v>
      </c>
      <c r="D116" s="123">
        <v>0</v>
      </c>
      <c r="E116" s="227"/>
      <c r="F116" s="125">
        <f t="shared" si="5"/>
        <v>0</v>
      </c>
      <c r="G116" s="123"/>
      <c r="H116" s="124"/>
      <c r="I116" s="125">
        <f t="shared" si="6"/>
        <v>0</v>
      </c>
      <c r="J116" s="123"/>
      <c r="K116" s="124"/>
      <c r="L116" s="125">
        <f t="shared" si="7"/>
        <v>0</v>
      </c>
      <c r="M116" s="226"/>
      <c r="N116" s="227"/>
      <c r="O116" s="125">
        <f t="shared" si="8"/>
        <v>0</v>
      </c>
      <c r="P116" s="83"/>
      <c r="R116" s="56"/>
    </row>
    <row r="117" spans="1:18" ht="24" hidden="1" x14ac:dyDescent="0.25">
      <c r="A117" s="76">
        <v>2252</v>
      </c>
      <c r="B117" s="118" t="s">
        <v>132</v>
      </c>
      <c r="C117" s="225">
        <f t="shared" ref="C117:C181" si="9">F117+I117+L117+O117</f>
        <v>0</v>
      </c>
      <c r="D117" s="123">
        <v>0</v>
      </c>
      <c r="E117" s="227"/>
      <c r="F117" s="125">
        <f t="shared" si="5"/>
        <v>0</v>
      </c>
      <c r="G117" s="123"/>
      <c r="H117" s="124"/>
      <c r="I117" s="125">
        <f t="shared" si="6"/>
        <v>0</v>
      </c>
      <c r="J117" s="123"/>
      <c r="K117" s="124"/>
      <c r="L117" s="125">
        <f t="shared" si="7"/>
        <v>0</v>
      </c>
      <c r="M117" s="226"/>
      <c r="N117" s="227"/>
      <c r="O117" s="125">
        <f t="shared" si="8"/>
        <v>0</v>
      </c>
      <c r="P117" s="83"/>
      <c r="R117" s="56"/>
    </row>
    <row r="118" spans="1:18" ht="24" hidden="1" x14ac:dyDescent="0.25">
      <c r="A118" s="76">
        <v>2259</v>
      </c>
      <c r="B118" s="118" t="s">
        <v>133</v>
      </c>
      <c r="C118" s="225">
        <f t="shared" si="9"/>
        <v>0</v>
      </c>
      <c r="D118" s="123">
        <v>0</v>
      </c>
      <c r="E118" s="227"/>
      <c r="F118" s="125">
        <f t="shared" ref="F118:F182" si="10">D118+E118</f>
        <v>0</v>
      </c>
      <c r="G118" s="123"/>
      <c r="H118" s="124"/>
      <c r="I118" s="125">
        <f t="shared" ref="I118:I182" si="11">G118+H118</f>
        <v>0</v>
      </c>
      <c r="J118" s="123"/>
      <c r="K118" s="124"/>
      <c r="L118" s="125">
        <f t="shared" ref="L118:L182" si="12">J118+K118</f>
        <v>0</v>
      </c>
      <c r="M118" s="226"/>
      <c r="N118" s="227"/>
      <c r="O118" s="125">
        <f t="shared" ref="O118:O182" si="13">M118+N118</f>
        <v>0</v>
      </c>
      <c r="P118" s="83"/>
      <c r="R118" s="56"/>
    </row>
    <row r="119" spans="1:18" x14ac:dyDescent="0.25">
      <c r="A119" s="228">
        <v>2260</v>
      </c>
      <c r="B119" s="118" t="s">
        <v>134</v>
      </c>
      <c r="C119" s="225">
        <f t="shared" si="9"/>
        <v>27013</v>
      </c>
      <c r="D119" s="229">
        <f>SUM(D120:D124)</f>
        <v>27013</v>
      </c>
      <c r="E119" s="233">
        <f>SUM(E120:E124)</f>
        <v>0</v>
      </c>
      <c r="F119" s="125">
        <f t="shared" si="10"/>
        <v>27013</v>
      </c>
      <c r="G119" s="229">
        <f>SUM(G120:G124)</f>
        <v>0</v>
      </c>
      <c r="H119" s="231">
        <f>SUM(H120:H124)</f>
        <v>0</v>
      </c>
      <c r="I119" s="125">
        <f t="shared" si="11"/>
        <v>0</v>
      </c>
      <c r="J119" s="229">
        <f>SUM(J120:J124)</f>
        <v>0</v>
      </c>
      <c r="K119" s="231">
        <f>SUM(K120:K124)</f>
        <v>0</v>
      </c>
      <c r="L119" s="125">
        <f t="shared" si="12"/>
        <v>0</v>
      </c>
      <c r="M119" s="232">
        <f>SUM(M120:M124)</f>
        <v>0</v>
      </c>
      <c r="N119" s="233">
        <f>SUM(N120:N124)</f>
        <v>0</v>
      </c>
      <c r="O119" s="125">
        <f t="shared" si="13"/>
        <v>0</v>
      </c>
      <c r="P119" s="83"/>
      <c r="R119" s="56"/>
    </row>
    <row r="120" spans="1:18" x14ac:dyDescent="0.25">
      <c r="A120" s="76">
        <v>2261</v>
      </c>
      <c r="B120" s="118" t="s">
        <v>135</v>
      </c>
      <c r="C120" s="225">
        <f t="shared" si="9"/>
        <v>12082</v>
      </c>
      <c r="D120" s="123">
        <v>12082</v>
      </c>
      <c r="E120" s="227"/>
      <c r="F120" s="125">
        <f t="shared" si="10"/>
        <v>12082</v>
      </c>
      <c r="G120" s="123"/>
      <c r="H120" s="124"/>
      <c r="I120" s="125">
        <f t="shared" si="11"/>
        <v>0</v>
      </c>
      <c r="J120" s="123"/>
      <c r="K120" s="124"/>
      <c r="L120" s="125">
        <f t="shared" si="12"/>
        <v>0</v>
      </c>
      <c r="M120" s="226"/>
      <c r="N120" s="227"/>
      <c r="O120" s="125">
        <f t="shared" si="13"/>
        <v>0</v>
      </c>
      <c r="P120" s="83"/>
      <c r="R120" s="56"/>
    </row>
    <row r="121" spans="1:18" x14ac:dyDescent="0.25">
      <c r="A121" s="76">
        <v>2262</v>
      </c>
      <c r="B121" s="118" t="s">
        <v>136</v>
      </c>
      <c r="C121" s="225">
        <f t="shared" si="9"/>
        <v>11528</v>
      </c>
      <c r="D121" s="123">
        <v>11528</v>
      </c>
      <c r="E121" s="227"/>
      <c r="F121" s="125">
        <f t="shared" si="10"/>
        <v>11528</v>
      </c>
      <c r="G121" s="123"/>
      <c r="H121" s="124"/>
      <c r="I121" s="125">
        <f t="shared" si="11"/>
        <v>0</v>
      </c>
      <c r="J121" s="123"/>
      <c r="K121" s="124"/>
      <c r="L121" s="125">
        <f t="shared" si="12"/>
        <v>0</v>
      </c>
      <c r="M121" s="226"/>
      <c r="N121" s="227"/>
      <c r="O121" s="125">
        <f t="shared" si="13"/>
        <v>0</v>
      </c>
      <c r="P121" s="83"/>
      <c r="R121" s="56"/>
    </row>
    <row r="122" spans="1:18" hidden="1" x14ac:dyDescent="0.25">
      <c r="A122" s="76">
        <v>2263</v>
      </c>
      <c r="B122" s="118" t="s">
        <v>137</v>
      </c>
      <c r="C122" s="225">
        <f t="shared" si="9"/>
        <v>0</v>
      </c>
      <c r="D122" s="123">
        <v>0</v>
      </c>
      <c r="E122" s="227"/>
      <c r="F122" s="125">
        <f t="shared" si="10"/>
        <v>0</v>
      </c>
      <c r="G122" s="123"/>
      <c r="H122" s="124"/>
      <c r="I122" s="125">
        <f t="shared" si="11"/>
        <v>0</v>
      </c>
      <c r="J122" s="123"/>
      <c r="K122" s="124"/>
      <c r="L122" s="125">
        <f t="shared" si="12"/>
        <v>0</v>
      </c>
      <c r="M122" s="226"/>
      <c r="N122" s="227"/>
      <c r="O122" s="125">
        <f t="shared" si="13"/>
        <v>0</v>
      </c>
      <c r="P122" s="83"/>
      <c r="R122" s="56"/>
    </row>
    <row r="123" spans="1:18" ht="24" x14ac:dyDescent="0.25">
      <c r="A123" s="76">
        <v>2264</v>
      </c>
      <c r="B123" s="118" t="s">
        <v>138</v>
      </c>
      <c r="C123" s="225">
        <f t="shared" si="9"/>
        <v>3403</v>
      </c>
      <c r="D123" s="123">
        <v>3403</v>
      </c>
      <c r="E123" s="227"/>
      <c r="F123" s="125">
        <f t="shared" si="10"/>
        <v>3403</v>
      </c>
      <c r="G123" s="123"/>
      <c r="H123" s="124"/>
      <c r="I123" s="125">
        <f t="shared" si="11"/>
        <v>0</v>
      </c>
      <c r="J123" s="123"/>
      <c r="K123" s="124"/>
      <c r="L123" s="125">
        <f t="shared" si="12"/>
        <v>0</v>
      </c>
      <c r="M123" s="226"/>
      <c r="N123" s="227"/>
      <c r="O123" s="125">
        <f t="shared" si="13"/>
        <v>0</v>
      </c>
      <c r="P123" s="83"/>
      <c r="R123" s="56"/>
    </row>
    <row r="124" spans="1:18" hidden="1" x14ac:dyDescent="0.25">
      <c r="A124" s="76">
        <v>2269</v>
      </c>
      <c r="B124" s="118" t="s">
        <v>139</v>
      </c>
      <c r="C124" s="225">
        <f t="shared" si="9"/>
        <v>0</v>
      </c>
      <c r="D124" s="123">
        <v>0</v>
      </c>
      <c r="E124" s="227"/>
      <c r="F124" s="125">
        <f t="shared" si="10"/>
        <v>0</v>
      </c>
      <c r="G124" s="123"/>
      <c r="H124" s="124"/>
      <c r="I124" s="125">
        <f t="shared" si="11"/>
        <v>0</v>
      </c>
      <c r="J124" s="123"/>
      <c r="K124" s="124"/>
      <c r="L124" s="125">
        <f t="shared" si="12"/>
        <v>0</v>
      </c>
      <c r="M124" s="226"/>
      <c r="N124" s="227"/>
      <c r="O124" s="125">
        <f t="shared" si="13"/>
        <v>0</v>
      </c>
      <c r="P124" s="83"/>
      <c r="R124" s="56"/>
    </row>
    <row r="125" spans="1:18" x14ac:dyDescent="0.25">
      <c r="A125" s="228">
        <v>2270</v>
      </c>
      <c r="B125" s="118" t="s">
        <v>140</v>
      </c>
      <c r="C125" s="225">
        <f t="shared" si="9"/>
        <v>1624780</v>
      </c>
      <c r="D125" s="229">
        <f>SUM(D126:D130)</f>
        <v>1624780</v>
      </c>
      <c r="E125" s="233">
        <f>SUM(E126:E130)</f>
        <v>0</v>
      </c>
      <c r="F125" s="125">
        <f t="shared" si="10"/>
        <v>1624780</v>
      </c>
      <c r="G125" s="229">
        <f>SUM(G126:G130)</f>
        <v>0</v>
      </c>
      <c r="H125" s="231">
        <f>SUM(H126:H130)</f>
        <v>0</v>
      </c>
      <c r="I125" s="125">
        <f t="shared" si="11"/>
        <v>0</v>
      </c>
      <c r="J125" s="229">
        <f>SUM(J126:J130)</f>
        <v>0</v>
      </c>
      <c r="K125" s="231">
        <f>SUM(K126:K130)</f>
        <v>0</v>
      </c>
      <c r="L125" s="125">
        <f t="shared" si="12"/>
        <v>0</v>
      </c>
      <c r="M125" s="232">
        <f>SUM(M126:M130)</f>
        <v>0</v>
      </c>
      <c r="N125" s="233">
        <f>SUM(N126:N130)</f>
        <v>0</v>
      </c>
      <c r="O125" s="125">
        <f t="shared" si="13"/>
        <v>0</v>
      </c>
      <c r="P125" s="83"/>
      <c r="R125" s="56"/>
    </row>
    <row r="126" spans="1:18" hidden="1" x14ac:dyDescent="0.25">
      <c r="A126" s="76">
        <v>2272</v>
      </c>
      <c r="B126" s="5" t="s">
        <v>141</v>
      </c>
      <c r="C126" s="225">
        <f t="shared" si="9"/>
        <v>0</v>
      </c>
      <c r="D126" s="123">
        <v>0</v>
      </c>
      <c r="E126" s="227"/>
      <c r="F126" s="125">
        <f t="shared" si="10"/>
        <v>0</v>
      </c>
      <c r="G126" s="123"/>
      <c r="H126" s="124"/>
      <c r="I126" s="125">
        <f t="shared" si="11"/>
        <v>0</v>
      </c>
      <c r="J126" s="123"/>
      <c r="K126" s="124"/>
      <c r="L126" s="125">
        <f t="shared" si="12"/>
        <v>0</v>
      </c>
      <c r="M126" s="226"/>
      <c r="N126" s="227"/>
      <c r="O126" s="125">
        <f t="shared" si="13"/>
        <v>0</v>
      </c>
      <c r="P126" s="83"/>
      <c r="R126" s="56"/>
    </row>
    <row r="127" spans="1:18" ht="24" x14ac:dyDescent="0.25">
      <c r="A127" s="76">
        <v>2275</v>
      </c>
      <c r="B127" s="118" t="s">
        <v>142</v>
      </c>
      <c r="C127" s="225">
        <f t="shared" si="9"/>
        <v>24819</v>
      </c>
      <c r="D127" s="123">
        <v>26620</v>
      </c>
      <c r="E127" s="227">
        <v>-1801</v>
      </c>
      <c r="F127" s="125">
        <f t="shared" si="10"/>
        <v>24819</v>
      </c>
      <c r="G127" s="123"/>
      <c r="H127" s="124"/>
      <c r="I127" s="125">
        <f t="shared" si="11"/>
        <v>0</v>
      </c>
      <c r="J127" s="123"/>
      <c r="K127" s="124"/>
      <c r="L127" s="125">
        <f t="shared" si="12"/>
        <v>0</v>
      </c>
      <c r="M127" s="226"/>
      <c r="N127" s="227"/>
      <c r="O127" s="125">
        <f t="shared" si="13"/>
        <v>0</v>
      </c>
      <c r="P127" s="83"/>
      <c r="R127" s="56"/>
    </row>
    <row r="128" spans="1:18" ht="24" hidden="1" x14ac:dyDescent="0.25">
      <c r="A128" s="76">
        <v>2276</v>
      </c>
      <c r="B128" s="118" t="s">
        <v>143</v>
      </c>
      <c r="C128" s="225">
        <f t="shared" si="9"/>
        <v>0</v>
      </c>
      <c r="D128" s="123">
        <v>0</v>
      </c>
      <c r="E128" s="227"/>
      <c r="F128" s="125">
        <f t="shared" si="10"/>
        <v>0</v>
      </c>
      <c r="G128" s="123"/>
      <c r="H128" s="124"/>
      <c r="I128" s="125">
        <f t="shared" si="11"/>
        <v>0</v>
      </c>
      <c r="J128" s="123"/>
      <c r="K128" s="124"/>
      <c r="L128" s="125">
        <f t="shared" si="12"/>
        <v>0</v>
      </c>
      <c r="M128" s="226"/>
      <c r="N128" s="227"/>
      <c r="O128" s="125">
        <f t="shared" si="13"/>
        <v>0</v>
      </c>
      <c r="P128" s="83"/>
      <c r="R128" s="56"/>
    </row>
    <row r="129" spans="1:18" ht="24" hidden="1" x14ac:dyDescent="0.25">
      <c r="A129" s="76">
        <v>2278</v>
      </c>
      <c r="B129" s="118" t="s">
        <v>144</v>
      </c>
      <c r="C129" s="225">
        <f t="shared" si="9"/>
        <v>0</v>
      </c>
      <c r="D129" s="123">
        <v>0</v>
      </c>
      <c r="E129" s="227"/>
      <c r="F129" s="125">
        <f t="shared" si="10"/>
        <v>0</v>
      </c>
      <c r="G129" s="123"/>
      <c r="H129" s="124"/>
      <c r="I129" s="125">
        <f t="shared" si="11"/>
        <v>0</v>
      </c>
      <c r="J129" s="123"/>
      <c r="K129" s="124"/>
      <c r="L129" s="125">
        <f t="shared" si="12"/>
        <v>0</v>
      </c>
      <c r="M129" s="226"/>
      <c r="N129" s="227"/>
      <c r="O129" s="125">
        <f t="shared" si="13"/>
        <v>0</v>
      </c>
      <c r="P129" s="83"/>
      <c r="R129" s="56"/>
    </row>
    <row r="130" spans="1:18" ht="48" x14ac:dyDescent="0.25">
      <c r="A130" s="76">
        <v>2279</v>
      </c>
      <c r="B130" s="118" t="s">
        <v>145</v>
      </c>
      <c r="C130" s="225">
        <f t="shared" si="9"/>
        <v>1599961</v>
      </c>
      <c r="D130" s="123">
        <v>1598160</v>
      </c>
      <c r="E130" s="227">
        <v>1801</v>
      </c>
      <c r="F130" s="125">
        <f t="shared" si="10"/>
        <v>1599961</v>
      </c>
      <c r="G130" s="123"/>
      <c r="H130" s="124"/>
      <c r="I130" s="125">
        <f t="shared" si="11"/>
        <v>0</v>
      </c>
      <c r="J130" s="123"/>
      <c r="K130" s="124"/>
      <c r="L130" s="125">
        <f t="shared" si="12"/>
        <v>0</v>
      </c>
      <c r="M130" s="226"/>
      <c r="N130" s="227"/>
      <c r="O130" s="125">
        <f t="shared" si="13"/>
        <v>0</v>
      </c>
      <c r="P130" s="467" t="s">
        <v>405</v>
      </c>
      <c r="R130" s="56"/>
    </row>
    <row r="131" spans="1:18" ht="24" hidden="1" x14ac:dyDescent="0.25">
      <c r="A131" s="240">
        <v>2280</v>
      </c>
      <c r="B131" s="108" t="s">
        <v>146</v>
      </c>
      <c r="C131" s="225">
        <f t="shared" si="9"/>
        <v>0</v>
      </c>
      <c r="D131" s="241">
        <f>SUM(D132)</f>
        <v>0</v>
      </c>
      <c r="E131" s="245">
        <f t="shared" ref="E131:N131" si="14">SUM(E132)</f>
        <v>0</v>
      </c>
      <c r="F131" s="115">
        <f t="shared" si="10"/>
        <v>0</v>
      </c>
      <c r="G131" s="241">
        <f t="shared" ref="G131" si="15">SUM(G132)</f>
        <v>0</v>
      </c>
      <c r="H131" s="243">
        <f t="shared" si="14"/>
        <v>0</v>
      </c>
      <c r="I131" s="115">
        <f t="shared" si="11"/>
        <v>0</v>
      </c>
      <c r="J131" s="241">
        <f t="shared" ref="J131" si="16">SUM(J132)</f>
        <v>0</v>
      </c>
      <c r="K131" s="243">
        <f t="shared" si="14"/>
        <v>0</v>
      </c>
      <c r="L131" s="115">
        <f t="shared" si="12"/>
        <v>0</v>
      </c>
      <c r="M131" s="232">
        <f t="shared" si="14"/>
        <v>0</v>
      </c>
      <c r="N131" s="233">
        <f t="shared" si="14"/>
        <v>0</v>
      </c>
      <c r="O131" s="125">
        <f t="shared" si="13"/>
        <v>0</v>
      </c>
      <c r="P131" s="83"/>
      <c r="R131" s="56"/>
    </row>
    <row r="132" spans="1:18" ht="24" hidden="1" x14ac:dyDescent="0.25">
      <c r="A132" s="76">
        <v>2283</v>
      </c>
      <c r="B132" s="118" t="s">
        <v>147</v>
      </c>
      <c r="C132" s="225">
        <f t="shared" si="9"/>
        <v>0</v>
      </c>
      <c r="D132" s="123">
        <v>0</v>
      </c>
      <c r="E132" s="227"/>
      <c r="F132" s="125">
        <f t="shared" si="10"/>
        <v>0</v>
      </c>
      <c r="G132" s="123"/>
      <c r="H132" s="124"/>
      <c r="I132" s="125">
        <f t="shared" si="11"/>
        <v>0</v>
      </c>
      <c r="J132" s="123"/>
      <c r="K132" s="124"/>
      <c r="L132" s="125">
        <f t="shared" si="12"/>
        <v>0</v>
      </c>
      <c r="M132" s="226"/>
      <c r="N132" s="227"/>
      <c r="O132" s="125">
        <f t="shared" si="13"/>
        <v>0</v>
      </c>
      <c r="P132" s="83"/>
      <c r="R132" s="56"/>
    </row>
    <row r="133" spans="1:18" ht="36" x14ac:dyDescent="0.25">
      <c r="A133" s="95">
        <v>2300</v>
      </c>
      <c r="B133" s="212" t="s">
        <v>148</v>
      </c>
      <c r="C133" s="391">
        <f t="shared" si="9"/>
        <v>39921</v>
      </c>
      <c r="D133" s="104">
        <f>SUM(D134,D139,D143,D144,D147,D154,D162,D163,D166)</f>
        <v>39921</v>
      </c>
      <c r="E133" s="239">
        <f>SUM(E134,E139,E143,E144,E147,E154,E162,E163,E166)</f>
        <v>0</v>
      </c>
      <c r="F133" s="106">
        <f t="shared" si="10"/>
        <v>39921</v>
      </c>
      <c r="G133" s="104">
        <f>SUM(G134,G139,G143,G144,G147,G154,G162,G163,G166)</f>
        <v>0</v>
      </c>
      <c r="H133" s="105">
        <f>SUM(H134,H139,H143,H144,H147,H154,H162,H163,H166)</f>
        <v>0</v>
      </c>
      <c r="I133" s="106">
        <f t="shared" si="11"/>
        <v>0</v>
      </c>
      <c r="J133" s="104">
        <f>SUM(J134,J139,J143,J144,J147,J154,J162,J163,J166)</f>
        <v>0</v>
      </c>
      <c r="K133" s="105">
        <f>SUM(K134,K139,K143,K144,K147,K154,K162,K163,K166)</f>
        <v>0</v>
      </c>
      <c r="L133" s="106">
        <f t="shared" si="12"/>
        <v>0</v>
      </c>
      <c r="M133" s="238">
        <f>SUM(M134,M139,M143,M144,M147,M154,M162,M163,M166)</f>
        <v>0</v>
      </c>
      <c r="N133" s="239">
        <f>SUM(N134,N139,N143,N144,N147,N154,N162,N163,N166)</f>
        <v>0</v>
      </c>
      <c r="O133" s="106">
        <f t="shared" si="13"/>
        <v>0</v>
      </c>
      <c r="P133" s="103"/>
      <c r="R133" s="56"/>
    </row>
    <row r="134" spans="1:18" ht="24" x14ac:dyDescent="0.25">
      <c r="A134" s="240">
        <v>2310</v>
      </c>
      <c r="B134" s="108" t="s">
        <v>149</v>
      </c>
      <c r="C134" s="392">
        <f t="shared" si="9"/>
        <v>12012</v>
      </c>
      <c r="D134" s="251">
        <f>SUM(D135:D138)</f>
        <v>12012</v>
      </c>
      <c r="E134" s="245">
        <f>SUM(E135:E138)</f>
        <v>0</v>
      </c>
      <c r="F134" s="115">
        <f t="shared" si="10"/>
        <v>12012</v>
      </c>
      <c r="G134" s="241">
        <f>SUM(G135:G138)</f>
        <v>0</v>
      </c>
      <c r="H134" s="243">
        <f>SUM(H135:H138)</f>
        <v>0</v>
      </c>
      <c r="I134" s="115">
        <f t="shared" si="11"/>
        <v>0</v>
      </c>
      <c r="J134" s="241">
        <f>SUM(J135:J138)</f>
        <v>0</v>
      </c>
      <c r="K134" s="243">
        <f>SUM(K135:K138)</f>
        <v>0</v>
      </c>
      <c r="L134" s="115">
        <f t="shared" si="12"/>
        <v>0</v>
      </c>
      <c r="M134" s="244">
        <f>SUM(M135:M138)</f>
        <v>0</v>
      </c>
      <c r="N134" s="245">
        <f>SUM(N135:N138)</f>
        <v>0</v>
      </c>
      <c r="O134" s="115">
        <f t="shared" si="13"/>
        <v>0</v>
      </c>
      <c r="P134" s="74"/>
      <c r="R134" s="56"/>
    </row>
    <row r="135" spans="1:18" x14ac:dyDescent="0.25">
      <c r="A135" s="76">
        <v>2311</v>
      </c>
      <c r="B135" s="118" t="s">
        <v>150</v>
      </c>
      <c r="C135" s="225">
        <f t="shared" si="9"/>
        <v>153</v>
      </c>
      <c r="D135" s="123">
        <v>153</v>
      </c>
      <c r="E135" s="227"/>
      <c r="F135" s="125">
        <f t="shared" si="10"/>
        <v>153</v>
      </c>
      <c r="G135" s="123"/>
      <c r="H135" s="124"/>
      <c r="I135" s="125">
        <f t="shared" si="11"/>
        <v>0</v>
      </c>
      <c r="J135" s="123"/>
      <c r="K135" s="124"/>
      <c r="L135" s="125">
        <f t="shared" si="12"/>
        <v>0</v>
      </c>
      <c r="M135" s="226"/>
      <c r="N135" s="227"/>
      <c r="O135" s="125">
        <f t="shared" si="13"/>
        <v>0</v>
      </c>
      <c r="P135" s="83"/>
      <c r="R135" s="56"/>
    </row>
    <row r="136" spans="1:18" x14ac:dyDescent="0.25">
      <c r="A136" s="76">
        <v>2312</v>
      </c>
      <c r="B136" s="118" t="s">
        <v>151</v>
      </c>
      <c r="C136" s="225">
        <f t="shared" si="9"/>
        <v>250</v>
      </c>
      <c r="D136" s="123">
        <v>250</v>
      </c>
      <c r="E136" s="227"/>
      <c r="F136" s="125">
        <f t="shared" si="10"/>
        <v>250</v>
      </c>
      <c r="G136" s="123"/>
      <c r="H136" s="124"/>
      <c r="I136" s="125">
        <f t="shared" si="11"/>
        <v>0</v>
      </c>
      <c r="J136" s="123"/>
      <c r="K136" s="124"/>
      <c r="L136" s="125">
        <f t="shared" si="12"/>
        <v>0</v>
      </c>
      <c r="M136" s="226"/>
      <c r="N136" s="227"/>
      <c r="O136" s="125">
        <f t="shared" si="13"/>
        <v>0</v>
      </c>
      <c r="P136" s="83"/>
      <c r="R136" s="56"/>
    </row>
    <row r="137" spans="1:18" hidden="1" x14ac:dyDescent="0.25">
      <c r="A137" s="76">
        <v>2313</v>
      </c>
      <c r="B137" s="118" t="s">
        <v>152</v>
      </c>
      <c r="C137" s="225">
        <f t="shared" si="9"/>
        <v>0</v>
      </c>
      <c r="D137" s="123">
        <v>0</v>
      </c>
      <c r="E137" s="227"/>
      <c r="F137" s="125">
        <f t="shared" si="10"/>
        <v>0</v>
      </c>
      <c r="G137" s="123"/>
      <c r="H137" s="124"/>
      <c r="I137" s="125">
        <f t="shared" si="11"/>
        <v>0</v>
      </c>
      <c r="J137" s="123"/>
      <c r="K137" s="124"/>
      <c r="L137" s="125">
        <f t="shared" si="12"/>
        <v>0</v>
      </c>
      <c r="M137" s="226"/>
      <c r="N137" s="227"/>
      <c r="O137" s="125">
        <f t="shared" si="13"/>
        <v>0</v>
      </c>
      <c r="P137" s="83"/>
      <c r="R137" s="56"/>
    </row>
    <row r="138" spans="1:18" ht="24" x14ac:dyDescent="0.25">
      <c r="A138" s="76">
        <v>2314</v>
      </c>
      <c r="B138" s="118" t="s">
        <v>153</v>
      </c>
      <c r="C138" s="225">
        <f t="shared" si="9"/>
        <v>11609</v>
      </c>
      <c r="D138" s="123">
        <v>11609</v>
      </c>
      <c r="E138" s="227"/>
      <c r="F138" s="125">
        <f t="shared" si="10"/>
        <v>11609</v>
      </c>
      <c r="G138" s="123"/>
      <c r="H138" s="124"/>
      <c r="I138" s="125">
        <f t="shared" si="11"/>
        <v>0</v>
      </c>
      <c r="J138" s="123"/>
      <c r="K138" s="124"/>
      <c r="L138" s="125">
        <f t="shared" si="12"/>
        <v>0</v>
      </c>
      <c r="M138" s="226"/>
      <c r="N138" s="227"/>
      <c r="O138" s="125">
        <f t="shared" si="13"/>
        <v>0</v>
      </c>
      <c r="P138" s="83"/>
      <c r="R138" s="56"/>
    </row>
    <row r="139" spans="1:18" x14ac:dyDescent="0.25">
      <c r="A139" s="228">
        <v>2320</v>
      </c>
      <c r="B139" s="118" t="s">
        <v>154</v>
      </c>
      <c r="C139" s="225">
        <f t="shared" si="9"/>
        <v>465</v>
      </c>
      <c r="D139" s="229">
        <f>SUM(D140:D142)</f>
        <v>465</v>
      </c>
      <c r="E139" s="233">
        <f>SUM(E140:E142)</f>
        <v>0</v>
      </c>
      <c r="F139" s="125">
        <f t="shared" si="10"/>
        <v>465</v>
      </c>
      <c r="G139" s="229">
        <f>SUM(G140:G142)</f>
        <v>0</v>
      </c>
      <c r="H139" s="231">
        <f>SUM(H140:H142)</f>
        <v>0</v>
      </c>
      <c r="I139" s="125">
        <f t="shared" si="11"/>
        <v>0</v>
      </c>
      <c r="J139" s="229">
        <f>SUM(J140:J142)</f>
        <v>0</v>
      </c>
      <c r="K139" s="231">
        <f>SUM(K140:K142)</f>
        <v>0</v>
      </c>
      <c r="L139" s="125">
        <f t="shared" si="12"/>
        <v>0</v>
      </c>
      <c r="M139" s="232">
        <f>SUM(M140:M142)</f>
        <v>0</v>
      </c>
      <c r="N139" s="233">
        <f>SUM(N140:N142)</f>
        <v>0</v>
      </c>
      <c r="O139" s="125">
        <f t="shared" si="13"/>
        <v>0</v>
      </c>
      <c r="P139" s="83"/>
      <c r="R139" s="56"/>
    </row>
    <row r="140" spans="1:18" hidden="1" x14ac:dyDescent="0.25">
      <c r="A140" s="76">
        <v>2321</v>
      </c>
      <c r="B140" s="118" t="s">
        <v>155</v>
      </c>
      <c r="C140" s="225">
        <f t="shared" si="9"/>
        <v>0</v>
      </c>
      <c r="D140" s="123">
        <v>0</v>
      </c>
      <c r="E140" s="227"/>
      <c r="F140" s="125">
        <f t="shared" si="10"/>
        <v>0</v>
      </c>
      <c r="G140" s="123"/>
      <c r="H140" s="124"/>
      <c r="I140" s="125">
        <f t="shared" si="11"/>
        <v>0</v>
      </c>
      <c r="J140" s="123"/>
      <c r="K140" s="124"/>
      <c r="L140" s="125">
        <f t="shared" si="12"/>
        <v>0</v>
      </c>
      <c r="M140" s="226"/>
      <c r="N140" s="227"/>
      <c r="O140" s="125">
        <f t="shared" si="13"/>
        <v>0</v>
      </c>
      <c r="P140" s="83"/>
      <c r="R140" s="56"/>
    </row>
    <row r="141" spans="1:18" x14ac:dyDescent="0.25">
      <c r="A141" s="76">
        <v>2322</v>
      </c>
      <c r="B141" s="118" t="s">
        <v>156</v>
      </c>
      <c r="C141" s="225">
        <f t="shared" si="9"/>
        <v>465</v>
      </c>
      <c r="D141" s="123">
        <v>465</v>
      </c>
      <c r="E141" s="227"/>
      <c r="F141" s="125">
        <f t="shared" si="10"/>
        <v>465</v>
      </c>
      <c r="G141" s="123"/>
      <c r="H141" s="124"/>
      <c r="I141" s="125">
        <f t="shared" si="11"/>
        <v>0</v>
      </c>
      <c r="J141" s="123"/>
      <c r="K141" s="124"/>
      <c r="L141" s="125">
        <f t="shared" si="12"/>
        <v>0</v>
      </c>
      <c r="M141" s="226"/>
      <c r="N141" s="227"/>
      <c r="O141" s="125">
        <f t="shared" si="13"/>
        <v>0</v>
      </c>
      <c r="P141" s="83"/>
      <c r="R141" s="56"/>
    </row>
    <row r="142" spans="1:18" hidden="1" x14ac:dyDescent="0.25">
      <c r="A142" s="76">
        <v>2329</v>
      </c>
      <c r="B142" s="118" t="s">
        <v>157</v>
      </c>
      <c r="C142" s="225">
        <f t="shared" si="9"/>
        <v>0</v>
      </c>
      <c r="D142" s="123">
        <v>0</v>
      </c>
      <c r="E142" s="227"/>
      <c r="F142" s="125">
        <f t="shared" si="10"/>
        <v>0</v>
      </c>
      <c r="G142" s="123"/>
      <c r="H142" s="124"/>
      <c r="I142" s="125">
        <f t="shared" si="11"/>
        <v>0</v>
      </c>
      <c r="J142" s="123"/>
      <c r="K142" s="124"/>
      <c r="L142" s="125">
        <f t="shared" si="12"/>
        <v>0</v>
      </c>
      <c r="M142" s="226"/>
      <c r="N142" s="227"/>
      <c r="O142" s="125">
        <f t="shared" si="13"/>
        <v>0</v>
      </c>
      <c r="P142" s="83"/>
      <c r="R142" s="56"/>
    </row>
    <row r="143" spans="1:18" hidden="1" x14ac:dyDescent="0.25">
      <c r="A143" s="228">
        <v>2330</v>
      </c>
      <c r="B143" s="118" t="s">
        <v>158</v>
      </c>
      <c r="C143" s="225">
        <f t="shared" si="9"/>
        <v>0</v>
      </c>
      <c r="D143" s="123">
        <v>0</v>
      </c>
      <c r="E143" s="227"/>
      <c r="F143" s="125">
        <f t="shared" si="10"/>
        <v>0</v>
      </c>
      <c r="G143" s="123"/>
      <c r="H143" s="124"/>
      <c r="I143" s="125">
        <f t="shared" si="11"/>
        <v>0</v>
      </c>
      <c r="J143" s="123"/>
      <c r="K143" s="124"/>
      <c r="L143" s="125">
        <f t="shared" si="12"/>
        <v>0</v>
      </c>
      <c r="M143" s="226"/>
      <c r="N143" s="227"/>
      <c r="O143" s="125">
        <f t="shared" si="13"/>
        <v>0</v>
      </c>
      <c r="P143" s="83"/>
      <c r="R143" s="56"/>
    </row>
    <row r="144" spans="1:18" ht="36" hidden="1" x14ac:dyDescent="0.25">
      <c r="A144" s="228">
        <v>2340</v>
      </c>
      <c r="B144" s="118" t="s">
        <v>159</v>
      </c>
      <c r="C144" s="225">
        <f t="shared" si="9"/>
        <v>0</v>
      </c>
      <c r="D144" s="229">
        <f>SUM(D145:D146)</f>
        <v>0</v>
      </c>
      <c r="E144" s="233">
        <f>SUM(E145:E146)</f>
        <v>0</v>
      </c>
      <c r="F144" s="125">
        <f t="shared" si="10"/>
        <v>0</v>
      </c>
      <c r="G144" s="229">
        <f>SUM(G145:G146)</f>
        <v>0</v>
      </c>
      <c r="H144" s="231">
        <f>SUM(H145:H146)</f>
        <v>0</v>
      </c>
      <c r="I144" s="125">
        <f t="shared" si="11"/>
        <v>0</v>
      </c>
      <c r="J144" s="229">
        <f>SUM(J145:J146)</f>
        <v>0</v>
      </c>
      <c r="K144" s="231">
        <f>SUM(K145:K146)</f>
        <v>0</v>
      </c>
      <c r="L144" s="125">
        <f t="shared" si="12"/>
        <v>0</v>
      </c>
      <c r="M144" s="232">
        <f>SUM(M145:M146)</f>
        <v>0</v>
      </c>
      <c r="N144" s="233">
        <f>SUM(N145:N146)</f>
        <v>0</v>
      </c>
      <c r="O144" s="125">
        <f t="shared" si="13"/>
        <v>0</v>
      </c>
      <c r="P144" s="83"/>
      <c r="R144" s="56"/>
    </row>
    <row r="145" spans="1:18" hidden="1" x14ac:dyDescent="0.25">
      <c r="A145" s="76">
        <v>2341</v>
      </c>
      <c r="B145" s="118" t="s">
        <v>160</v>
      </c>
      <c r="C145" s="225">
        <f t="shared" si="9"/>
        <v>0</v>
      </c>
      <c r="D145" s="123">
        <v>0</v>
      </c>
      <c r="E145" s="227"/>
      <c r="F145" s="125">
        <f t="shared" si="10"/>
        <v>0</v>
      </c>
      <c r="G145" s="123"/>
      <c r="H145" s="124"/>
      <c r="I145" s="125">
        <f t="shared" si="11"/>
        <v>0</v>
      </c>
      <c r="J145" s="123"/>
      <c r="K145" s="124"/>
      <c r="L145" s="125">
        <f t="shared" si="12"/>
        <v>0</v>
      </c>
      <c r="M145" s="226"/>
      <c r="N145" s="227"/>
      <c r="O145" s="125">
        <f t="shared" si="13"/>
        <v>0</v>
      </c>
      <c r="P145" s="83"/>
      <c r="R145" s="56"/>
    </row>
    <row r="146" spans="1:18" ht="24" hidden="1" x14ac:dyDescent="0.25">
      <c r="A146" s="76">
        <v>2344</v>
      </c>
      <c r="B146" s="118" t="s">
        <v>161</v>
      </c>
      <c r="C146" s="225">
        <f t="shared" si="9"/>
        <v>0</v>
      </c>
      <c r="D146" s="123">
        <v>0</v>
      </c>
      <c r="E146" s="227"/>
      <c r="F146" s="125">
        <f t="shared" si="10"/>
        <v>0</v>
      </c>
      <c r="G146" s="123"/>
      <c r="H146" s="124"/>
      <c r="I146" s="125">
        <f t="shared" si="11"/>
        <v>0</v>
      </c>
      <c r="J146" s="123"/>
      <c r="K146" s="124"/>
      <c r="L146" s="125">
        <f t="shared" si="12"/>
        <v>0</v>
      </c>
      <c r="M146" s="226"/>
      <c r="N146" s="227"/>
      <c r="O146" s="125">
        <f t="shared" si="13"/>
        <v>0</v>
      </c>
      <c r="P146" s="83"/>
      <c r="R146" s="56"/>
    </row>
    <row r="147" spans="1:18" ht="24" hidden="1" x14ac:dyDescent="0.25">
      <c r="A147" s="217">
        <v>2350</v>
      </c>
      <c r="B147" s="158" t="s">
        <v>162</v>
      </c>
      <c r="C147" s="225">
        <f t="shared" si="9"/>
        <v>0</v>
      </c>
      <c r="D147" s="218">
        <f>SUM(D148:D153)</f>
        <v>0</v>
      </c>
      <c r="E147" s="222">
        <f>SUM(E148:E153)</f>
        <v>0</v>
      </c>
      <c r="F147" s="220">
        <f t="shared" si="10"/>
        <v>0</v>
      </c>
      <c r="G147" s="218">
        <f>SUM(G148:G153)</f>
        <v>0</v>
      </c>
      <c r="H147" s="219">
        <f>SUM(H148:H153)</f>
        <v>0</v>
      </c>
      <c r="I147" s="220">
        <f t="shared" si="11"/>
        <v>0</v>
      </c>
      <c r="J147" s="218">
        <f>SUM(J148:J153)</f>
        <v>0</v>
      </c>
      <c r="K147" s="219">
        <f>SUM(K148:K153)</f>
        <v>0</v>
      </c>
      <c r="L147" s="220">
        <f t="shared" si="12"/>
        <v>0</v>
      </c>
      <c r="M147" s="221">
        <f>SUM(M148:M153)</f>
        <v>0</v>
      </c>
      <c r="N147" s="222">
        <f>SUM(N148:N153)</f>
        <v>0</v>
      </c>
      <c r="O147" s="220">
        <f t="shared" si="13"/>
        <v>0</v>
      </c>
      <c r="P147" s="166"/>
      <c r="R147" s="56"/>
    </row>
    <row r="148" spans="1:18" hidden="1" x14ac:dyDescent="0.25">
      <c r="A148" s="67">
        <v>2351</v>
      </c>
      <c r="B148" s="108" t="s">
        <v>163</v>
      </c>
      <c r="C148" s="225">
        <f t="shared" si="9"/>
        <v>0</v>
      </c>
      <c r="D148" s="113">
        <v>0</v>
      </c>
      <c r="E148" s="224"/>
      <c r="F148" s="115">
        <f t="shared" si="10"/>
        <v>0</v>
      </c>
      <c r="G148" s="113"/>
      <c r="H148" s="114"/>
      <c r="I148" s="115">
        <f t="shared" si="11"/>
        <v>0</v>
      </c>
      <c r="J148" s="113"/>
      <c r="K148" s="114"/>
      <c r="L148" s="115">
        <f t="shared" si="12"/>
        <v>0</v>
      </c>
      <c r="M148" s="223"/>
      <c r="N148" s="224"/>
      <c r="O148" s="115">
        <f t="shared" si="13"/>
        <v>0</v>
      </c>
      <c r="P148" s="74"/>
      <c r="R148" s="56"/>
    </row>
    <row r="149" spans="1:18" hidden="1" x14ac:dyDescent="0.25">
      <c r="A149" s="76">
        <v>2352</v>
      </c>
      <c r="B149" s="118" t="s">
        <v>164</v>
      </c>
      <c r="C149" s="225">
        <f t="shared" si="9"/>
        <v>0</v>
      </c>
      <c r="D149" s="123">
        <v>0</v>
      </c>
      <c r="E149" s="227"/>
      <c r="F149" s="125">
        <f t="shared" si="10"/>
        <v>0</v>
      </c>
      <c r="G149" s="123"/>
      <c r="H149" s="124"/>
      <c r="I149" s="125">
        <f t="shared" si="11"/>
        <v>0</v>
      </c>
      <c r="J149" s="123"/>
      <c r="K149" s="124"/>
      <c r="L149" s="125">
        <f t="shared" si="12"/>
        <v>0</v>
      </c>
      <c r="M149" s="226"/>
      <c r="N149" s="227"/>
      <c r="O149" s="125">
        <f t="shared" si="13"/>
        <v>0</v>
      </c>
      <c r="P149" s="83"/>
      <c r="R149" s="56"/>
    </row>
    <row r="150" spans="1:18" ht="24" hidden="1" x14ac:dyDescent="0.25">
      <c r="A150" s="76">
        <v>2353</v>
      </c>
      <c r="B150" s="118" t="s">
        <v>165</v>
      </c>
      <c r="C150" s="225">
        <f t="shared" si="9"/>
        <v>0</v>
      </c>
      <c r="D150" s="123">
        <v>0</v>
      </c>
      <c r="E150" s="227"/>
      <c r="F150" s="125">
        <f t="shared" si="10"/>
        <v>0</v>
      </c>
      <c r="G150" s="123"/>
      <c r="H150" s="124"/>
      <c r="I150" s="125">
        <f t="shared" si="11"/>
        <v>0</v>
      </c>
      <c r="J150" s="123"/>
      <c r="K150" s="124"/>
      <c r="L150" s="125">
        <f t="shared" si="12"/>
        <v>0</v>
      </c>
      <c r="M150" s="226"/>
      <c r="N150" s="227"/>
      <c r="O150" s="125">
        <f t="shared" si="13"/>
        <v>0</v>
      </c>
      <c r="P150" s="83"/>
      <c r="R150" s="56"/>
    </row>
    <row r="151" spans="1:18" ht="24" hidden="1" x14ac:dyDescent="0.25">
      <c r="A151" s="76">
        <v>2354</v>
      </c>
      <c r="B151" s="118" t="s">
        <v>166</v>
      </c>
      <c r="C151" s="225">
        <f t="shared" si="9"/>
        <v>0</v>
      </c>
      <c r="D151" s="123">
        <v>0</v>
      </c>
      <c r="E151" s="227"/>
      <c r="F151" s="125">
        <f t="shared" si="10"/>
        <v>0</v>
      </c>
      <c r="G151" s="123"/>
      <c r="H151" s="124"/>
      <c r="I151" s="125">
        <f t="shared" si="11"/>
        <v>0</v>
      </c>
      <c r="J151" s="123"/>
      <c r="K151" s="124"/>
      <c r="L151" s="125">
        <f t="shared" si="12"/>
        <v>0</v>
      </c>
      <c r="M151" s="226"/>
      <c r="N151" s="227"/>
      <c r="O151" s="125">
        <f t="shared" si="13"/>
        <v>0</v>
      </c>
      <c r="P151" s="83"/>
      <c r="R151" s="56"/>
    </row>
    <row r="152" spans="1:18" ht="24" hidden="1" x14ac:dyDescent="0.25">
      <c r="A152" s="76">
        <v>2355</v>
      </c>
      <c r="B152" s="118" t="s">
        <v>167</v>
      </c>
      <c r="C152" s="225">
        <f t="shared" si="9"/>
        <v>0</v>
      </c>
      <c r="D152" s="123">
        <v>0</v>
      </c>
      <c r="E152" s="227"/>
      <c r="F152" s="125">
        <f t="shared" si="10"/>
        <v>0</v>
      </c>
      <c r="G152" s="123"/>
      <c r="H152" s="124"/>
      <c r="I152" s="125">
        <f t="shared" si="11"/>
        <v>0</v>
      </c>
      <c r="J152" s="123"/>
      <c r="K152" s="124"/>
      <c r="L152" s="125">
        <f t="shared" si="12"/>
        <v>0</v>
      </c>
      <c r="M152" s="226"/>
      <c r="N152" s="227"/>
      <c r="O152" s="125">
        <f t="shared" si="13"/>
        <v>0</v>
      </c>
      <c r="P152" s="83"/>
      <c r="R152" s="56"/>
    </row>
    <row r="153" spans="1:18" ht="24" hidden="1" x14ac:dyDescent="0.25">
      <c r="A153" s="76">
        <v>2359</v>
      </c>
      <c r="B153" s="118" t="s">
        <v>168</v>
      </c>
      <c r="C153" s="225">
        <f t="shared" si="9"/>
        <v>0</v>
      </c>
      <c r="D153" s="123">
        <v>0</v>
      </c>
      <c r="E153" s="227"/>
      <c r="F153" s="125">
        <f t="shared" si="10"/>
        <v>0</v>
      </c>
      <c r="G153" s="123"/>
      <c r="H153" s="124"/>
      <c r="I153" s="125">
        <f t="shared" si="11"/>
        <v>0</v>
      </c>
      <c r="J153" s="123"/>
      <c r="K153" s="124"/>
      <c r="L153" s="125">
        <f t="shared" si="12"/>
        <v>0</v>
      </c>
      <c r="M153" s="226"/>
      <c r="N153" s="227"/>
      <c r="O153" s="125">
        <f t="shared" si="13"/>
        <v>0</v>
      </c>
      <c r="P153" s="83"/>
      <c r="R153" s="56"/>
    </row>
    <row r="154" spans="1:18" ht="24" x14ac:dyDescent="0.25">
      <c r="A154" s="228">
        <v>2360</v>
      </c>
      <c r="B154" s="118" t="s">
        <v>169</v>
      </c>
      <c r="C154" s="225">
        <f t="shared" si="9"/>
        <v>27444</v>
      </c>
      <c r="D154" s="229">
        <f>SUM(D155:D161)</f>
        <v>27444</v>
      </c>
      <c r="E154" s="233">
        <f>SUM(E155:E161)</f>
        <v>0</v>
      </c>
      <c r="F154" s="125">
        <f t="shared" si="10"/>
        <v>27444</v>
      </c>
      <c r="G154" s="229">
        <f>SUM(G155:G161)</f>
        <v>0</v>
      </c>
      <c r="H154" s="231">
        <f>SUM(H155:H161)</f>
        <v>0</v>
      </c>
      <c r="I154" s="125">
        <f t="shared" si="11"/>
        <v>0</v>
      </c>
      <c r="J154" s="229">
        <f>SUM(J155:J161)</f>
        <v>0</v>
      </c>
      <c r="K154" s="231">
        <f>SUM(K155:K161)</f>
        <v>0</v>
      </c>
      <c r="L154" s="125">
        <f t="shared" si="12"/>
        <v>0</v>
      </c>
      <c r="M154" s="232">
        <f>SUM(M155:M161)</f>
        <v>0</v>
      </c>
      <c r="N154" s="233">
        <f>SUM(N155:N161)</f>
        <v>0</v>
      </c>
      <c r="O154" s="125">
        <f t="shared" si="13"/>
        <v>0</v>
      </c>
      <c r="P154" s="83"/>
      <c r="R154" s="56"/>
    </row>
    <row r="155" spans="1:18" x14ac:dyDescent="0.25">
      <c r="A155" s="75">
        <v>2361</v>
      </c>
      <c r="B155" s="118" t="s">
        <v>170</v>
      </c>
      <c r="C155" s="225">
        <f t="shared" si="9"/>
        <v>19849</v>
      </c>
      <c r="D155" s="123">
        <f>16482+3367</f>
        <v>19849</v>
      </c>
      <c r="E155" s="227"/>
      <c r="F155" s="125">
        <f t="shared" si="10"/>
        <v>19849</v>
      </c>
      <c r="G155" s="123"/>
      <c r="H155" s="124"/>
      <c r="I155" s="125">
        <f t="shared" si="11"/>
        <v>0</v>
      </c>
      <c r="J155" s="123"/>
      <c r="K155" s="124"/>
      <c r="L155" s="125">
        <f t="shared" si="12"/>
        <v>0</v>
      </c>
      <c r="M155" s="226"/>
      <c r="N155" s="227"/>
      <c r="O155" s="125">
        <f t="shared" si="13"/>
        <v>0</v>
      </c>
      <c r="P155" s="83"/>
      <c r="R155" s="56"/>
    </row>
    <row r="156" spans="1:18" ht="24" hidden="1" x14ac:dyDescent="0.25">
      <c r="A156" s="75">
        <v>2362</v>
      </c>
      <c r="B156" s="118" t="s">
        <v>171</v>
      </c>
      <c r="C156" s="225">
        <f t="shared" si="9"/>
        <v>0</v>
      </c>
      <c r="D156" s="123">
        <v>0</v>
      </c>
      <c r="E156" s="227"/>
      <c r="F156" s="125">
        <f t="shared" si="10"/>
        <v>0</v>
      </c>
      <c r="G156" s="123"/>
      <c r="H156" s="124"/>
      <c r="I156" s="125">
        <f t="shared" si="11"/>
        <v>0</v>
      </c>
      <c r="J156" s="123"/>
      <c r="K156" s="124"/>
      <c r="L156" s="125">
        <f t="shared" si="12"/>
        <v>0</v>
      </c>
      <c r="M156" s="226"/>
      <c r="N156" s="227"/>
      <c r="O156" s="125">
        <f t="shared" si="13"/>
        <v>0</v>
      </c>
      <c r="P156" s="83"/>
      <c r="R156" s="56"/>
    </row>
    <row r="157" spans="1:18" x14ac:dyDescent="0.25">
      <c r="A157" s="75">
        <v>2363</v>
      </c>
      <c r="B157" s="118" t="s">
        <v>172</v>
      </c>
      <c r="C157" s="225">
        <f t="shared" si="9"/>
        <v>7595</v>
      </c>
      <c r="D157" s="123">
        <v>7595</v>
      </c>
      <c r="E157" s="227"/>
      <c r="F157" s="125">
        <f t="shared" si="10"/>
        <v>7595</v>
      </c>
      <c r="G157" s="123"/>
      <c r="H157" s="124"/>
      <c r="I157" s="125">
        <f t="shared" si="11"/>
        <v>0</v>
      </c>
      <c r="J157" s="123"/>
      <c r="K157" s="124"/>
      <c r="L157" s="125">
        <f t="shared" si="12"/>
        <v>0</v>
      </c>
      <c r="M157" s="226"/>
      <c r="N157" s="227"/>
      <c r="O157" s="125">
        <f t="shared" si="13"/>
        <v>0</v>
      </c>
      <c r="P157" s="83"/>
      <c r="R157" s="56"/>
    </row>
    <row r="158" spans="1:18" hidden="1" x14ac:dyDescent="0.25">
      <c r="A158" s="75">
        <v>2364</v>
      </c>
      <c r="B158" s="118" t="s">
        <v>173</v>
      </c>
      <c r="C158" s="225">
        <f t="shared" si="9"/>
        <v>0</v>
      </c>
      <c r="D158" s="123">
        <v>0</v>
      </c>
      <c r="E158" s="227"/>
      <c r="F158" s="125">
        <f t="shared" si="10"/>
        <v>0</v>
      </c>
      <c r="G158" s="123"/>
      <c r="H158" s="124"/>
      <c r="I158" s="125">
        <f t="shared" si="11"/>
        <v>0</v>
      </c>
      <c r="J158" s="123"/>
      <c r="K158" s="124"/>
      <c r="L158" s="125">
        <f t="shared" si="12"/>
        <v>0</v>
      </c>
      <c r="M158" s="226"/>
      <c r="N158" s="227"/>
      <c r="O158" s="125">
        <f t="shared" si="13"/>
        <v>0</v>
      </c>
      <c r="P158" s="83"/>
      <c r="R158" s="56"/>
    </row>
    <row r="159" spans="1:18" hidden="1" x14ac:dyDescent="0.25">
      <c r="A159" s="75">
        <v>2365</v>
      </c>
      <c r="B159" s="118" t="s">
        <v>174</v>
      </c>
      <c r="C159" s="225">
        <f t="shared" si="9"/>
        <v>0</v>
      </c>
      <c r="D159" s="123">
        <v>0</v>
      </c>
      <c r="E159" s="227"/>
      <c r="F159" s="125">
        <f t="shared" si="10"/>
        <v>0</v>
      </c>
      <c r="G159" s="123"/>
      <c r="H159" s="124"/>
      <c r="I159" s="125">
        <f t="shared" si="11"/>
        <v>0</v>
      </c>
      <c r="J159" s="123"/>
      <c r="K159" s="124"/>
      <c r="L159" s="125">
        <f t="shared" si="12"/>
        <v>0</v>
      </c>
      <c r="M159" s="226"/>
      <c r="N159" s="227"/>
      <c r="O159" s="125">
        <f t="shared" si="13"/>
        <v>0</v>
      </c>
      <c r="P159" s="83"/>
      <c r="R159" s="56"/>
    </row>
    <row r="160" spans="1:18" ht="36" hidden="1" x14ac:dyDescent="0.25">
      <c r="A160" s="75">
        <v>2366</v>
      </c>
      <c r="B160" s="118" t="s">
        <v>175</v>
      </c>
      <c r="C160" s="225">
        <f t="shared" si="9"/>
        <v>0</v>
      </c>
      <c r="D160" s="123">
        <v>0</v>
      </c>
      <c r="E160" s="227"/>
      <c r="F160" s="125">
        <f t="shared" si="10"/>
        <v>0</v>
      </c>
      <c r="G160" s="123"/>
      <c r="H160" s="124"/>
      <c r="I160" s="125">
        <f t="shared" si="11"/>
        <v>0</v>
      </c>
      <c r="J160" s="123"/>
      <c r="K160" s="124"/>
      <c r="L160" s="125">
        <f t="shared" si="12"/>
        <v>0</v>
      </c>
      <c r="M160" s="226"/>
      <c r="N160" s="227"/>
      <c r="O160" s="125">
        <f t="shared" si="13"/>
        <v>0</v>
      </c>
      <c r="P160" s="83"/>
      <c r="R160" s="56"/>
    </row>
    <row r="161" spans="1:18" ht="48" hidden="1" x14ac:dyDescent="0.25">
      <c r="A161" s="75">
        <v>2369</v>
      </c>
      <c r="B161" s="118" t="s">
        <v>176</v>
      </c>
      <c r="C161" s="225">
        <f t="shared" si="9"/>
        <v>0</v>
      </c>
      <c r="D161" s="123">
        <v>0</v>
      </c>
      <c r="E161" s="227"/>
      <c r="F161" s="125">
        <f t="shared" si="10"/>
        <v>0</v>
      </c>
      <c r="G161" s="123"/>
      <c r="H161" s="124"/>
      <c r="I161" s="125">
        <f t="shared" si="11"/>
        <v>0</v>
      </c>
      <c r="J161" s="123"/>
      <c r="K161" s="124"/>
      <c r="L161" s="125">
        <f t="shared" si="12"/>
        <v>0</v>
      </c>
      <c r="M161" s="226"/>
      <c r="N161" s="227"/>
      <c r="O161" s="125">
        <f t="shared" si="13"/>
        <v>0</v>
      </c>
      <c r="P161" s="83"/>
      <c r="R161" s="56"/>
    </row>
    <row r="162" spans="1:18" hidden="1" x14ac:dyDescent="0.25">
      <c r="A162" s="217">
        <v>2370</v>
      </c>
      <c r="B162" s="158" t="s">
        <v>177</v>
      </c>
      <c r="C162" s="225">
        <f t="shared" si="9"/>
        <v>0</v>
      </c>
      <c r="D162" s="234">
        <v>0</v>
      </c>
      <c r="E162" s="237"/>
      <c r="F162" s="220">
        <f t="shared" si="10"/>
        <v>0</v>
      </c>
      <c r="G162" s="234"/>
      <c r="H162" s="235"/>
      <c r="I162" s="220">
        <f t="shared" si="11"/>
        <v>0</v>
      </c>
      <c r="J162" s="234"/>
      <c r="K162" s="235"/>
      <c r="L162" s="220">
        <f t="shared" si="12"/>
        <v>0</v>
      </c>
      <c r="M162" s="236"/>
      <c r="N162" s="237"/>
      <c r="O162" s="220">
        <f t="shared" si="13"/>
        <v>0</v>
      </c>
      <c r="P162" s="166"/>
      <c r="R162" s="56"/>
    </row>
    <row r="163" spans="1:18" hidden="1" x14ac:dyDescent="0.25">
      <c r="A163" s="217">
        <v>2380</v>
      </c>
      <c r="B163" s="158" t="s">
        <v>178</v>
      </c>
      <c r="C163" s="225">
        <f t="shared" si="9"/>
        <v>0</v>
      </c>
      <c r="D163" s="218">
        <f>SUM(D164:D165)</f>
        <v>0</v>
      </c>
      <c r="E163" s="222">
        <f>SUM(E164:E165)</f>
        <v>0</v>
      </c>
      <c r="F163" s="220">
        <f t="shared" si="10"/>
        <v>0</v>
      </c>
      <c r="G163" s="218">
        <f>SUM(G164:G165)</f>
        <v>0</v>
      </c>
      <c r="H163" s="219">
        <f>SUM(H164:H165)</f>
        <v>0</v>
      </c>
      <c r="I163" s="220">
        <f t="shared" si="11"/>
        <v>0</v>
      </c>
      <c r="J163" s="218">
        <f>SUM(J164:J165)</f>
        <v>0</v>
      </c>
      <c r="K163" s="219">
        <f>SUM(K164:K165)</f>
        <v>0</v>
      </c>
      <c r="L163" s="220">
        <f t="shared" si="12"/>
        <v>0</v>
      </c>
      <c r="M163" s="221">
        <f>SUM(M164:M165)</f>
        <v>0</v>
      </c>
      <c r="N163" s="222">
        <f>SUM(N164:N165)</f>
        <v>0</v>
      </c>
      <c r="O163" s="220">
        <f t="shared" si="13"/>
        <v>0</v>
      </c>
      <c r="P163" s="166"/>
      <c r="R163" s="56"/>
    </row>
    <row r="164" spans="1:18" hidden="1" x14ac:dyDescent="0.25">
      <c r="A164" s="66">
        <v>2381</v>
      </c>
      <c r="B164" s="108" t="s">
        <v>179</v>
      </c>
      <c r="C164" s="225">
        <f t="shared" si="9"/>
        <v>0</v>
      </c>
      <c r="D164" s="113">
        <v>0</v>
      </c>
      <c r="E164" s="224"/>
      <c r="F164" s="115">
        <f t="shared" si="10"/>
        <v>0</v>
      </c>
      <c r="G164" s="113"/>
      <c r="H164" s="114"/>
      <c r="I164" s="115">
        <f t="shared" si="11"/>
        <v>0</v>
      </c>
      <c r="J164" s="113"/>
      <c r="K164" s="114"/>
      <c r="L164" s="115">
        <f t="shared" si="12"/>
        <v>0</v>
      </c>
      <c r="M164" s="223"/>
      <c r="N164" s="224"/>
      <c r="O164" s="115">
        <f t="shared" si="13"/>
        <v>0</v>
      </c>
      <c r="P164" s="74"/>
      <c r="R164" s="56"/>
    </row>
    <row r="165" spans="1:18" ht="24" hidden="1" x14ac:dyDescent="0.25">
      <c r="A165" s="75">
        <v>2389</v>
      </c>
      <c r="B165" s="118" t="s">
        <v>180</v>
      </c>
      <c r="C165" s="225">
        <f t="shared" si="9"/>
        <v>0</v>
      </c>
      <c r="D165" s="123">
        <v>0</v>
      </c>
      <c r="E165" s="227"/>
      <c r="F165" s="125">
        <f t="shared" si="10"/>
        <v>0</v>
      </c>
      <c r="G165" s="123"/>
      <c r="H165" s="124"/>
      <c r="I165" s="125">
        <f t="shared" si="11"/>
        <v>0</v>
      </c>
      <c r="J165" s="123"/>
      <c r="K165" s="124"/>
      <c r="L165" s="125">
        <f t="shared" si="12"/>
        <v>0</v>
      </c>
      <c r="M165" s="226"/>
      <c r="N165" s="227"/>
      <c r="O165" s="125">
        <f t="shared" si="13"/>
        <v>0</v>
      </c>
      <c r="P165" s="83"/>
      <c r="R165" s="56"/>
    </row>
    <row r="166" spans="1:18" hidden="1" x14ac:dyDescent="0.25">
      <c r="A166" s="217">
        <v>2390</v>
      </c>
      <c r="B166" s="158" t="s">
        <v>181</v>
      </c>
      <c r="C166" s="225">
        <f t="shared" si="9"/>
        <v>0</v>
      </c>
      <c r="D166" s="234">
        <v>0</v>
      </c>
      <c r="E166" s="237"/>
      <c r="F166" s="220">
        <f t="shared" si="10"/>
        <v>0</v>
      </c>
      <c r="G166" s="234"/>
      <c r="H166" s="235"/>
      <c r="I166" s="220">
        <f t="shared" si="11"/>
        <v>0</v>
      </c>
      <c r="J166" s="234"/>
      <c r="K166" s="235"/>
      <c r="L166" s="220">
        <f t="shared" si="12"/>
        <v>0</v>
      </c>
      <c r="M166" s="236"/>
      <c r="N166" s="237"/>
      <c r="O166" s="220">
        <f t="shared" si="13"/>
        <v>0</v>
      </c>
      <c r="P166" s="166"/>
      <c r="R166" s="56"/>
    </row>
    <row r="167" spans="1:18" hidden="1" x14ac:dyDescent="0.25">
      <c r="A167" s="95">
        <v>2400</v>
      </c>
      <c r="B167" s="212" t="s">
        <v>182</v>
      </c>
      <c r="C167" s="391">
        <f t="shared" si="9"/>
        <v>0</v>
      </c>
      <c r="D167" s="252">
        <v>0</v>
      </c>
      <c r="E167" s="255"/>
      <c r="F167" s="106">
        <f t="shared" si="10"/>
        <v>0</v>
      </c>
      <c r="G167" s="252"/>
      <c r="H167" s="253"/>
      <c r="I167" s="106">
        <f t="shared" si="11"/>
        <v>0</v>
      </c>
      <c r="J167" s="252"/>
      <c r="K167" s="253"/>
      <c r="L167" s="106">
        <f t="shared" si="12"/>
        <v>0</v>
      </c>
      <c r="M167" s="254"/>
      <c r="N167" s="255"/>
      <c r="O167" s="106">
        <f t="shared" si="13"/>
        <v>0</v>
      </c>
      <c r="P167" s="103"/>
      <c r="R167" s="56"/>
    </row>
    <row r="168" spans="1:18" ht="24" hidden="1" x14ac:dyDescent="0.25">
      <c r="A168" s="95">
        <v>2500</v>
      </c>
      <c r="B168" s="212" t="s">
        <v>183</v>
      </c>
      <c r="C168" s="391">
        <f t="shared" si="9"/>
        <v>0</v>
      </c>
      <c r="D168" s="104">
        <f>SUM(D169,D174)</f>
        <v>0</v>
      </c>
      <c r="E168" s="239">
        <f>SUM(E169,E174)</f>
        <v>0</v>
      </c>
      <c r="F168" s="106">
        <f t="shared" si="10"/>
        <v>0</v>
      </c>
      <c r="G168" s="104">
        <f>SUM(G169,G174)</f>
        <v>0</v>
      </c>
      <c r="H168" s="105">
        <f t="shared" ref="H168" si="17">SUM(H169,H174)</f>
        <v>0</v>
      </c>
      <c r="I168" s="106">
        <f t="shared" si="11"/>
        <v>0</v>
      </c>
      <c r="J168" s="104">
        <f>SUM(J169,J174)</f>
        <v>0</v>
      </c>
      <c r="K168" s="105">
        <f t="shared" ref="K168" si="18">SUM(K169,K174)</f>
        <v>0</v>
      </c>
      <c r="L168" s="106">
        <f t="shared" si="12"/>
        <v>0</v>
      </c>
      <c r="M168" s="213">
        <f t="shared" ref="M168:N168" si="19">SUM(M169,M174)</f>
        <v>0</v>
      </c>
      <c r="N168" s="214">
        <f t="shared" si="19"/>
        <v>0</v>
      </c>
      <c r="O168" s="215">
        <f t="shared" si="13"/>
        <v>0</v>
      </c>
      <c r="P168" s="216"/>
      <c r="R168" s="56"/>
    </row>
    <row r="169" spans="1:18" hidden="1" x14ac:dyDescent="0.25">
      <c r="A169" s="240">
        <v>2510</v>
      </c>
      <c r="B169" s="108" t="s">
        <v>184</v>
      </c>
      <c r="C169" s="392">
        <f t="shared" si="9"/>
        <v>0</v>
      </c>
      <c r="D169" s="241">
        <f>SUM(D170:D173)</f>
        <v>0</v>
      </c>
      <c r="E169" s="245">
        <f>SUM(E170:E173)</f>
        <v>0</v>
      </c>
      <c r="F169" s="115">
        <f t="shared" si="10"/>
        <v>0</v>
      </c>
      <c r="G169" s="241">
        <f>SUM(G170:G173)</f>
        <v>0</v>
      </c>
      <c r="H169" s="243">
        <f t="shared" ref="H169" si="20">SUM(H170:H173)</f>
        <v>0</v>
      </c>
      <c r="I169" s="115">
        <f t="shared" si="11"/>
        <v>0</v>
      </c>
      <c r="J169" s="241">
        <f>SUM(J170:J173)</f>
        <v>0</v>
      </c>
      <c r="K169" s="243">
        <f t="shared" ref="K169" si="21">SUM(K170:K173)</f>
        <v>0</v>
      </c>
      <c r="L169" s="115">
        <f t="shared" si="12"/>
        <v>0</v>
      </c>
      <c r="M169" s="256">
        <f t="shared" ref="M169:N169" si="22">SUM(M170:M173)</f>
        <v>0</v>
      </c>
      <c r="N169" s="257">
        <f t="shared" si="22"/>
        <v>0</v>
      </c>
      <c r="O169" s="136">
        <f t="shared" si="13"/>
        <v>0</v>
      </c>
      <c r="P169" s="139"/>
      <c r="R169" s="56"/>
    </row>
    <row r="170" spans="1:18" ht="24" hidden="1" x14ac:dyDescent="0.25">
      <c r="A170" s="76">
        <v>2512</v>
      </c>
      <c r="B170" s="118" t="s">
        <v>185</v>
      </c>
      <c r="C170" s="225">
        <f t="shared" si="9"/>
        <v>0</v>
      </c>
      <c r="D170" s="123">
        <v>0</v>
      </c>
      <c r="E170" s="227"/>
      <c r="F170" s="125">
        <f t="shared" si="10"/>
        <v>0</v>
      </c>
      <c r="G170" s="123"/>
      <c r="H170" s="124"/>
      <c r="I170" s="125">
        <f t="shared" si="11"/>
        <v>0</v>
      </c>
      <c r="J170" s="123"/>
      <c r="K170" s="124"/>
      <c r="L170" s="125">
        <f t="shared" si="12"/>
        <v>0</v>
      </c>
      <c r="M170" s="226"/>
      <c r="N170" s="227"/>
      <c r="O170" s="125">
        <f t="shared" si="13"/>
        <v>0</v>
      </c>
      <c r="P170" s="83"/>
      <c r="R170" s="56"/>
    </row>
    <row r="171" spans="1:18" ht="36" hidden="1" x14ac:dyDescent="0.25">
      <c r="A171" s="76">
        <v>2513</v>
      </c>
      <c r="B171" s="118" t="s">
        <v>186</v>
      </c>
      <c r="C171" s="225">
        <f t="shared" si="9"/>
        <v>0</v>
      </c>
      <c r="D171" s="123">
        <v>0</v>
      </c>
      <c r="E171" s="227"/>
      <c r="F171" s="125">
        <f t="shared" si="10"/>
        <v>0</v>
      </c>
      <c r="G171" s="123"/>
      <c r="H171" s="124"/>
      <c r="I171" s="125">
        <f t="shared" si="11"/>
        <v>0</v>
      </c>
      <c r="J171" s="123"/>
      <c r="K171" s="124"/>
      <c r="L171" s="125">
        <f t="shared" si="12"/>
        <v>0</v>
      </c>
      <c r="M171" s="226"/>
      <c r="N171" s="227"/>
      <c r="O171" s="125">
        <f t="shared" si="13"/>
        <v>0</v>
      </c>
      <c r="P171" s="83"/>
      <c r="R171" s="56"/>
    </row>
    <row r="172" spans="1:18" ht="24" hidden="1" x14ac:dyDescent="0.25">
      <c r="A172" s="76">
        <v>2515</v>
      </c>
      <c r="B172" s="118" t="s">
        <v>187</v>
      </c>
      <c r="C172" s="225">
        <f t="shared" si="9"/>
        <v>0</v>
      </c>
      <c r="D172" s="123">
        <v>0</v>
      </c>
      <c r="E172" s="227"/>
      <c r="F172" s="125">
        <f t="shared" si="10"/>
        <v>0</v>
      </c>
      <c r="G172" s="123"/>
      <c r="H172" s="124"/>
      <c r="I172" s="125">
        <f t="shared" si="11"/>
        <v>0</v>
      </c>
      <c r="J172" s="123"/>
      <c r="K172" s="124"/>
      <c r="L172" s="125">
        <f t="shared" si="12"/>
        <v>0</v>
      </c>
      <c r="M172" s="226"/>
      <c r="N172" s="227"/>
      <c r="O172" s="125">
        <f t="shared" si="13"/>
        <v>0</v>
      </c>
      <c r="P172" s="83"/>
      <c r="R172" s="56"/>
    </row>
    <row r="173" spans="1:18" ht="24" hidden="1" x14ac:dyDescent="0.25">
      <c r="A173" s="76">
        <v>2519</v>
      </c>
      <c r="B173" s="118" t="s">
        <v>188</v>
      </c>
      <c r="C173" s="225">
        <f t="shared" si="9"/>
        <v>0</v>
      </c>
      <c r="D173" s="123">
        <v>0</v>
      </c>
      <c r="E173" s="227"/>
      <c r="F173" s="125">
        <f t="shared" si="10"/>
        <v>0</v>
      </c>
      <c r="G173" s="123"/>
      <c r="H173" s="124"/>
      <c r="I173" s="125">
        <f t="shared" si="11"/>
        <v>0</v>
      </c>
      <c r="J173" s="123"/>
      <c r="K173" s="124"/>
      <c r="L173" s="125">
        <f t="shared" si="12"/>
        <v>0</v>
      </c>
      <c r="M173" s="226"/>
      <c r="N173" s="227"/>
      <c r="O173" s="125">
        <f t="shared" si="13"/>
        <v>0</v>
      </c>
      <c r="P173" s="83"/>
      <c r="R173" s="56"/>
    </row>
    <row r="174" spans="1:18" hidden="1" x14ac:dyDescent="0.25">
      <c r="A174" s="228">
        <v>2520</v>
      </c>
      <c r="B174" s="118" t="s">
        <v>189</v>
      </c>
      <c r="C174" s="225">
        <f t="shared" si="9"/>
        <v>0</v>
      </c>
      <c r="D174" s="123">
        <v>0</v>
      </c>
      <c r="E174" s="227"/>
      <c r="F174" s="125">
        <f t="shared" si="10"/>
        <v>0</v>
      </c>
      <c r="G174" s="123"/>
      <c r="H174" s="124"/>
      <c r="I174" s="125">
        <f t="shared" si="11"/>
        <v>0</v>
      </c>
      <c r="J174" s="123"/>
      <c r="K174" s="124"/>
      <c r="L174" s="125">
        <f t="shared" si="12"/>
        <v>0</v>
      </c>
      <c r="M174" s="226"/>
      <c r="N174" s="227"/>
      <c r="O174" s="125">
        <f t="shared" si="13"/>
        <v>0</v>
      </c>
      <c r="P174" s="83"/>
      <c r="R174" s="56"/>
    </row>
    <row r="175" spans="1:18" s="258" customFormat="1" ht="36" hidden="1" x14ac:dyDescent="0.25">
      <c r="A175" s="37">
        <v>2800</v>
      </c>
      <c r="B175" s="108" t="s">
        <v>190</v>
      </c>
      <c r="C175" s="392">
        <f t="shared" si="9"/>
        <v>0</v>
      </c>
      <c r="D175" s="69">
        <v>0</v>
      </c>
      <c r="E175" s="73"/>
      <c r="F175" s="71">
        <f t="shared" si="10"/>
        <v>0</v>
      </c>
      <c r="G175" s="69"/>
      <c r="H175" s="70"/>
      <c r="I175" s="71">
        <f t="shared" si="11"/>
        <v>0</v>
      </c>
      <c r="J175" s="69"/>
      <c r="K175" s="70"/>
      <c r="L175" s="71">
        <f t="shared" si="12"/>
        <v>0</v>
      </c>
      <c r="M175" s="72"/>
      <c r="N175" s="73"/>
      <c r="O175" s="71">
        <f t="shared" si="13"/>
        <v>0</v>
      </c>
      <c r="P175" s="74"/>
      <c r="R175" s="56"/>
    </row>
    <row r="176" spans="1:18" hidden="1" x14ac:dyDescent="0.25">
      <c r="A176" s="204">
        <v>3000</v>
      </c>
      <c r="B176" s="204" t="s">
        <v>191</v>
      </c>
      <c r="C176" s="401">
        <f t="shared" si="9"/>
        <v>0</v>
      </c>
      <c r="D176" s="206">
        <f>SUM(D177,D187)</f>
        <v>0</v>
      </c>
      <c r="E176" s="210">
        <f>SUM(E177,E187)</f>
        <v>0</v>
      </c>
      <c r="F176" s="208">
        <f t="shared" si="10"/>
        <v>0</v>
      </c>
      <c r="G176" s="206">
        <f>SUM(G177,G187)</f>
        <v>0</v>
      </c>
      <c r="H176" s="207">
        <f>SUM(H177,H187)</f>
        <v>0</v>
      </c>
      <c r="I176" s="208">
        <f t="shared" si="11"/>
        <v>0</v>
      </c>
      <c r="J176" s="206">
        <f>SUM(J177,J187)</f>
        <v>0</v>
      </c>
      <c r="K176" s="207">
        <f>SUM(K177,K187)</f>
        <v>0</v>
      </c>
      <c r="L176" s="208">
        <f t="shared" si="12"/>
        <v>0</v>
      </c>
      <c r="M176" s="209">
        <f>SUM(M177,M187)</f>
        <v>0</v>
      </c>
      <c r="N176" s="210">
        <f>SUM(N177,N187)</f>
        <v>0</v>
      </c>
      <c r="O176" s="208">
        <f t="shared" si="13"/>
        <v>0</v>
      </c>
      <c r="P176" s="211"/>
      <c r="R176" s="56"/>
    </row>
    <row r="177" spans="1:18" ht="24" hidden="1" x14ac:dyDescent="0.25">
      <c r="A177" s="95">
        <v>3200</v>
      </c>
      <c r="B177" s="259" t="s">
        <v>192</v>
      </c>
      <c r="C177" s="391">
        <f t="shared" si="9"/>
        <v>0</v>
      </c>
      <c r="D177" s="104">
        <f>SUM(D178,D182)</f>
        <v>0</v>
      </c>
      <c r="E177" s="239">
        <f>SUM(E178,E182)</f>
        <v>0</v>
      </c>
      <c r="F177" s="106">
        <f t="shared" si="10"/>
        <v>0</v>
      </c>
      <c r="G177" s="104">
        <f>SUM(G178,G182)</f>
        <v>0</v>
      </c>
      <c r="H177" s="105">
        <f t="shared" ref="H177" si="23">SUM(H178,H182)</f>
        <v>0</v>
      </c>
      <c r="I177" s="106">
        <f t="shared" si="11"/>
        <v>0</v>
      </c>
      <c r="J177" s="104">
        <f>SUM(J178,J182)</f>
        <v>0</v>
      </c>
      <c r="K177" s="105">
        <f t="shared" ref="K177" si="24">SUM(K178,K182)</f>
        <v>0</v>
      </c>
      <c r="L177" s="106">
        <f t="shared" si="12"/>
        <v>0</v>
      </c>
      <c r="M177" s="213">
        <f t="shared" ref="M177:N177" si="25">SUM(M178,M182)</f>
        <v>0</v>
      </c>
      <c r="N177" s="214">
        <f t="shared" si="25"/>
        <v>0</v>
      </c>
      <c r="O177" s="215">
        <f t="shared" si="13"/>
        <v>0</v>
      </c>
      <c r="P177" s="216"/>
      <c r="R177" s="56"/>
    </row>
    <row r="178" spans="1:18" ht="36" hidden="1" x14ac:dyDescent="0.25">
      <c r="A178" s="240">
        <v>3260</v>
      </c>
      <c r="B178" s="108" t="s">
        <v>193</v>
      </c>
      <c r="C178" s="392">
        <f t="shared" si="9"/>
        <v>0</v>
      </c>
      <c r="D178" s="241">
        <f>SUM(D179:D181)</f>
        <v>0</v>
      </c>
      <c r="E178" s="245">
        <f>SUM(E179:E181)</f>
        <v>0</v>
      </c>
      <c r="F178" s="115">
        <f t="shared" si="10"/>
        <v>0</v>
      </c>
      <c r="G178" s="241">
        <f>SUM(G179:G181)</f>
        <v>0</v>
      </c>
      <c r="H178" s="243">
        <f>SUM(H179:H181)</f>
        <v>0</v>
      </c>
      <c r="I178" s="115">
        <f t="shared" si="11"/>
        <v>0</v>
      </c>
      <c r="J178" s="241">
        <f>SUM(J179:J181)</f>
        <v>0</v>
      </c>
      <c r="K178" s="243">
        <f>SUM(K179:K181)</f>
        <v>0</v>
      </c>
      <c r="L178" s="115">
        <f t="shared" si="12"/>
        <v>0</v>
      </c>
      <c r="M178" s="244">
        <f>SUM(M179:M181)</f>
        <v>0</v>
      </c>
      <c r="N178" s="245">
        <f>SUM(N179:N181)</f>
        <v>0</v>
      </c>
      <c r="O178" s="115">
        <f t="shared" si="13"/>
        <v>0</v>
      </c>
      <c r="P178" s="74"/>
      <c r="R178" s="56"/>
    </row>
    <row r="179" spans="1:18" ht="24" hidden="1" x14ac:dyDescent="0.25">
      <c r="A179" s="76">
        <v>3261</v>
      </c>
      <c r="B179" s="118" t="s">
        <v>194</v>
      </c>
      <c r="C179" s="225">
        <f t="shared" si="9"/>
        <v>0</v>
      </c>
      <c r="D179" s="123">
        <v>0</v>
      </c>
      <c r="E179" s="227"/>
      <c r="F179" s="125">
        <f t="shared" si="10"/>
        <v>0</v>
      </c>
      <c r="G179" s="123"/>
      <c r="H179" s="124"/>
      <c r="I179" s="125">
        <f t="shared" si="11"/>
        <v>0</v>
      </c>
      <c r="J179" s="123"/>
      <c r="K179" s="124"/>
      <c r="L179" s="125">
        <f t="shared" si="12"/>
        <v>0</v>
      </c>
      <c r="M179" s="226"/>
      <c r="N179" s="227"/>
      <c r="O179" s="125">
        <f t="shared" si="13"/>
        <v>0</v>
      </c>
      <c r="P179" s="83"/>
      <c r="R179" s="56"/>
    </row>
    <row r="180" spans="1:18" ht="36" hidden="1" x14ac:dyDescent="0.25">
      <c r="A180" s="76">
        <v>3262</v>
      </c>
      <c r="B180" s="118" t="s">
        <v>195</v>
      </c>
      <c r="C180" s="225">
        <f t="shared" si="9"/>
        <v>0</v>
      </c>
      <c r="D180" s="123">
        <v>0</v>
      </c>
      <c r="E180" s="227"/>
      <c r="F180" s="125">
        <f t="shared" si="10"/>
        <v>0</v>
      </c>
      <c r="G180" s="123"/>
      <c r="H180" s="124"/>
      <c r="I180" s="125">
        <f t="shared" si="11"/>
        <v>0</v>
      </c>
      <c r="J180" s="123"/>
      <c r="K180" s="124"/>
      <c r="L180" s="125">
        <f t="shared" si="12"/>
        <v>0</v>
      </c>
      <c r="M180" s="226"/>
      <c r="N180" s="227"/>
      <c r="O180" s="125">
        <f t="shared" si="13"/>
        <v>0</v>
      </c>
      <c r="P180" s="83"/>
      <c r="R180" s="56"/>
    </row>
    <row r="181" spans="1:18" ht="24" hidden="1" x14ac:dyDescent="0.25">
      <c r="A181" s="76">
        <v>3263</v>
      </c>
      <c r="B181" s="118" t="s">
        <v>196</v>
      </c>
      <c r="C181" s="225">
        <f t="shared" si="9"/>
        <v>0</v>
      </c>
      <c r="D181" s="123">
        <v>0</v>
      </c>
      <c r="E181" s="227"/>
      <c r="F181" s="125">
        <f t="shared" si="10"/>
        <v>0</v>
      </c>
      <c r="G181" s="123"/>
      <c r="H181" s="124"/>
      <c r="I181" s="125">
        <f t="shared" si="11"/>
        <v>0</v>
      </c>
      <c r="J181" s="123"/>
      <c r="K181" s="124"/>
      <c r="L181" s="125">
        <f t="shared" si="12"/>
        <v>0</v>
      </c>
      <c r="M181" s="226"/>
      <c r="N181" s="227"/>
      <c r="O181" s="125">
        <f t="shared" si="13"/>
        <v>0</v>
      </c>
      <c r="P181" s="83"/>
      <c r="R181" s="56"/>
    </row>
    <row r="182" spans="1:18" ht="84" hidden="1" x14ac:dyDescent="0.25">
      <c r="A182" s="240">
        <v>3290</v>
      </c>
      <c r="B182" s="108" t="s">
        <v>197</v>
      </c>
      <c r="C182" s="225">
        <f t="shared" ref="C182:C258" si="26">F182+I182+L182+O182</f>
        <v>0</v>
      </c>
      <c r="D182" s="241">
        <f>SUM(D183:D186)</f>
        <v>0</v>
      </c>
      <c r="E182" s="245">
        <f>SUM(E183:E186)</f>
        <v>0</v>
      </c>
      <c r="F182" s="115">
        <f t="shared" si="10"/>
        <v>0</v>
      </c>
      <c r="G182" s="241">
        <f>SUM(G183:G186)</f>
        <v>0</v>
      </c>
      <c r="H182" s="243">
        <f t="shared" ref="H182" si="27">SUM(H183:H186)</f>
        <v>0</v>
      </c>
      <c r="I182" s="115">
        <f t="shared" si="11"/>
        <v>0</v>
      </c>
      <c r="J182" s="241">
        <f>SUM(J183:J186)</f>
        <v>0</v>
      </c>
      <c r="K182" s="243">
        <f t="shared" ref="K182" si="28">SUM(K183:K186)</f>
        <v>0</v>
      </c>
      <c r="L182" s="115">
        <f t="shared" si="12"/>
        <v>0</v>
      </c>
      <c r="M182" s="260">
        <f t="shared" ref="M182:N182" si="29">SUM(M183:M186)</f>
        <v>0</v>
      </c>
      <c r="N182" s="261">
        <f t="shared" si="29"/>
        <v>0</v>
      </c>
      <c r="O182" s="262">
        <f t="shared" si="13"/>
        <v>0</v>
      </c>
      <c r="P182" s="263"/>
      <c r="R182" s="56"/>
    </row>
    <row r="183" spans="1:18" ht="60" hidden="1" x14ac:dyDescent="0.25">
      <c r="A183" s="76">
        <v>3291</v>
      </c>
      <c r="B183" s="118" t="s">
        <v>198</v>
      </c>
      <c r="C183" s="225">
        <f t="shared" si="26"/>
        <v>0</v>
      </c>
      <c r="D183" s="123">
        <v>0</v>
      </c>
      <c r="E183" s="227"/>
      <c r="F183" s="125">
        <f t="shared" ref="F183:F246" si="30">D183+E183</f>
        <v>0</v>
      </c>
      <c r="G183" s="123"/>
      <c r="H183" s="124"/>
      <c r="I183" s="125">
        <f t="shared" ref="I183:I246" si="31">G183+H183</f>
        <v>0</v>
      </c>
      <c r="J183" s="123"/>
      <c r="K183" s="124"/>
      <c r="L183" s="125">
        <f t="shared" ref="L183:L246" si="32">J183+K183</f>
        <v>0</v>
      </c>
      <c r="M183" s="226"/>
      <c r="N183" s="227"/>
      <c r="O183" s="125">
        <f t="shared" ref="O183:O246" si="33">M183+N183</f>
        <v>0</v>
      </c>
      <c r="P183" s="83"/>
      <c r="R183" s="56"/>
    </row>
    <row r="184" spans="1:18" ht="72" hidden="1" x14ac:dyDescent="0.25">
      <c r="A184" s="76">
        <v>3292</v>
      </c>
      <c r="B184" s="118" t="s">
        <v>199</v>
      </c>
      <c r="C184" s="225">
        <f t="shared" si="26"/>
        <v>0</v>
      </c>
      <c r="D184" s="123">
        <v>0</v>
      </c>
      <c r="E184" s="227"/>
      <c r="F184" s="125">
        <f t="shared" si="30"/>
        <v>0</v>
      </c>
      <c r="G184" s="123"/>
      <c r="H184" s="124"/>
      <c r="I184" s="125">
        <f t="shared" si="31"/>
        <v>0</v>
      </c>
      <c r="J184" s="123"/>
      <c r="K184" s="124"/>
      <c r="L184" s="125">
        <f t="shared" si="32"/>
        <v>0</v>
      </c>
      <c r="M184" s="226"/>
      <c r="N184" s="227"/>
      <c r="O184" s="125">
        <f t="shared" si="33"/>
        <v>0</v>
      </c>
      <c r="P184" s="83"/>
      <c r="R184" s="56"/>
    </row>
    <row r="185" spans="1:18" ht="60" hidden="1" x14ac:dyDescent="0.25">
      <c r="A185" s="76">
        <v>3293</v>
      </c>
      <c r="B185" s="118" t="s">
        <v>200</v>
      </c>
      <c r="C185" s="225">
        <f t="shared" si="26"/>
        <v>0</v>
      </c>
      <c r="D185" s="123">
        <v>0</v>
      </c>
      <c r="E185" s="227"/>
      <c r="F185" s="125">
        <f t="shared" si="30"/>
        <v>0</v>
      </c>
      <c r="G185" s="123"/>
      <c r="H185" s="124"/>
      <c r="I185" s="125">
        <f t="shared" si="31"/>
        <v>0</v>
      </c>
      <c r="J185" s="123"/>
      <c r="K185" s="124"/>
      <c r="L185" s="125">
        <f t="shared" si="32"/>
        <v>0</v>
      </c>
      <c r="M185" s="226"/>
      <c r="N185" s="227"/>
      <c r="O185" s="125">
        <f t="shared" si="33"/>
        <v>0</v>
      </c>
      <c r="P185" s="83"/>
      <c r="R185" s="56"/>
    </row>
    <row r="186" spans="1:18" ht="48" hidden="1" x14ac:dyDescent="0.25">
      <c r="A186" s="264">
        <v>3294</v>
      </c>
      <c r="B186" s="118" t="s">
        <v>201</v>
      </c>
      <c r="C186" s="402">
        <f t="shared" si="26"/>
        <v>0</v>
      </c>
      <c r="D186" s="266">
        <v>0</v>
      </c>
      <c r="E186" s="269"/>
      <c r="F186" s="262">
        <f t="shared" si="30"/>
        <v>0</v>
      </c>
      <c r="G186" s="266"/>
      <c r="H186" s="267"/>
      <c r="I186" s="262">
        <f t="shared" si="31"/>
        <v>0</v>
      </c>
      <c r="J186" s="266"/>
      <c r="K186" s="267"/>
      <c r="L186" s="262">
        <f t="shared" si="32"/>
        <v>0</v>
      </c>
      <c r="M186" s="268"/>
      <c r="N186" s="269"/>
      <c r="O186" s="262">
        <f t="shared" si="33"/>
        <v>0</v>
      </c>
      <c r="P186" s="263"/>
      <c r="R186" s="56"/>
    </row>
    <row r="187" spans="1:18" ht="48" hidden="1" x14ac:dyDescent="0.25">
      <c r="A187" s="143">
        <v>3300</v>
      </c>
      <c r="B187" s="259" t="s">
        <v>202</v>
      </c>
      <c r="C187" s="403">
        <f t="shared" si="26"/>
        <v>0</v>
      </c>
      <c r="D187" s="271">
        <f>SUM(D188:D189)</f>
        <v>0</v>
      </c>
      <c r="E187" s="214">
        <f>SUM(E188:E189)</f>
        <v>0</v>
      </c>
      <c r="F187" s="215">
        <f t="shared" si="30"/>
        <v>0</v>
      </c>
      <c r="G187" s="271">
        <f>SUM(G188:G189)</f>
        <v>0</v>
      </c>
      <c r="H187" s="272">
        <f t="shared" ref="H187" si="34">SUM(H188:H189)</f>
        <v>0</v>
      </c>
      <c r="I187" s="215">
        <f t="shared" si="31"/>
        <v>0</v>
      </c>
      <c r="J187" s="271">
        <f>SUM(J188:J189)</f>
        <v>0</v>
      </c>
      <c r="K187" s="272">
        <f t="shared" ref="K187" si="35">SUM(K188:K189)</f>
        <v>0</v>
      </c>
      <c r="L187" s="215">
        <f t="shared" si="32"/>
        <v>0</v>
      </c>
      <c r="M187" s="213">
        <f t="shared" ref="M187:N187" si="36">SUM(M188:M189)</f>
        <v>0</v>
      </c>
      <c r="N187" s="214">
        <f t="shared" si="36"/>
        <v>0</v>
      </c>
      <c r="O187" s="215">
        <f t="shared" si="33"/>
        <v>0</v>
      </c>
      <c r="P187" s="216"/>
      <c r="R187" s="56"/>
    </row>
    <row r="188" spans="1:18" ht="48" hidden="1" x14ac:dyDescent="0.25">
      <c r="A188" s="157">
        <v>3310</v>
      </c>
      <c r="B188" s="158" t="s">
        <v>203</v>
      </c>
      <c r="C188" s="396">
        <f t="shared" si="26"/>
        <v>0</v>
      </c>
      <c r="D188" s="234">
        <v>0</v>
      </c>
      <c r="E188" s="237"/>
      <c r="F188" s="220">
        <f t="shared" si="30"/>
        <v>0</v>
      </c>
      <c r="G188" s="234"/>
      <c r="H188" s="235"/>
      <c r="I188" s="220">
        <f t="shared" si="31"/>
        <v>0</v>
      </c>
      <c r="J188" s="234"/>
      <c r="K188" s="235"/>
      <c r="L188" s="220">
        <f t="shared" si="32"/>
        <v>0</v>
      </c>
      <c r="M188" s="236"/>
      <c r="N188" s="237"/>
      <c r="O188" s="220">
        <f t="shared" si="33"/>
        <v>0</v>
      </c>
      <c r="P188" s="166"/>
      <c r="R188" s="56"/>
    </row>
    <row r="189" spans="1:18" ht="48" hidden="1" x14ac:dyDescent="0.25">
      <c r="A189" s="67">
        <v>3320</v>
      </c>
      <c r="B189" s="108" t="s">
        <v>204</v>
      </c>
      <c r="C189" s="392">
        <f t="shared" si="26"/>
        <v>0</v>
      </c>
      <c r="D189" s="113">
        <v>0</v>
      </c>
      <c r="E189" s="224"/>
      <c r="F189" s="115">
        <f t="shared" si="30"/>
        <v>0</v>
      </c>
      <c r="G189" s="113"/>
      <c r="H189" s="114"/>
      <c r="I189" s="115">
        <f t="shared" si="31"/>
        <v>0</v>
      </c>
      <c r="J189" s="113"/>
      <c r="K189" s="114"/>
      <c r="L189" s="115">
        <f t="shared" si="32"/>
        <v>0</v>
      </c>
      <c r="M189" s="223"/>
      <c r="N189" s="224"/>
      <c r="O189" s="115">
        <f t="shared" si="33"/>
        <v>0</v>
      </c>
      <c r="P189" s="74"/>
      <c r="R189" s="56"/>
    </row>
    <row r="190" spans="1:18" hidden="1" x14ac:dyDescent="0.25">
      <c r="A190" s="273">
        <v>4000</v>
      </c>
      <c r="B190" s="204" t="s">
        <v>205</v>
      </c>
      <c r="C190" s="401">
        <f t="shared" si="26"/>
        <v>0</v>
      </c>
      <c r="D190" s="206">
        <f>SUM(D191,D194)</f>
        <v>0</v>
      </c>
      <c r="E190" s="210">
        <f>SUM(E191,E194)</f>
        <v>0</v>
      </c>
      <c r="F190" s="208">
        <f t="shared" si="30"/>
        <v>0</v>
      </c>
      <c r="G190" s="206">
        <f>SUM(G191,G194)</f>
        <v>0</v>
      </c>
      <c r="H190" s="207">
        <f>SUM(H191,H194)</f>
        <v>0</v>
      </c>
      <c r="I190" s="208">
        <f t="shared" si="31"/>
        <v>0</v>
      </c>
      <c r="J190" s="206">
        <f>SUM(J191,J194)</f>
        <v>0</v>
      </c>
      <c r="K190" s="207">
        <f>SUM(K191,K194)</f>
        <v>0</v>
      </c>
      <c r="L190" s="208">
        <f t="shared" si="32"/>
        <v>0</v>
      </c>
      <c r="M190" s="209">
        <f>SUM(M191,M194)</f>
        <v>0</v>
      </c>
      <c r="N190" s="210">
        <f>SUM(N191,N194)</f>
        <v>0</v>
      </c>
      <c r="O190" s="208">
        <f t="shared" si="33"/>
        <v>0</v>
      </c>
      <c r="P190" s="211"/>
      <c r="R190" s="56"/>
    </row>
    <row r="191" spans="1:18" ht="24" hidden="1" x14ac:dyDescent="0.25">
      <c r="A191" s="274">
        <v>4200</v>
      </c>
      <c r="B191" s="212" t="s">
        <v>206</v>
      </c>
      <c r="C191" s="391">
        <f t="shared" si="26"/>
        <v>0</v>
      </c>
      <c r="D191" s="104">
        <f>SUM(D192,D193)</f>
        <v>0</v>
      </c>
      <c r="E191" s="239">
        <f>SUM(E192,E193)</f>
        <v>0</v>
      </c>
      <c r="F191" s="106">
        <f t="shared" si="30"/>
        <v>0</v>
      </c>
      <c r="G191" s="104">
        <f>SUM(G192,G193)</f>
        <v>0</v>
      </c>
      <c r="H191" s="105">
        <f>SUM(H192,H193)</f>
        <v>0</v>
      </c>
      <c r="I191" s="106">
        <f t="shared" si="31"/>
        <v>0</v>
      </c>
      <c r="J191" s="104">
        <f>SUM(J192,J193)</f>
        <v>0</v>
      </c>
      <c r="K191" s="105">
        <f>SUM(K192,K193)</f>
        <v>0</v>
      </c>
      <c r="L191" s="106">
        <f t="shared" si="32"/>
        <v>0</v>
      </c>
      <c r="M191" s="238">
        <f>SUM(M192,M193)</f>
        <v>0</v>
      </c>
      <c r="N191" s="239">
        <f>SUM(N192,N193)</f>
        <v>0</v>
      </c>
      <c r="O191" s="106">
        <f t="shared" si="33"/>
        <v>0</v>
      </c>
      <c r="P191" s="103"/>
      <c r="R191" s="56"/>
    </row>
    <row r="192" spans="1:18" ht="36" hidden="1" x14ac:dyDescent="0.25">
      <c r="A192" s="240">
        <v>4240</v>
      </c>
      <c r="B192" s="108" t="s">
        <v>207</v>
      </c>
      <c r="C192" s="392">
        <f t="shared" si="26"/>
        <v>0</v>
      </c>
      <c r="D192" s="113">
        <v>0</v>
      </c>
      <c r="E192" s="224"/>
      <c r="F192" s="115">
        <f t="shared" si="30"/>
        <v>0</v>
      </c>
      <c r="G192" s="113"/>
      <c r="H192" s="114"/>
      <c r="I192" s="115">
        <f t="shared" si="31"/>
        <v>0</v>
      </c>
      <c r="J192" s="113"/>
      <c r="K192" s="114"/>
      <c r="L192" s="115">
        <f t="shared" si="32"/>
        <v>0</v>
      </c>
      <c r="M192" s="223"/>
      <c r="N192" s="224"/>
      <c r="O192" s="115">
        <f t="shared" si="33"/>
        <v>0</v>
      </c>
      <c r="P192" s="74"/>
      <c r="R192" s="56"/>
    </row>
    <row r="193" spans="1:18" ht="24" hidden="1" x14ac:dyDescent="0.25">
      <c r="A193" s="228">
        <v>4250</v>
      </c>
      <c r="B193" s="118" t="s">
        <v>208</v>
      </c>
      <c r="C193" s="225">
        <f t="shared" si="26"/>
        <v>0</v>
      </c>
      <c r="D193" s="123">
        <v>0</v>
      </c>
      <c r="E193" s="227"/>
      <c r="F193" s="125">
        <f t="shared" si="30"/>
        <v>0</v>
      </c>
      <c r="G193" s="123"/>
      <c r="H193" s="124"/>
      <c r="I193" s="125">
        <f t="shared" si="31"/>
        <v>0</v>
      </c>
      <c r="J193" s="123"/>
      <c r="K193" s="124"/>
      <c r="L193" s="125">
        <f t="shared" si="32"/>
        <v>0</v>
      </c>
      <c r="M193" s="226"/>
      <c r="N193" s="227"/>
      <c r="O193" s="125">
        <f t="shared" si="33"/>
        <v>0</v>
      </c>
      <c r="P193" s="83"/>
      <c r="R193" s="56"/>
    </row>
    <row r="194" spans="1:18" hidden="1" x14ac:dyDescent="0.25">
      <c r="A194" s="95">
        <v>4300</v>
      </c>
      <c r="B194" s="212" t="s">
        <v>209</v>
      </c>
      <c r="C194" s="391">
        <f t="shared" si="26"/>
        <v>0</v>
      </c>
      <c r="D194" s="104">
        <f>SUM(D195)</f>
        <v>0</v>
      </c>
      <c r="E194" s="239">
        <f>SUM(E195)</f>
        <v>0</v>
      </c>
      <c r="F194" s="106">
        <f t="shared" si="30"/>
        <v>0</v>
      </c>
      <c r="G194" s="104">
        <f>SUM(G195)</f>
        <v>0</v>
      </c>
      <c r="H194" s="105">
        <f>SUM(H195)</f>
        <v>0</v>
      </c>
      <c r="I194" s="106">
        <f t="shared" si="31"/>
        <v>0</v>
      </c>
      <c r="J194" s="104">
        <f>SUM(J195)</f>
        <v>0</v>
      </c>
      <c r="K194" s="105">
        <f>SUM(K195)</f>
        <v>0</v>
      </c>
      <c r="L194" s="106">
        <f t="shared" si="32"/>
        <v>0</v>
      </c>
      <c r="M194" s="238">
        <f>SUM(M195)</f>
        <v>0</v>
      </c>
      <c r="N194" s="239">
        <f>SUM(N195)</f>
        <v>0</v>
      </c>
      <c r="O194" s="106">
        <f t="shared" si="33"/>
        <v>0</v>
      </c>
      <c r="P194" s="103"/>
      <c r="R194" s="56"/>
    </row>
    <row r="195" spans="1:18" ht="24" hidden="1" x14ac:dyDescent="0.25">
      <c r="A195" s="240">
        <v>4310</v>
      </c>
      <c r="B195" s="108" t="s">
        <v>210</v>
      </c>
      <c r="C195" s="392">
        <f t="shared" si="26"/>
        <v>0</v>
      </c>
      <c r="D195" s="241">
        <f>SUM(D196:D196)</f>
        <v>0</v>
      </c>
      <c r="E195" s="245">
        <f>SUM(E196:E196)</f>
        <v>0</v>
      </c>
      <c r="F195" s="115">
        <f t="shared" si="30"/>
        <v>0</v>
      </c>
      <c r="G195" s="241">
        <f>SUM(G196:G196)</f>
        <v>0</v>
      </c>
      <c r="H195" s="243">
        <f>SUM(H196:H196)</f>
        <v>0</v>
      </c>
      <c r="I195" s="115">
        <f t="shared" si="31"/>
        <v>0</v>
      </c>
      <c r="J195" s="241">
        <f>SUM(J196:J196)</f>
        <v>0</v>
      </c>
      <c r="K195" s="243">
        <f>SUM(K196:K196)</f>
        <v>0</v>
      </c>
      <c r="L195" s="115">
        <f t="shared" si="32"/>
        <v>0</v>
      </c>
      <c r="M195" s="244">
        <f>SUM(M196:M196)</f>
        <v>0</v>
      </c>
      <c r="N195" s="245">
        <f>SUM(N196:N196)</f>
        <v>0</v>
      </c>
      <c r="O195" s="115">
        <f t="shared" si="33"/>
        <v>0</v>
      </c>
      <c r="P195" s="74"/>
      <c r="R195" s="56"/>
    </row>
    <row r="196" spans="1:18" ht="36" hidden="1" x14ac:dyDescent="0.25">
      <c r="A196" s="76">
        <v>4311</v>
      </c>
      <c r="B196" s="118" t="s">
        <v>211</v>
      </c>
      <c r="C196" s="225">
        <f t="shared" si="26"/>
        <v>0</v>
      </c>
      <c r="D196" s="123">
        <v>0</v>
      </c>
      <c r="E196" s="227"/>
      <c r="F196" s="125">
        <f t="shared" si="30"/>
        <v>0</v>
      </c>
      <c r="G196" s="123"/>
      <c r="H196" s="124"/>
      <c r="I196" s="125">
        <f t="shared" si="31"/>
        <v>0</v>
      </c>
      <c r="J196" s="123"/>
      <c r="K196" s="124"/>
      <c r="L196" s="125">
        <f t="shared" si="32"/>
        <v>0</v>
      </c>
      <c r="M196" s="226"/>
      <c r="N196" s="227"/>
      <c r="O196" s="125">
        <f t="shared" si="33"/>
        <v>0</v>
      </c>
      <c r="P196" s="83"/>
      <c r="R196" s="56"/>
    </row>
    <row r="197" spans="1:18" s="46" customFormat="1" x14ac:dyDescent="0.25">
      <c r="A197" s="275"/>
      <c r="B197" s="37" t="s">
        <v>212</v>
      </c>
      <c r="C197" s="400">
        <f t="shared" si="26"/>
        <v>41500</v>
      </c>
      <c r="D197" s="199">
        <f>SUM(D198,D233,D271)</f>
        <v>41500</v>
      </c>
      <c r="E197" s="202">
        <f>SUM(E198,E233,E271)</f>
        <v>0</v>
      </c>
      <c r="F197" s="201">
        <f t="shared" si="30"/>
        <v>41500</v>
      </c>
      <c r="G197" s="199">
        <f>SUM(G198,G233,G271)</f>
        <v>0</v>
      </c>
      <c r="H197" s="200">
        <f>SUM(H198,H233,H271)</f>
        <v>0</v>
      </c>
      <c r="I197" s="201">
        <f t="shared" si="31"/>
        <v>0</v>
      </c>
      <c r="J197" s="199">
        <f>SUM(J198,J233,J271)</f>
        <v>0</v>
      </c>
      <c r="K197" s="200">
        <f>SUM(K198,K233,K271)</f>
        <v>0</v>
      </c>
      <c r="L197" s="201">
        <f t="shared" si="32"/>
        <v>0</v>
      </c>
      <c r="M197" s="276">
        <f>SUM(M198,M233,M271)</f>
        <v>0</v>
      </c>
      <c r="N197" s="277">
        <f>SUM(N198,N233,N271)</f>
        <v>0</v>
      </c>
      <c r="O197" s="278">
        <f t="shared" si="33"/>
        <v>0</v>
      </c>
      <c r="P197" s="279"/>
      <c r="R197" s="56"/>
    </row>
    <row r="198" spans="1:18" x14ac:dyDescent="0.25">
      <c r="A198" s="204">
        <v>5000</v>
      </c>
      <c r="B198" s="204" t="s">
        <v>213</v>
      </c>
      <c r="C198" s="401">
        <f>F198+I198+L198+O198</f>
        <v>1500</v>
      </c>
      <c r="D198" s="206">
        <f>D199+D207</f>
        <v>1500</v>
      </c>
      <c r="E198" s="210">
        <f>E199+E207</f>
        <v>0</v>
      </c>
      <c r="F198" s="208">
        <f t="shared" si="30"/>
        <v>1500</v>
      </c>
      <c r="G198" s="206">
        <f>G199+G207</f>
        <v>0</v>
      </c>
      <c r="H198" s="207">
        <f>H199+H207</f>
        <v>0</v>
      </c>
      <c r="I198" s="208">
        <f t="shared" si="31"/>
        <v>0</v>
      </c>
      <c r="J198" s="206">
        <f>J199+J207</f>
        <v>0</v>
      </c>
      <c r="K198" s="207">
        <f>K199+K207</f>
        <v>0</v>
      </c>
      <c r="L198" s="208">
        <f t="shared" si="32"/>
        <v>0</v>
      </c>
      <c r="M198" s="209">
        <f>M199+M207</f>
        <v>0</v>
      </c>
      <c r="N198" s="210">
        <f>N199+N207</f>
        <v>0</v>
      </c>
      <c r="O198" s="208">
        <f t="shared" si="33"/>
        <v>0</v>
      </c>
      <c r="P198" s="211"/>
      <c r="R198" s="56"/>
    </row>
    <row r="199" spans="1:18" hidden="1" x14ac:dyDescent="0.25">
      <c r="A199" s="95">
        <v>5100</v>
      </c>
      <c r="B199" s="212" t="s">
        <v>214</v>
      </c>
      <c r="C199" s="391">
        <f t="shared" si="26"/>
        <v>0</v>
      </c>
      <c r="D199" s="104">
        <f>D200+D201+D204+D205+D206</f>
        <v>0</v>
      </c>
      <c r="E199" s="239">
        <f>E200+E201+E204+E205+E206</f>
        <v>0</v>
      </c>
      <c r="F199" s="106">
        <f t="shared" si="30"/>
        <v>0</v>
      </c>
      <c r="G199" s="104">
        <f>G200+G201+G204+G205+G206</f>
        <v>0</v>
      </c>
      <c r="H199" s="105">
        <f>H200+H201+H204+H205+H206</f>
        <v>0</v>
      </c>
      <c r="I199" s="106">
        <f t="shared" si="31"/>
        <v>0</v>
      </c>
      <c r="J199" s="104">
        <f>J200+J201+J204+J205+J206</f>
        <v>0</v>
      </c>
      <c r="K199" s="105">
        <f>K200+K201+K204+K205+K206</f>
        <v>0</v>
      </c>
      <c r="L199" s="106">
        <f t="shared" si="32"/>
        <v>0</v>
      </c>
      <c r="M199" s="238">
        <f>M200+M201+M204+M205+M206</f>
        <v>0</v>
      </c>
      <c r="N199" s="239">
        <f>N200+N201+N204+N205+N206</f>
        <v>0</v>
      </c>
      <c r="O199" s="106">
        <f t="shared" si="33"/>
        <v>0</v>
      </c>
      <c r="P199" s="103"/>
      <c r="R199" s="56"/>
    </row>
    <row r="200" spans="1:18" hidden="1" x14ac:dyDescent="0.25">
      <c r="A200" s="240">
        <v>5110</v>
      </c>
      <c r="B200" s="108" t="s">
        <v>215</v>
      </c>
      <c r="C200" s="392">
        <f t="shared" si="26"/>
        <v>0</v>
      </c>
      <c r="D200" s="113">
        <v>0</v>
      </c>
      <c r="E200" s="224"/>
      <c r="F200" s="115">
        <f t="shared" si="30"/>
        <v>0</v>
      </c>
      <c r="G200" s="113"/>
      <c r="H200" s="114"/>
      <c r="I200" s="115">
        <f t="shared" si="31"/>
        <v>0</v>
      </c>
      <c r="J200" s="113"/>
      <c r="K200" s="114"/>
      <c r="L200" s="115">
        <f t="shared" si="32"/>
        <v>0</v>
      </c>
      <c r="M200" s="223"/>
      <c r="N200" s="224"/>
      <c r="O200" s="115">
        <f t="shared" si="33"/>
        <v>0</v>
      </c>
      <c r="P200" s="74"/>
      <c r="R200" s="56"/>
    </row>
    <row r="201" spans="1:18" ht="24" hidden="1" x14ac:dyDescent="0.25">
      <c r="A201" s="228">
        <v>5120</v>
      </c>
      <c r="B201" s="118" t="s">
        <v>216</v>
      </c>
      <c r="C201" s="225">
        <f t="shared" si="26"/>
        <v>0</v>
      </c>
      <c r="D201" s="229">
        <f>D202+D203</f>
        <v>0</v>
      </c>
      <c r="E201" s="233">
        <f>E202+E203</f>
        <v>0</v>
      </c>
      <c r="F201" s="125">
        <f t="shared" si="30"/>
        <v>0</v>
      </c>
      <c r="G201" s="229">
        <f>G202+G203</f>
        <v>0</v>
      </c>
      <c r="H201" s="231">
        <f>H202+H203</f>
        <v>0</v>
      </c>
      <c r="I201" s="125">
        <f t="shared" si="31"/>
        <v>0</v>
      </c>
      <c r="J201" s="229">
        <f>J202+J203</f>
        <v>0</v>
      </c>
      <c r="K201" s="231">
        <f>K202+K203</f>
        <v>0</v>
      </c>
      <c r="L201" s="125">
        <f t="shared" si="32"/>
        <v>0</v>
      </c>
      <c r="M201" s="232">
        <f>M202+M203</f>
        <v>0</v>
      </c>
      <c r="N201" s="233">
        <f>N202+N203</f>
        <v>0</v>
      </c>
      <c r="O201" s="125">
        <f t="shared" si="33"/>
        <v>0</v>
      </c>
      <c r="P201" s="83"/>
      <c r="R201" s="56"/>
    </row>
    <row r="202" spans="1:18" hidden="1" x14ac:dyDescent="0.25">
      <c r="A202" s="76">
        <v>5121</v>
      </c>
      <c r="B202" s="118" t="s">
        <v>217</v>
      </c>
      <c r="C202" s="225">
        <f t="shared" si="26"/>
        <v>0</v>
      </c>
      <c r="D202" s="123">
        <v>0</v>
      </c>
      <c r="E202" s="227"/>
      <c r="F202" s="125">
        <f t="shared" si="30"/>
        <v>0</v>
      </c>
      <c r="G202" s="123"/>
      <c r="H202" s="124"/>
      <c r="I202" s="125">
        <f t="shared" si="31"/>
        <v>0</v>
      </c>
      <c r="J202" s="123"/>
      <c r="K202" s="124"/>
      <c r="L202" s="125">
        <f t="shared" si="32"/>
        <v>0</v>
      </c>
      <c r="M202" s="226"/>
      <c r="N202" s="227"/>
      <c r="O202" s="125">
        <f t="shared" si="33"/>
        <v>0</v>
      </c>
      <c r="P202" s="83"/>
      <c r="R202" s="56"/>
    </row>
    <row r="203" spans="1:18" ht="24" hidden="1" x14ac:dyDescent="0.25">
      <c r="A203" s="76">
        <v>5129</v>
      </c>
      <c r="B203" s="118" t="s">
        <v>218</v>
      </c>
      <c r="C203" s="225">
        <f t="shared" si="26"/>
        <v>0</v>
      </c>
      <c r="D203" s="123">
        <v>0</v>
      </c>
      <c r="E203" s="227"/>
      <c r="F203" s="125">
        <f t="shared" si="30"/>
        <v>0</v>
      </c>
      <c r="G203" s="123"/>
      <c r="H203" s="124"/>
      <c r="I203" s="125">
        <f t="shared" si="31"/>
        <v>0</v>
      </c>
      <c r="J203" s="123"/>
      <c r="K203" s="124"/>
      <c r="L203" s="125">
        <f t="shared" si="32"/>
        <v>0</v>
      </c>
      <c r="M203" s="226"/>
      <c r="N203" s="227"/>
      <c r="O203" s="125">
        <f t="shared" si="33"/>
        <v>0</v>
      </c>
      <c r="P203" s="83"/>
      <c r="R203" s="56"/>
    </row>
    <row r="204" spans="1:18" hidden="1" x14ac:dyDescent="0.25">
      <c r="A204" s="228">
        <v>5130</v>
      </c>
      <c r="B204" s="118" t="s">
        <v>219</v>
      </c>
      <c r="C204" s="225">
        <f t="shared" si="26"/>
        <v>0</v>
      </c>
      <c r="D204" s="123">
        <v>0</v>
      </c>
      <c r="E204" s="227"/>
      <c r="F204" s="125">
        <f t="shared" si="30"/>
        <v>0</v>
      </c>
      <c r="G204" s="123"/>
      <c r="H204" s="124"/>
      <c r="I204" s="125">
        <f t="shared" si="31"/>
        <v>0</v>
      </c>
      <c r="J204" s="123"/>
      <c r="K204" s="124"/>
      <c r="L204" s="125">
        <f t="shared" si="32"/>
        <v>0</v>
      </c>
      <c r="M204" s="226"/>
      <c r="N204" s="227"/>
      <c r="O204" s="125">
        <f t="shared" si="33"/>
        <v>0</v>
      </c>
      <c r="P204" s="83"/>
      <c r="R204" s="56"/>
    </row>
    <row r="205" spans="1:18" hidden="1" x14ac:dyDescent="0.25">
      <c r="A205" s="228">
        <v>5140</v>
      </c>
      <c r="B205" s="118" t="s">
        <v>220</v>
      </c>
      <c r="C205" s="225">
        <f t="shared" si="26"/>
        <v>0</v>
      </c>
      <c r="D205" s="123">
        <v>0</v>
      </c>
      <c r="E205" s="227"/>
      <c r="F205" s="125">
        <f t="shared" si="30"/>
        <v>0</v>
      </c>
      <c r="G205" s="123"/>
      <c r="H205" s="124"/>
      <c r="I205" s="125">
        <f t="shared" si="31"/>
        <v>0</v>
      </c>
      <c r="J205" s="123"/>
      <c r="K205" s="124"/>
      <c r="L205" s="125">
        <f t="shared" si="32"/>
        <v>0</v>
      </c>
      <c r="M205" s="226"/>
      <c r="N205" s="227"/>
      <c r="O205" s="125">
        <f t="shared" si="33"/>
        <v>0</v>
      </c>
      <c r="P205" s="83"/>
      <c r="R205" s="56"/>
    </row>
    <row r="206" spans="1:18" ht="24" hidden="1" x14ac:dyDescent="0.25">
      <c r="A206" s="228">
        <v>5170</v>
      </c>
      <c r="B206" s="118" t="s">
        <v>221</v>
      </c>
      <c r="C206" s="225">
        <f t="shared" si="26"/>
        <v>0</v>
      </c>
      <c r="D206" s="123">
        <v>0</v>
      </c>
      <c r="E206" s="227"/>
      <c r="F206" s="125">
        <f t="shared" si="30"/>
        <v>0</v>
      </c>
      <c r="G206" s="123"/>
      <c r="H206" s="124"/>
      <c r="I206" s="125">
        <f t="shared" si="31"/>
        <v>0</v>
      </c>
      <c r="J206" s="123"/>
      <c r="K206" s="124"/>
      <c r="L206" s="125">
        <f t="shared" si="32"/>
        <v>0</v>
      </c>
      <c r="M206" s="226"/>
      <c r="N206" s="227"/>
      <c r="O206" s="125">
        <f t="shared" si="33"/>
        <v>0</v>
      </c>
      <c r="P206" s="83"/>
      <c r="R206" s="56"/>
    </row>
    <row r="207" spans="1:18" x14ac:dyDescent="0.25">
      <c r="A207" s="95">
        <v>5200</v>
      </c>
      <c r="B207" s="212" t="s">
        <v>222</v>
      </c>
      <c r="C207" s="391">
        <f t="shared" si="26"/>
        <v>1500</v>
      </c>
      <c r="D207" s="104">
        <f>D208+D218+D219+D228+D229+D230+D232</f>
        <v>1500</v>
      </c>
      <c r="E207" s="239">
        <f>E208+E218+E219+E228+E229+E230+E232</f>
        <v>0</v>
      </c>
      <c r="F207" s="106">
        <f t="shared" si="30"/>
        <v>1500</v>
      </c>
      <c r="G207" s="104">
        <f>G208+G218+G219+G228+G229+G230+G232</f>
        <v>0</v>
      </c>
      <c r="H207" s="105">
        <f>H208+H218+H219+H228+H229+H230+H232</f>
        <v>0</v>
      </c>
      <c r="I207" s="106">
        <f t="shared" si="31"/>
        <v>0</v>
      </c>
      <c r="J207" s="104">
        <f>J208+J218+J219+J228+J229+J230+J232</f>
        <v>0</v>
      </c>
      <c r="K207" s="105">
        <f>K208+K218+K219+K228+K229+K230+K232</f>
        <v>0</v>
      </c>
      <c r="L207" s="106">
        <f t="shared" si="32"/>
        <v>0</v>
      </c>
      <c r="M207" s="238">
        <f>M208+M218+M219+M228+M229+M230+M232</f>
        <v>0</v>
      </c>
      <c r="N207" s="239">
        <f>N208+N218+N219+N228+N229+N230+N232</f>
        <v>0</v>
      </c>
      <c r="O207" s="106">
        <f t="shared" si="33"/>
        <v>0</v>
      </c>
      <c r="P207" s="103"/>
      <c r="R207" s="56"/>
    </row>
    <row r="208" spans="1:18" hidden="1" x14ac:dyDescent="0.25">
      <c r="A208" s="217">
        <v>5210</v>
      </c>
      <c r="B208" s="158" t="s">
        <v>223</v>
      </c>
      <c r="C208" s="396">
        <f t="shared" si="26"/>
        <v>0</v>
      </c>
      <c r="D208" s="218">
        <f>SUM(D209:D217)</f>
        <v>0</v>
      </c>
      <c r="E208" s="222">
        <f>SUM(E209:E217)</f>
        <v>0</v>
      </c>
      <c r="F208" s="220">
        <f t="shared" si="30"/>
        <v>0</v>
      </c>
      <c r="G208" s="218">
        <f>SUM(G209:G217)</f>
        <v>0</v>
      </c>
      <c r="H208" s="219">
        <f>SUM(H209:H217)</f>
        <v>0</v>
      </c>
      <c r="I208" s="220">
        <f t="shared" si="31"/>
        <v>0</v>
      </c>
      <c r="J208" s="218">
        <f>SUM(J209:J217)</f>
        <v>0</v>
      </c>
      <c r="K208" s="219">
        <f>SUM(K209:K217)</f>
        <v>0</v>
      </c>
      <c r="L208" s="220">
        <f t="shared" si="32"/>
        <v>0</v>
      </c>
      <c r="M208" s="221">
        <f>SUM(M209:M217)</f>
        <v>0</v>
      </c>
      <c r="N208" s="222">
        <f>SUM(N209:N217)</f>
        <v>0</v>
      </c>
      <c r="O208" s="220">
        <f t="shared" si="33"/>
        <v>0</v>
      </c>
      <c r="P208" s="166"/>
      <c r="R208" s="56"/>
    </row>
    <row r="209" spans="1:18" hidden="1" x14ac:dyDescent="0.25">
      <c r="A209" s="67">
        <v>5211</v>
      </c>
      <c r="B209" s="108" t="s">
        <v>224</v>
      </c>
      <c r="C209" s="225">
        <f t="shared" si="26"/>
        <v>0</v>
      </c>
      <c r="D209" s="113">
        <v>0</v>
      </c>
      <c r="E209" s="224"/>
      <c r="F209" s="115">
        <f t="shared" si="30"/>
        <v>0</v>
      </c>
      <c r="G209" s="113"/>
      <c r="H209" s="114"/>
      <c r="I209" s="115">
        <f t="shared" si="31"/>
        <v>0</v>
      </c>
      <c r="J209" s="113"/>
      <c r="K209" s="114"/>
      <c r="L209" s="115">
        <f t="shared" si="32"/>
        <v>0</v>
      </c>
      <c r="M209" s="223"/>
      <c r="N209" s="224"/>
      <c r="O209" s="115">
        <f t="shared" si="33"/>
        <v>0</v>
      </c>
      <c r="P209" s="74"/>
      <c r="R209" s="56"/>
    </row>
    <row r="210" spans="1:18" hidden="1" x14ac:dyDescent="0.25">
      <c r="A210" s="76">
        <v>5212</v>
      </c>
      <c r="B210" s="118" t="s">
        <v>225</v>
      </c>
      <c r="C210" s="225">
        <f t="shared" si="26"/>
        <v>0</v>
      </c>
      <c r="D210" s="123">
        <v>0</v>
      </c>
      <c r="E210" s="227"/>
      <c r="F210" s="125">
        <f t="shared" si="30"/>
        <v>0</v>
      </c>
      <c r="G210" s="123"/>
      <c r="H210" s="124"/>
      <c r="I210" s="125">
        <f t="shared" si="31"/>
        <v>0</v>
      </c>
      <c r="J210" s="123"/>
      <c r="K210" s="124"/>
      <c r="L210" s="125">
        <f t="shared" si="32"/>
        <v>0</v>
      </c>
      <c r="M210" s="226"/>
      <c r="N210" s="227"/>
      <c r="O210" s="125">
        <f t="shared" si="33"/>
        <v>0</v>
      </c>
      <c r="P210" s="83"/>
      <c r="R210" s="56"/>
    </row>
    <row r="211" spans="1:18" hidden="1" x14ac:dyDescent="0.25">
      <c r="A211" s="76">
        <v>5213</v>
      </c>
      <c r="B211" s="118" t="s">
        <v>226</v>
      </c>
      <c r="C211" s="225">
        <f t="shared" si="26"/>
        <v>0</v>
      </c>
      <c r="D211" s="123">
        <v>0</v>
      </c>
      <c r="E211" s="227"/>
      <c r="F211" s="125">
        <f t="shared" si="30"/>
        <v>0</v>
      </c>
      <c r="G211" s="123"/>
      <c r="H211" s="124"/>
      <c r="I211" s="125">
        <f t="shared" si="31"/>
        <v>0</v>
      </c>
      <c r="J211" s="123"/>
      <c r="K211" s="124"/>
      <c r="L211" s="125">
        <f t="shared" si="32"/>
        <v>0</v>
      </c>
      <c r="M211" s="226"/>
      <c r="N211" s="227"/>
      <c r="O211" s="125">
        <f t="shared" si="33"/>
        <v>0</v>
      </c>
      <c r="P211" s="83"/>
      <c r="R211" s="56"/>
    </row>
    <row r="212" spans="1:18" hidden="1" x14ac:dyDescent="0.25">
      <c r="A212" s="76">
        <v>5214</v>
      </c>
      <c r="B212" s="118" t="s">
        <v>227</v>
      </c>
      <c r="C212" s="225">
        <f t="shared" si="26"/>
        <v>0</v>
      </c>
      <c r="D212" s="123">
        <v>0</v>
      </c>
      <c r="E212" s="227"/>
      <c r="F212" s="125">
        <f t="shared" si="30"/>
        <v>0</v>
      </c>
      <c r="G212" s="123"/>
      <c r="H212" s="124"/>
      <c r="I212" s="125">
        <f t="shared" si="31"/>
        <v>0</v>
      </c>
      <c r="J212" s="123"/>
      <c r="K212" s="124"/>
      <c r="L212" s="125">
        <f t="shared" si="32"/>
        <v>0</v>
      </c>
      <c r="M212" s="226"/>
      <c r="N212" s="227"/>
      <c r="O212" s="125">
        <f t="shared" si="33"/>
        <v>0</v>
      </c>
      <c r="P212" s="83"/>
      <c r="R212" s="56"/>
    </row>
    <row r="213" spans="1:18" hidden="1" x14ac:dyDescent="0.25">
      <c r="A213" s="76">
        <v>5215</v>
      </c>
      <c r="B213" s="118" t="s">
        <v>228</v>
      </c>
      <c r="C213" s="225">
        <f t="shared" si="26"/>
        <v>0</v>
      </c>
      <c r="D213" s="123">
        <v>0</v>
      </c>
      <c r="E213" s="227"/>
      <c r="F213" s="125">
        <f t="shared" si="30"/>
        <v>0</v>
      </c>
      <c r="G213" s="123"/>
      <c r="H213" s="124"/>
      <c r="I213" s="125">
        <f t="shared" si="31"/>
        <v>0</v>
      </c>
      <c r="J213" s="123"/>
      <c r="K213" s="124"/>
      <c r="L213" s="125">
        <f t="shared" si="32"/>
        <v>0</v>
      </c>
      <c r="M213" s="226"/>
      <c r="N213" s="227"/>
      <c r="O213" s="125">
        <f t="shared" si="33"/>
        <v>0</v>
      </c>
      <c r="P213" s="83"/>
      <c r="R213" s="56"/>
    </row>
    <row r="214" spans="1:18" hidden="1" x14ac:dyDescent="0.25">
      <c r="A214" s="76">
        <v>5216</v>
      </c>
      <c r="B214" s="118" t="s">
        <v>229</v>
      </c>
      <c r="C214" s="225">
        <f t="shared" si="26"/>
        <v>0</v>
      </c>
      <c r="D214" s="123">
        <v>0</v>
      </c>
      <c r="E214" s="227"/>
      <c r="F214" s="125">
        <f t="shared" si="30"/>
        <v>0</v>
      </c>
      <c r="G214" s="123"/>
      <c r="H214" s="124"/>
      <c r="I214" s="125">
        <f t="shared" si="31"/>
        <v>0</v>
      </c>
      <c r="J214" s="123"/>
      <c r="K214" s="124"/>
      <c r="L214" s="125">
        <f t="shared" si="32"/>
        <v>0</v>
      </c>
      <c r="M214" s="226"/>
      <c r="N214" s="227"/>
      <c r="O214" s="125">
        <f t="shared" si="33"/>
        <v>0</v>
      </c>
      <c r="P214" s="83"/>
      <c r="R214" s="56"/>
    </row>
    <row r="215" spans="1:18" hidden="1" x14ac:dyDescent="0.25">
      <c r="A215" s="76">
        <v>5217</v>
      </c>
      <c r="B215" s="118" t="s">
        <v>230</v>
      </c>
      <c r="C215" s="225">
        <f t="shared" si="26"/>
        <v>0</v>
      </c>
      <c r="D215" s="123">
        <v>0</v>
      </c>
      <c r="E215" s="227"/>
      <c r="F215" s="125">
        <f t="shared" si="30"/>
        <v>0</v>
      </c>
      <c r="G215" s="123"/>
      <c r="H215" s="124"/>
      <c r="I215" s="125">
        <f t="shared" si="31"/>
        <v>0</v>
      </c>
      <c r="J215" s="123"/>
      <c r="K215" s="124"/>
      <c r="L215" s="125">
        <f t="shared" si="32"/>
        <v>0</v>
      </c>
      <c r="M215" s="226"/>
      <c r="N215" s="227"/>
      <c r="O215" s="125">
        <f t="shared" si="33"/>
        <v>0</v>
      </c>
      <c r="P215" s="83"/>
      <c r="R215" s="56"/>
    </row>
    <row r="216" spans="1:18" hidden="1" x14ac:dyDescent="0.25">
      <c r="A216" s="76">
        <v>5218</v>
      </c>
      <c r="B216" s="118" t="s">
        <v>231</v>
      </c>
      <c r="C216" s="225">
        <f t="shared" si="26"/>
        <v>0</v>
      </c>
      <c r="D216" s="123">
        <v>0</v>
      </c>
      <c r="E216" s="227"/>
      <c r="F216" s="125">
        <f t="shared" si="30"/>
        <v>0</v>
      </c>
      <c r="G216" s="123"/>
      <c r="H216" s="124"/>
      <c r="I216" s="125">
        <f t="shared" si="31"/>
        <v>0</v>
      </c>
      <c r="J216" s="123"/>
      <c r="K216" s="124"/>
      <c r="L216" s="125">
        <f t="shared" si="32"/>
        <v>0</v>
      </c>
      <c r="M216" s="226"/>
      <c r="N216" s="227"/>
      <c r="O216" s="125">
        <f t="shared" si="33"/>
        <v>0</v>
      </c>
      <c r="P216" s="83"/>
      <c r="R216" s="56"/>
    </row>
    <row r="217" spans="1:18" hidden="1" x14ac:dyDescent="0.25">
      <c r="A217" s="76">
        <v>5219</v>
      </c>
      <c r="B217" s="118" t="s">
        <v>232</v>
      </c>
      <c r="C217" s="225">
        <f t="shared" si="26"/>
        <v>0</v>
      </c>
      <c r="D217" s="123">
        <v>0</v>
      </c>
      <c r="E217" s="227"/>
      <c r="F217" s="125">
        <f t="shared" si="30"/>
        <v>0</v>
      </c>
      <c r="G217" s="123"/>
      <c r="H217" s="124"/>
      <c r="I217" s="125">
        <f t="shared" si="31"/>
        <v>0</v>
      </c>
      <c r="J217" s="123"/>
      <c r="K217" s="124"/>
      <c r="L217" s="125">
        <f t="shared" si="32"/>
        <v>0</v>
      </c>
      <c r="M217" s="226"/>
      <c r="N217" s="227"/>
      <c r="O217" s="125">
        <f t="shared" si="33"/>
        <v>0</v>
      </c>
      <c r="P217" s="83"/>
      <c r="R217" s="56"/>
    </row>
    <row r="218" spans="1:18" hidden="1" x14ac:dyDescent="0.25">
      <c r="A218" s="228">
        <v>5220</v>
      </c>
      <c r="B218" s="118" t="s">
        <v>233</v>
      </c>
      <c r="C218" s="225">
        <f t="shared" si="26"/>
        <v>0</v>
      </c>
      <c r="D218" s="123">
        <v>0</v>
      </c>
      <c r="E218" s="227"/>
      <c r="F218" s="125">
        <f t="shared" si="30"/>
        <v>0</v>
      </c>
      <c r="G218" s="123"/>
      <c r="H218" s="124"/>
      <c r="I218" s="125">
        <f t="shared" si="31"/>
        <v>0</v>
      </c>
      <c r="J218" s="123"/>
      <c r="K218" s="124"/>
      <c r="L218" s="125">
        <f t="shared" si="32"/>
        <v>0</v>
      </c>
      <c r="M218" s="226"/>
      <c r="N218" s="227"/>
      <c r="O218" s="125">
        <f t="shared" si="33"/>
        <v>0</v>
      </c>
      <c r="P218" s="83"/>
      <c r="R218" s="56"/>
    </row>
    <row r="219" spans="1:18" x14ac:dyDescent="0.25">
      <c r="A219" s="228">
        <v>5230</v>
      </c>
      <c r="B219" s="118" t="s">
        <v>234</v>
      </c>
      <c r="C219" s="225">
        <f t="shared" si="26"/>
        <v>1500</v>
      </c>
      <c r="D219" s="229">
        <f>SUM(D220:D227)</f>
        <v>1500</v>
      </c>
      <c r="E219" s="233">
        <f>SUM(E220:E227)</f>
        <v>0</v>
      </c>
      <c r="F219" s="125">
        <f t="shared" si="30"/>
        <v>1500</v>
      </c>
      <c r="G219" s="229">
        <f>SUM(G220:G227)</f>
        <v>0</v>
      </c>
      <c r="H219" s="231">
        <f>SUM(H220:H227)</f>
        <v>0</v>
      </c>
      <c r="I219" s="125">
        <f t="shared" si="31"/>
        <v>0</v>
      </c>
      <c r="J219" s="229">
        <f>SUM(J220:J227)</f>
        <v>0</v>
      </c>
      <c r="K219" s="231">
        <f>SUM(K220:K227)</f>
        <v>0</v>
      </c>
      <c r="L219" s="125">
        <f t="shared" si="32"/>
        <v>0</v>
      </c>
      <c r="M219" s="232">
        <f>SUM(M220:M227)</f>
        <v>0</v>
      </c>
      <c r="N219" s="233">
        <f>SUM(N220:N227)</f>
        <v>0</v>
      </c>
      <c r="O219" s="125">
        <f t="shared" si="33"/>
        <v>0</v>
      </c>
      <c r="P219" s="83"/>
      <c r="R219" s="56"/>
    </row>
    <row r="220" spans="1:18" hidden="1" x14ac:dyDescent="0.25">
      <c r="A220" s="76">
        <v>5231</v>
      </c>
      <c r="B220" s="118" t="s">
        <v>235</v>
      </c>
      <c r="C220" s="225">
        <f t="shared" si="26"/>
        <v>0</v>
      </c>
      <c r="D220" s="123">
        <v>0</v>
      </c>
      <c r="E220" s="227"/>
      <c r="F220" s="125">
        <f t="shared" si="30"/>
        <v>0</v>
      </c>
      <c r="G220" s="123"/>
      <c r="H220" s="124"/>
      <c r="I220" s="125">
        <f t="shared" si="31"/>
        <v>0</v>
      </c>
      <c r="J220" s="123"/>
      <c r="K220" s="124"/>
      <c r="L220" s="125">
        <f t="shared" si="32"/>
        <v>0</v>
      </c>
      <c r="M220" s="226"/>
      <c r="N220" s="227"/>
      <c r="O220" s="125">
        <f t="shared" si="33"/>
        <v>0</v>
      </c>
      <c r="P220" s="83"/>
      <c r="R220" s="56"/>
    </row>
    <row r="221" spans="1:18" hidden="1" x14ac:dyDescent="0.25">
      <c r="A221" s="76">
        <v>5232</v>
      </c>
      <c r="B221" s="118" t="s">
        <v>236</v>
      </c>
      <c r="C221" s="225">
        <f t="shared" si="26"/>
        <v>0</v>
      </c>
      <c r="D221" s="123">
        <v>0</v>
      </c>
      <c r="E221" s="227"/>
      <c r="F221" s="125">
        <f t="shared" si="30"/>
        <v>0</v>
      </c>
      <c r="G221" s="123"/>
      <c r="H221" s="124"/>
      <c r="I221" s="125">
        <f t="shared" si="31"/>
        <v>0</v>
      </c>
      <c r="J221" s="123"/>
      <c r="K221" s="124"/>
      <c r="L221" s="125">
        <f t="shared" si="32"/>
        <v>0</v>
      </c>
      <c r="M221" s="226"/>
      <c r="N221" s="227"/>
      <c r="O221" s="125">
        <f t="shared" si="33"/>
        <v>0</v>
      </c>
      <c r="P221" s="83"/>
      <c r="R221" s="56"/>
    </row>
    <row r="222" spans="1:18" hidden="1" x14ac:dyDescent="0.25">
      <c r="A222" s="76">
        <v>5233</v>
      </c>
      <c r="B222" s="118" t="s">
        <v>237</v>
      </c>
      <c r="C222" s="225">
        <f t="shared" si="26"/>
        <v>0</v>
      </c>
      <c r="D222" s="123">
        <v>0</v>
      </c>
      <c r="E222" s="227"/>
      <c r="F222" s="125">
        <f t="shared" si="30"/>
        <v>0</v>
      </c>
      <c r="G222" s="123"/>
      <c r="H222" s="124"/>
      <c r="I222" s="125">
        <f t="shared" si="31"/>
        <v>0</v>
      </c>
      <c r="J222" s="123"/>
      <c r="K222" s="124"/>
      <c r="L222" s="125">
        <f t="shared" si="32"/>
        <v>0</v>
      </c>
      <c r="M222" s="226"/>
      <c r="N222" s="227"/>
      <c r="O222" s="125">
        <f t="shared" si="33"/>
        <v>0</v>
      </c>
      <c r="P222" s="83"/>
      <c r="R222" s="56"/>
    </row>
    <row r="223" spans="1:18" x14ac:dyDescent="0.25">
      <c r="A223" s="76">
        <v>5234</v>
      </c>
      <c r="B223" s="118" t="s">
        <v>238</v>
      </c>
      <c r="C223" s="225">
        <f t="shared" si="26"/>
        <v>1500</v>
      </c>
      <c r="D223" s="123">
        <v>1500</v>
      </c>
      <c r="E223" s="227"/>
      <c r="F223" s="125">
        <f t="shared" si="30"/>
        <v>1500</v>
      </c>
      <c r="G223" s="123"/>
      <c r="H223" s="124"/>
      <c r="I223" s="125">
        <f t="shared" si="31"/>
        <v>0</v>
      </c>
      <c r="J223" s="123"/>
      <c r="K223" s="124"/>
      <c r="L223" s="125">
        <f t="shared" si="32"/>
        <v>0</v>
      </c>
      <c r="M223" s="226"/>
      <c r="N223" s="227"/>
      <c r="O223" s="125">
        <f t="shared" si="33"/>
        <v>0</v>
      </c>
      <c r="P223" s="83"/>
      <c r="R223" s="56"/>
    </row>
    <row r="224" spans="1:18" hidden="1" x14ac:dyDescent="0.25">
      <c r="A224" s="76">
        <v>5236</v>
      </c>
      <c r="B224" s="118" t="s">
        <v>239</v>
      </c>
      <c r="C224" s="225">
        <f t="shared" si="26"/>
        <v>0</v>
      </c>
      <c r="D224" s="123">
        <v>0</v>
      </c>
      <c r="E224" s="227"/>
      <c r="F224" s="125">
        <f t="shared" si="30"/>
        <v>0</v>
      </c>
      <c r="G224" s="123"/>
      <c r="H224" s="124"/>
      <c r="I224" s="125">
        <f t="shared" si="31"/>
        <v>0</v>
      </c>
      <c r="J224" s="123"/>
      <c r="K224" s="124"/>
      <c r="L224" s="125">
        <f t="shared" si="32"/>
        <v>0</v>
      </c>
      <c r="M224" s="226"/>
      <c r="N224" s="227"/>
      <c r="O224" s="125">
        <f t="shared" si="33"/>
        <v>0</v>
      </c>
      <c r="P224" s="83"/>
      <c r="R224" s="56"/>
    </row>
    <row r="225" spans="1:18" hidden="1" x14ac:dyDescent="0.25">
      <c r="A225" s="76">
        <v>5237</v>
      </c>
      <c r="B225" s="118" t="s">
        <v>240</v>
      </c>
      <c r="C225" s="225">
        <f t="shared" si="26"/>
        <v>0</v>
      </c>
      <c r="D225" s="123">
        <v>0</v>
      </c>
      <c r="E225" s="227"/>
      <c r="F225" s="125">
        <f t="shared" si="30"/>
        <v>0</v>
      </c>
      <c r="G225" s="123"/>
      <c r="H225" s="124"/>
      <c r="I225" s="125">
        <f t="shared" si="31"/>
        <v>0</v>
      </c>
      <c r="J225" s="123"/>
      <c r="K225" s="124"/>
      <c r="L225" s="125">
        <f t="shared" si="32"/>
        <v>0</v>
      </c>
      <c r="M225" s="226"/>
      <c r="N225" s="227"/>
      <c r="O225" s="125">
        <f t="shared" si="33"/>
        <v>0</v>
      </c>
      <c r="P225" s="83"/>
      <c r="R225" s="56"/>
    </row>
    <row r="226" spans="1:18" hidden="1" x14ac:dyDescent="0.25">
      <c r="A226" s="76">
        <v>5238</v>
      </c>
      <c r="B226" s="118" t="s">
        <v>241</v>
      </c>
      <c r="C226" s="225">
        <f t="shared" si="26"/>
        <v>0</v>
      </c>
      <c r="D226" s="123">
        <v>0</v>
      </c>
      <c r="E226" s="227"/>
      <c r="F226" s="125">
        <f t="shared" si="30"/>
        <v>0</v>
      </c>
      <c r="G226" s="123"/>
      <c r="H226" s="124"/>
      <c r="I226" s="125">
        <f t="shared" si="31"/>
        <v>0</v>
      </c>
      <c r="J226" s="123"/>
      <c r="K226" s="124"/>
      <c r="L226" s="125">
        <f t="shared" si="32"/>
        <v>0</v>
      </c>
      <c r="M226" s="226"/>
      <c r="N226" s="227"/>
      <c r="O226" s="125">
        <f t="shared" si="33"/>
        <v>0</v>
      </c>
      <c r="P226" s="83"/>
      <c r="R226" s="56"/>
    </row>
    <row r="227" spans="1:18" hidden="1" x14ac:dyDescent="0.25">
      <c r="A227" s="76">
        <v>5239</v>
      </c>
      <c r="B227" s="118" t="s">
        <v>242</v>
      </c>
      <c r="C227" s="225">
        <f t="shared" si="26"/>
        <v>0</v>
      </c>
      <c r="D227" s="123">
        <v>0</v>
      </c>
      <c r="E227" s="227"/>
      <c r="F227" s="125">
        <f t="shared" si="30"/>
        <v>0</v>
      </c>
      <c r="G227" s="123"/>
      <c r="H227" s="124"/>
      <c r="I227" s="125">
        <f t="shared" si="31"/>
        <v>0</v>
      </c>
      <c r="J227" s="123"/>
      <c r="K227" s="124"/>
      <c r="L227" s="125">
        <f t="shared" si="32"/>
        <v>0</v>
      </c>
      <c r="M227" s="226"/>
      <c r="N227" s="227"/>
      <c r="O227" s="125">
        <f t="shared" si="33"/>
        <v>0</v>
      </c>
      <c r="P227" s="83"/>
      <c r="R227" s="56"/>
    </row>
    <row r="228" spans="1:18" ht="24" hidden="1" x14ac:dyDescent="0.25">
      <c r="A228" s="228">
        <v>5240</v>
      </c>
      <c r="B228" s="118" t="s">
        <v>243</v>
      </c>
      <c r="C228" s="225">
        <f t="shared" si="26"/>
        <v>0</v>
      </c>
      <c r="D228" s="123">
        <v>0</v>
      </c>
      <c r="E228" s="227"/>
      <c r="F228" s="125">
        <f t="shared" si="30"/>
        <v>0</v>
      </c>
      <c r="G228" s="123"/>
      <c r="H228" s="124"/>
      <c r="I228" s="125">
        <f t="shared" si="31"/>
        <v>0</v>
      </c>
      <c r="J228" s="123"/>
      <c r="K228" s="124"/>
      <c r="L228" s="125">
        <f t="shared" si="32"/>
        <v>0</v>
      </c>
      <c r="M228" s="226"/>
      <c r="N228" s="227"/>
      <c r="O228" s="125">
        <f t="shared" si="33"/>
        <v>0</v>
      </c>
      <c r="P228" s="83"/>
      <c r="R228" s="56"/>
    </row>
    <row r="229" spans="1:18" hidden="1" x14ac:dyDescent="0.25">
      <c r="A229" s="228">
        <v>5250</v>
      </c>
      <c r="B229" s="118" t="s">
        <v>244</v>
      </c>
      <c r="C229" s="225">
        <f t="shared" si="26"/>
        <v>0</v>
      </c>
      <c r="D229" s="123">
        <v>0</v>
      </c>
      <c r="E229" s="227"/>
      <c r="F229" s="125">
        <f t="shared" si="30"/>
        <v>0</v>
      </c>
      <c r="G229" s="123"/>
      <c r="H229" s="124"/>
      <c r="I229" s="125">
        <f t="shared" si="31"/>
        <v>0</v>
      </c>
      <c r="J229" s="123"/>
      <c r="K229" s="124"/>
      <c r="L229" s="125">
        <f t="shared" si="32"/>
        <v>0</v>
      </c>
      <c r="M229" s="226"/>
      <c r="N229" s="227"/>
      <c r="O229" s="125">
        <f t="shared" si="33"/>
        <v>0</v>
      </c>
      <c r="P229" s="83"/>
      <c r="R229" s="56"/>
    </row>
    <row r="230" spans="1:18" hidden="1" x14ac:dyDescent="0.25">
      <c r="A230" s="228">
        <v>5260</v>
      </c>
      <c r="B230" s="118" t="s">
        <v>245</v>
      </c>
      <c r="C230" s="225">
        <f t="shared" si="26"/>
        <v>0</v>
      </c>
      <c r="D230" s="229">
        <f>SUM(D231)</f>
        <v>0</v>
      </c>
      <c r="E230" s="233">
        <f>SUM(E231)</f>
        <v>0</v>
      </c>
      <c r="F230" s="125">
        <f t="shared" si="30"/>
        <v>0</v>
      </c>
      <c r="G230" s="229">
        <f>SUM(G231)</f>
        <v>0</v>
      </c>
      <c r="H230" s="231">
        <f>SUM(H231)</f>
        <v>0</v>
      </c>
      <c r="I230" s="125">
        <f t="shared" si="31"/>
        <v>0</v>
      </c>
      <c r="J230" s="229">
        <f>SUM(J231)</f>
        <v>0</v>
      </c>
      <c r="K230" s="231">
        <f>SUM(K231)</f>
        <v>0</v>
      </c>
      <c r="L230" s="125">
        <f t="shared" si="32"/>
        <v>0</v>
      </c>
      <c r="M230" s="232">
        <f>SUM(M231)</f>
        <v>0</v>
      </c>
      <c r="N230" s="233">
        <f>SUM(N231)</f>
        <v>0</v>
      </c>
      <c r="O230" s="125">
        <f t="shared" si="33"/>
        <v>0</v>
      </c>
      <c r="P230" s="83"/>
      <c r="R230" s="56"/>
    </row>
    <row r="231" spans="1:18" ht="24" hidden="1" x14ac:dyDescent="0.25">
      <c r="A231" s="76">
        <v>5269</v>
      </c>
      <c r="B231" s="118" t="s">
        <v>246</v>
      </c>
      <c r="C231" s="225">
        <f t="shared" si="26"/>
        <v>0</v>
      </c>
      <c r="D231" s="123">
        <v>0</v>
      </c>
      <c r="E231" s="227"/>
      <c r="F231" s="125">
        <f t="shared" si="30"/>
        <v>0</v>
      </c>
      <c r="G231" s="123"/>
      <c r="H231" s="124"/>
      <c r="I231" s="125">
        <f t="shared" si="31"/>
        <v>0</v>
      </c>
      <c r="J231" s="123"/>
      <c r="K231" s="124"/>
      <c r="L231" s="125">
        <f t="shared" si="32"/>
        <v>0</v>
      </c>
      <c r="M231" s="226"/>
      <c r="N231" s="227"/>
      <c r="O231" s="125">
        <f t="shared" si="33"/>
        <v>0</v>
      </c>
      <c r="P231" s="83"/>
      <c r="R231" s="56"/>
    </row>
    <row r="232" spans="1:18" ht="24" hidden="1" x14ac:dyDescent="0.25">
      <c r="A232" s="217">
        <v>5270</v>
      </c>
      <c r="B232" s="158" t="s">
        <v>247</v>
      </c>
      <c r="C232" s="246">
        <f t="shared" si="26"/>
        <v>0</v>
      </c>
      <c r="D232" s="234">
        <v>0</v>
      </c>
      <c r="E232" s="237"/>
      <c r="F232" s="220">
        <f t="shared" si="30"/>
        <v>0</v>
      </c>
      <c r="G232" s="234"/>
      <c r="H232" s="235"/>
      <c r="I232" s="220">
        <f t="shared" si="31"/>
        <v>0</v>
      </c>
      <c r="J232" s="234"/>
      <c r="K232" s="235"/>
      <c r="L232" s="220">
        <f t="shared" si="32"/>
        <v>0</v>
      </c>
      <c r="M232" s="236"/>
      <c r="N232" s="237"/>
      <c r="O232" s="220">
        <f t="shared" si="33"/>
        <v>0</v>
      </c>
      <c r="P232" s="166"/>
      <c r="R232" s="56"/>
    </row>
    <row r="233" spans="1:18" x14ac:dyDescent="0.25">
      <c r="A233" s="204">
        <v>6000</v>
      </c>
      <c r="B233" s="204" t="s">
        <v>248</v>
      </c>
      <c r="C233" s="401">
        <f t="shared" si="26"/>
        <v>40000</v>
      </c>
      <c r="D233" s="206">
        <f>D234+D254+D261</f>
        <v>40000</v>
      </c>
      <c r="E233" s="210">
        <f>E234+E254+E261</f>
        <v>0</v>
      </c>
      <c r="F233" s="208">
        <f t="shared" si="30"/>
        <v>40000</v>
      </c>
      <c r="G233" s="206">
        <f>G234+G254+G261</f>
        <v>0</v>
      </c>
      <c r="H233" s="207">
        <f>H234+H254+H261</f>
        <v>0</v>
      </c>
      <c r="I233" s="208">
        <f t="shared" si="31"/>
        <v>0</v>
      </c>
      <c r="J233" s="206">
        <f>J234+J254+J261</f>
        <v>0</v>
      </c>
      <c r="K233" s="207">
        <f>K234+K254+K261</f>
        <v>0</v>
      </c>
      <c r="L233" s="208">
        <f t="shared" si="32"/>
        <v>0</v>
      </c>
      <c r="M233" s="209">
        <f>M234+M254+M261</f>
        <v>0</v>
      </c>
      <c r="N233" s="210">
        <f>N234+N254+N261</f>
        <v>0</v>
      </c>
      <c r="O233" s="208">
        <f t="shared" si="33"/>
        <v>0</v>
      </c>
      <c r="P233" s="211"/>
      <c r="R233" s="56"/>
    </row>
    <row r="234" spans="1:18" hidden="1" x14ac:dyDescent="0.25">
      <c r="A234" s="143">
        <v>6200</v>
      </c>
      <c r="B234" s="259" t="s">
        <v>249</v>
      </c>
      <c r="C234" s="403">
        <f>F234+I234+L234+O234</f>
        <v>0</v>
      </c>
      <c r="D234" s="271">
        <f>SUM(D235,D236,D238,D241,D247,D248,D249)</f>
        <v>0</v>
      </c>
      <c r="E234" s="214">
        <f>SUM(E235,E236,E238,E241,E247,E248,E249)</f>
        <v>0</v>
      </c>
      <c r="F234" s="215">
        <f>D234+E234</f>
        <v>0</v>
      </c>
      <c r="G234" s="271">
        <f>SUM(G235,G236,G238,G241,G247,G248,G249)</f>
        <v>0</v>
      </c>
      <c r="H234" s="272">
        <f>SUM(H235,H236,H238,H241,H247,H248,H249)</f>
        <v>0</v>
      </c>
      <c r="I234" s="215">
        <f t="shared" si="31"/>
        <v>0</v>
      </c>
      <c r="J234" s="271">
        <f>SUM(J235,J236,J238,J241,J247,J248,J249)</f>
        <v>0</v>
      </c>
      <c r="K234" s="272">
        <f>SUM(K235,K236,K238,K241,K247,K248,K249)</f>
        <v>0</v>
      </c>
      <c r="L234" s="215">
        <f t="shared" si="32"/>
        <v>0</v>
      </c>
      <c r="M234" s="213">
        <f>SUM(M235,M236,M238,M241,M247,M248,M249)</f>
        <v>0</v>
      </c>
      <c r="N234" s="214">
        <f>SUM(N235,N236,N238,N241,N247,N248,N249)</f>
        <v>0</v>
      </c>
      <c r="O234" s="215">
        <f t="shared" si="33"/>
        <v>0</v>
      </c>
      <c r="P234" s="216"/>
      <c r="R234" s="56"/>
    </row>
    <row r="235" spans="1:18" ht="24" hidden="1" x14ac:dyDescent="0.25">
      <c r="A235" s="240">
        <v>6220</v>
      </c>
      <c r="B235" s="108" t="s">
        <v>250</v>
      </c>
      <c r="C235" s="392">
        <f t="shared" si="26"/>
        <v>0</v>
      </c>
      <c r="D235" s="113">
        <v>0</v>
      </c>
      <c r="E235" s="224"/>
      <c r="F235" s="115">
        <f t="shared" si="30"/>
        <v>0</v>
      </c>
      <c r="G235" s="113"/>
      <c r="H235" s="114"/>
      <c r="I235" s="115">
        <f t="shared" si="31"/>
        <v>0</v>
      </c>
      <c r="J235" s="113"/>
      <c r="K235" s="114"/>
      <c r="L235" s="115">
        <f t="shared" si="32"/>
        <v>0</v>
      </c>
      <c r="M235" s="223"/>
      <c r="N235" s="224"/>
      <c r="O235" s="115">
        <f t="shared" si="33"/>
        <v>0</v>
      </c>
      <c r="P235" s="74"/>
      <c r="R235" s="56"/>
    </row>
    <row r="236" spans="1:18" hidden="1" x14ac:dyDescent="0.25">
      <c r="A236" s="228">
        <v>6230</v>
      </c>
      <c r="B236" s="118" t="s">
        <v>251</v>
      </c>
      <c r="C236" s="225">
        <f t="shared" si="26"/>
        <v>0</v>
      </c>
      <c r="D236" s="229">
        <f>SUM(D237)</f>
        <v>0</v>
      </c>
      <c r="E236" s="233">
        <f>SUM(E237)</f>
        <v>0</v>
      </c>
      <c r="F236" s="125">
        <f t="shared" si="30"/>
        <v>0</v>
      </c>
      <c r="G236" s="229">
        <f>SUM(G237)</f>
        <v>0</v>
      </c>
      <c r="H236" s="231">
        <f>SUM(H237)</f>
        <v>0</v>
      </c>
      <c r="I236" s="125">
        <f t="shared" si="31"/>
        <v>0</v>
      </c>
      <c r="J236" s="229">
        <f>SUM(J237)</f>
        <v>0</v>
      </c>
      <c r="K236" s="231">
        <f>SUM(K237)</f>
        <v>0</v>
      </c>
      <c r="L236" s="125">
        <f t="shared" si="32"/>
        <v>0</v>
      </c>
      <c r="M236" s="229">
        <f>SUM(M237)</f>
        <v>0</v>
      </c>
      <c r="N236" s="231">
        <f>SUM(N237)</f>
        <v>0</v>
      </c>
      <c r="O236" s="125">
        <f t="shared" si="33"/>
        <v>0</v>
      </c>
      <c r="P236" s="83"/>
      <c r="R236" s="56"/>
    </row>
    <row r="237" spans="1:18" hidden="1" x14ac:dyDescent="0.25">
      <c r="A237" s="76">
        <v>6239</v>
      </c>
      <c r="B237" s="108" t="s">
        <v>252</v>
      </c>
      <c r="C237" s="225">
        <f t="shared" si="26"/>
        <v>0</v>
      </c>
      <c r="D237" s="123">
        <v>0</v>
      </c>
      <c r="E237" s="227"/>
      <c r="F237" s="125">
        <f t="shared" si="30"/>
        <v>0</v>
      </c>
      <c r="G237" s="123"/>
      <c r="H237" s="124"/>
      <c r="I237" s="125">
        <f t="shared" si="31"/>
        <v>0</v>
      </c>
      <c r="J237" s="123"/>
      <c r="K237" s="124"/>
      <c r="L237" s="125">
        <f t="shared" si="32"/>
        <v>0</v>
      </c>
      <c r="M237" s="226"/>
      <c r="N237" s="227"/>
      <c r="O237" s="125">
        <f t="shared" si="33"/>
        <v>0</v>
      </c>
      <c r="P237" s="83"/>
      <c r="R237" s="56"/>
    </row>
    <row r="238" spans="1:18" ht="24" hidden="1" x14ac:dyDescent="0.25">
      <c r="A238" s="228">
        <v>6240</v>
      </c>
      <c r="B238" s="118" t="s">
        <v>253</v>
      </c>
      <c r="C238" s="225">
        <f t="shared" si="26"/>
        <v>0</v>
      </c>
      <c r="D238" s="229">
        <f>SUM(D239:D240)</f>
        <v>0</v>
      </c>
      <c r="E238" s="233">
        <f>SUM(E239:E240)</f>
        <v>0</v>
      </c>
      <c r="F238" s="125">
        <f t="shared" si="30"/>
        <v>0</v>
      </c>
      <c r="G238" s="229">
        <f>SUM(G239:G240)</f>
        <v>0</v>
      </c>
      <c r="H238" s="231">
        <f>SUM(H239:H240)</f>
        <v>0</v>
      </c>
      <c r="I238" s="125">
        <f t="shared" si="31"/>
        <v>0</v>
      </c>
      <c r="J238" s="229">
        <f>SUM(J239:J240)</f>
        <v>0</v>
      </c>
      <c r="K238" s="231">
        <f>SUM(K239:K240)</f>
        <v>0</v>
      </c>
      <c r="L238" s="125">
        <f t="shared" si="32"/>
        <v>0</v>
      </c>
      <c r="M238" s="232">
        <f>SUM(M239:M240)</f>
        <v>0</v>
      </c>
      <c r="N238" s="233">
        <f>SUM(N239:N240)</f>
        <v>0</v>
      </c>
      <c r="O238" s="125">
        <f t="shared" si="33"/>
        <v>0</v>
      </c>
      <c r="P238" s="83"/>
      <c r="R238" s="56"/>
    </row>
    <row r="239" spans="1:18" hidden="1" x14ac:dyDescent="0.25">
      <c r="A239" s="76">
        <v>6241</v>
      </c>
      <c r="B239" s="118" t="s">
        <v>254</v>
      </c>
      <c r="C239" s="225">
        <f t="shared" si="26"/>
        <v>0</v>
      </c>
      <c r="D239" s="123">
        <v>0</v>
      </c>
      <c r="E239" s="227"/>
      <c r="F239" s="125">
        <f t="shared" si="30"/>
        <v>0</v>
      </c>
      <c r="G239" s="123"/>
      <c r="H239" s="124"/>
      <c r="I239" s="125">
        <f t="shared" si="31"/>
        <v>0</v>
      </c>
      <c r="J239" s="123"/>
      <c r="K239" s="124"/>
      <c r="L239" s="125">
        <f t="shared" si="32"/>
        <v>0</v>
      </c>
      <c r="M239" s="226"/>
      <c r="N239" s="227"/>
      <c r="O239" s="125">
        <f t="shared" si="33"/>
        <v>0</v>
      </c>
      <c r="P239" s="83"/>
      <c r="R239" s="56"/>
    </row>
    <row r="240" spans="1:18" hidden="1" x14ac:dyDescent="0.25">
      <c r="A240" s="76">
        <v>6242</v>
      </c>
      <c r="B240" s="118" t="s">
        <v>255</v>
      </c>
      <c r="C240" s="225">
        <f t="shared" si="26"/>
        <v>0</v>
      </c>
      <c r="D240" s="123">
        <v>0</v>
      </c>
      <c r="E240" s="227"/>
      <c r="F240" s="125">
        <f t="shared" si="30"/>
        <v>0</v>
      </c>
      <c r="G240" s="123"/>
      <c r="H240" s="124"/>
      <c r="I240" s="125">
        <f t="shared" si="31"/>
        <v>0</v>
      </c>
      <c r="J240" s="123"/>
      <c r="K240" s="124"/>
      <c r="L240" s="125">
        <f t="shared" si="32"/>
        <v>0</v>
      </c>
      <c r="M240" s="226"/>
      <c r="N240" s="227"/>
      <c r="O240" s="125">
        <f t="shared" si="33"/>
        <v>0</v>
      </c>
      <c r="P240" s="83"/>
      <c r="R240" s="56"/>
    </row>
    <row r="241" spans="1:18" ht="24" hidden="1" x14ac:dyDescent="0.25">
      <c r="A241" s="228">
        <v>6250</v>
      </c>
      <c r="B241" s="118" t="s">
        <v>256</v>
      </c>
      <c r="C241" s="225">
        <f t="shared" si="26"/>
        <v>0</v>
      </c>
      <c r="D241" s="229">
        <f>SUM(D242:D246)</f>
        <v>0</v>
      </c>
      <c r="E241" s="233">
        <f>SUM(E242:E246)</f>
        <v>0</v>
      </c>
      <c r="F241" s="125">
        <f t="shared" si="30"/>
        <v>0</v>
      </c>
      <c r="G241" s="229">
        <f>SUM(G242:G246)</f>
        <v>0</v>
      </c>
      <c r="H241" s="231">
        <f>SUM(H242:H246)</f>
        <v>0</v>
      </c>
      <c r="I241" s="125">
        <f t="shared" si="31"/>
        <v>0</v>
      </c>
      <c r="J241" s="229">
        <f>SUM(J242:J246)</f>
        <v>0</v>
      </c>
      <c r="K241" s="231">
        <f>SUM(K242:K246)</f>
        <v>0</v>
      </c>
      <c r="L241" s="125">
        <f t="shared" si="32"/>
        <v>0</v>
      </c>
      <c r="M241" s="232">
        <f>SUM(M242:M246)</f>
        <v>0</v>
      </c>
      <c r="N241" s="233">
        <f>SUM(N242:N246)</f>
        <v>0</v>
      </c>
      <c r="O241" s="125">
        <f t="shared" si="33"/>
        <v>0</v>
      </c>
      <c r="P241" s="83"/>
      <c r="R241" s="56"/>
    </row>
    <row r="242" spans="1:18" hidden="1" x14ac:dyDescent="0.25">
      <c r="A242" s="76">
        <v>6252</v>
      </c>
      <c r="B242" s="118" t="s">
        <v>257</v>
      </c>
      <c r="C242" s="225">
        <f t="shared" si="26"/>
        <v>0</v>
      </c>
      <c r="D242" s="123">
        <v>0</v>
      </c>
      <c r="E242" s="227"/>
      <c r="F242" s="125">
        <f t="shared" si="30"/>
        <v>0</v>
      </c>
      <c r="G242" s="123"/>
      <c r="H242" s="124"/>
      <c r="I242" s="125">
        <f t="shared" si="31"/>
        <v>0</v>
      </c>
      <c r="J242" s="123"/>
      <c r="K242" s="124"/>
      <c r="L242" s="125">
        <f t="shared" si="32"/>
        <v>0</v>
      </c>
      <c r="M242" s="226"/>
      <c r="N242" s="227"/>
      <c r="O242" s="125">
        <f t="shared" si="33"/>
        <v>0</v>
      </c>
      <c r="P242" s="83"/>
      <c r="R242" s="56"/>
    </row>
    <row r="243" spans="1:18" hidden="1" x14ac:dyDescent="0.25">
      <c r="A243" s="76">
        <v>6253</v>
      </c>
      <c r="B243" s="118" t="s">
        <v>258</v>
      </c>
      <c r="C243" s="225">
        <f t="shared" si="26"/>
        <v>0</v>
      </c>
      <c r="D243" s="123">
        <v>0</v>
      </c>
      <c r="E243" s="227"/>
      <c r="F243" s="125">
        <f t="shared" si="30"/>
        <v>0</v>
      </c>
      <c r="G243" s="123"/>
      <c r="H243" s="124"/>
      <c r="I243" s="125">
        <f t="shared" si="31"/>
        <v>0</v>
      </c>
      <c r="J243" s="123"/>
      <c r="K243" s="124"/>
      <c r="L243" s="125">
        <f t="shared" si="32"/>
        <v>0</v>
      </c>
      <c r="M243" s="226"/>
      <c r="N243" s="227"/>
      <c r="O243" s="125">
        <f t="shared" si="33"/>
        <v>0</v>
      </c>
      <c r="P243" s="83"/>
      <c r="R243" s="56"/>
    </row>
    <row r="244" spans="1:18" ht="24" hidden="1" x14ac:dyDescent="0.25">
      <c r="A244" s="76">
        <v>6254</v>
      </c>
      <c r="B244" s="118" t="s">
        <v>259</v>
      </c>
      <c r="C244" s="225">
        <f t="shared" si="26"/>
        <v>0</v>
      </c>
      <c r="D244" s="123">
        <v>0</v>
      </c>
      <c r="E244" s="227"/>
      <c r="F244" s="125">
        <f t="shared" si="30"/>
        <v>0</v>
      </c>
      <c r="G244" s="123"/>
      <c r="H244" s="124"/>
      <c r="I244" s="125">
        <f t="shared" si="31"/>
        <v>0</v>
      </c>
      <c r="J244" s="123"/>
      <c r="K244" s="124"/>
      <c r="L244" s="125">
        <f t="shared" si="32"/>
        <v>0</v>
      </c>
      <c r="M244" s="226"/>
      <c r="N244" s="227"/>
      <c r="O244" s="125">
        <f t="shared" si="33"/>
        <v>0</v>
      </c>
      <c r="P244" s="83"/>
      <c r="R244" s="56"/>
    </row>
    <row r="245" spans="1:18" ht="24" hidden="1" x14ac:dyDescent="0.25">
      <c r="A245" s="76">
        <v>6255</v>
      </c>
      <c r="B245" s="118" t="s">
        <v>260</v>
      </c>
      <c r="C245" s="225">
        <f t="shared" si="26"/>
        <v>0</v>
      </c>
      <c r="D245" s="123">
        <v>0</v>
      </c>
      <c r="E245" s="227"/>
      <c r="F245" s="125">
        <f t="shared" si="30"/>
        <v>0</v>
      </c>
      <c r="G245" s="123"/>
      <c r="H245" s="124"/>
      <c r="I245" s="125">
        <f t="shared" si="31"/>
        <v>0</v>
      </c>
      <c r="J245" s="123"/>
      <c r="K245" s="124"/>
      <c r="L245" s="125">
        <f t="shared" si="32"/>
        <v>0</v>
      </c>
      <c r="M245" s="226"/>
      <c r="N245" s="227"/>
      <c r="O245" s="125">
        <f t="shared" si="33"/>
        <v>0</v>
      </c>
      <c r="P245" s="83"/>
      <c r="R245" s="56"/>
    </row>
    <row r="246" spans="1:18" hidden="1" x14ac:dyDescent="0.25">
      <c r="A246" s="76">
        <v>6259</v>
      </c>
      <c r="B246" s="118" t="s">
        <v>261</v>
      </c>
      <c r="C246" s="225">
        <f t="shared" si="26"/>
        <v>0</v>
      </c>
      <c r="D246" s="123">
        <v>0</v>
      </c>
      <c r="E246" s="227"/>
      <c r="F246" s="125">
        <f t="shared" si="30"/>
        <v>0</v>
      </c>
      <c r="G246" s="123"/>
      <c r="H246" s="124"/>
      <c r="I246" s="125">
        <f t="shared" si="31"/>
        <v>0</v>
      </c>
      <c r="J246" s="123"/>
      <c r="K246" s="124"/>
      <c r="L246" s="125">
        <f t="shared" si="32"/>
        <v>0</v>
      </c>
      <c r="M246" s="226"/>
      <c r="N246" s="227"/>
      <c r="O246" s="125">
        <f t="shared" si="33"/>
        <v>0</v>
      </c>
      <c r="P246" s="83"/>
      <c r="R246" s="56"/>
    </row>
    <row r="247" spans="1:18" ht="24" hidden="1" x14ac:dyDescent="0.25">
      <c r="A247" s="228">
        <v>6260</v>
      </c>
      <c r="B247" s="118" t="s">
        <v>262</v>
      </c>
      <c r="C247" s="225">
        <f t="shared" si="26"/>
        <v>0</v>
      </c>
      <c r="D247" s="123">
        <v>0</v>
      </c>
      <c r="E247" s="227"/>
      <c r="F247" s="125">
        <f t="shared" ref="F247:F299" si="37">D247+E247</f>
        <v>0</v>
      </c>
      <c r="G247" s="123"/>
      <c r="H247" s="124"/>
      <c r="I247" s="125">
        <f t="shared" ref="I247:I299" si="38">G247+H247</f>
        <v>0</v>
      </c>
      <c r="J247" s="123"/>
      <c r="K247" s="124"/>
      <c r="L247" s="125">
        <f t="shared" ref="L247:L299" si="39">J247+K247</f>
        <v>0</v>
      </c>
      <c r="M247" s="226"/>
      <c r="N247" s="227"/>
      <c r="O247" s="125">
        <f t="shared" ref="O247:O276" si="40">M247+N247</f>
        <v>0</v>
      </c>
      <c r="P247" s="83"/>
      <c r="R247" s="56"/>
    </row>
    <row r="248" spans="1:18" hidden="1" x14ac:dyDescent="0.25">
      <c r="A248" s="228">
        <v>6270</v>
      </c>
      <c r="B248" s="118" t="s">
        <v>263</v>
      </c>
      <c r="C248" s="225">
        <f t="shared" si="26"/>
        <v>0</v>
      </c>
      <c r="D248" s="123">
        <v>0</v>
      </c>
      <c r="E248" s="227"/>
      <c r="F248" s="125">
        <f t="shared" si="37"/>
        <v>0</v>
      </c>
      <c r="G248" s="123"/>
      <c r="H248" s="124"/>
      <c r="I248" s="125">
        <f t="shared" si="38"/>
        <v>0</v>
      </c>
      <c r="J248" s="123"/>
      <c r="K248" s="124"/>
      <c r="L248" s="125">
        <f t="shared" si="39"/>
        <v>0</v>
      </c>
      <c r="M248" s="226"/>
      <c r="N248" s="227"/>
      <c r="O248" s="125">
        <f t="shared" si="40"/>
        <v>0</v>
      </c>
      <c r="P248" s="83"/>
      <c r="R248" s="56"/>
    </row>
    <row r="249" spans="1:18" hidden="1" x14ac:dyDescent="0.25">
      <c r="A249" s="240">
        <v>6290</v>
      </c>
      <c r="B249" s="108" t="s">
        <v>264</v>
      </c>
      <c r="C249" s="225">
        <f t="shared" si="26"/>
        <v>0</v>
      </c>
      <c r="D249" s="241">
        <f>SUM(D250:D253)</f>
        <v>0</v>
      </c>
      <c r="E249" s="245">
        <f>SUM(E250:E253)</f>
        <v>0</v>
      </c>
      <c r="F249" s="115">
        <f t="shared" si="37"/>
        <v>0</v>
      </c>
      <c r="G249" s="241">
        <f>SUM(G250:G253)</f>
        <v>0</v>
      </c>
      <c r="H249" s="243">
        <f t="shared" ref="H249" si="41">SUM(H250:H253)</f>
        <v>0</v>
      </c>
      <c r="I249" s="115">
        <f t="shared" si="38"/>
        <v>0</v>
      </c>
      <c r="J249" s="241">
        <f>SUM(J250:J253)</f>
        <v>0</v>
      </c>
      <c r="K249" s="243">
        <f t="shared" ref="K249" si="42">SUM(K250:K253)</f>
        <v>0</v>
      </c>
      <c r="L249" s="115">
        <f t="shared" si="39"/>
        <v>0</v>
      </c>
      <c r="M249" s="260">
        <f t="shared" ref="M249:N249" si="43">SUM(M250:M253)</f>
        <v>0</v>
      </c>
      <c r="N249" s="261">
        <f t="shared" si="43"/>
        <v>0</v>
      </c>
      <c r="O249" s="262">
        <f t="shared" si="40"/>
        <v>0</v>
      </c>
      <c r="P249" s="263"/>
      <c r="R249" s="56"/>
    </row>
    <row r="250" spans="1:18" hidden="1" x14ac:dyDescent="0.25">
      <c r="A250" s="76">
        <v>6291</v>
      </c>
      <c r="B250" s="118" t="s">
        <v>265</v>
      </c>
      <c r="C250" s="225">
        <f t="shared" si="26"/>
        <v>0</v>
      </c>
      <c r="D250" s="123">
        <v>0</v>
      </c>
      <c r="E250" s="227"/>
      <c r="F250" s="125">
        <f t="shared" si="37"/>
        <v>0</v>
      </c>
      <c r="G250" s="123"/>
      <c r="H250" s="124"/>
      <c r="I250" s="125">
        <f t="shared" si="38"/>
        <v>0</v>
      </c>
      <c r="J250" s="123"/>
      <c r="K250" s="124"/>
      <c r="L250" s="125">
        <f t="shared" si="39"/>
        <v>0</v>
      </c>
      <c r="M250" s="226"/>
      <c r="N250" s="227"/>
      <c r="O250" s="125">
        <f t="shared" si="40"/>
        <v>0</v>
      </c>
      <c r="P250" s="83"/>
      <c r="R250" s="56"/>
    </row>
    <row r="251" spans="1:18" hidden="1" x14ac:dyDescent="0.25">
      <c r="A251" s="76">
        <v>6292</v>
      </c>
      <c r="B251" s="118" t="s">
        <v>266</v>
      </c>
      <c r="C251" s="225">
        <f t="shared" si="26"/>
        <v>0</v>
      </c>
      <c r="D251" s="123">
        <v>0</v>
      </c>
      <c r="E251" s="227"/>
      <c r="F251" s="125">
        <f t="shared" si="37"/>
        <v>0</v>
      </c>
      <c r="G251" s="123"/>
      <c r="H251" s="124"/>
      <c r="I251" s="125">
        <f t="shared" si="38"/>
        <v>0</v>
      </c>
      <c r="J251" s="123"/>
      <c r="K251" s="124"/>
      <c r="L251" s="125">
        <f t="shared" si="39"/>
        <v>0</v>
      </c>
      <c r="M251" s="226"/>
      <c r="N251" s="227"/>
      <c r="O251" s="125">
        <f t="shared" si="40"/>
        <v>0</v>
      </c>
      <c r="P251" s="83"/>
      <c r="R251" s="56"/>
    </row>
    <row r="252" spans="1:18" ht="72" hidden="1" x14ac:dyDescent="0.25">
      <c r="A252" s="76">
        <v>6296</v>
      </c>
      <c r="B252" s="118" t="s">
        <v>267</v>
      </c>
      <c r="C252" s="225">
        <f t="shared" si="26"/>
        <v>0</v>
      </c>
      <c r="D252" s="123">
        <v>0</v>
      </c>
      <c r="E252" s="227"/>
      <c r="F252" s="125">
        <f t="shared" si="37"/>
        <v>0</v>
      </c>
      <c r="G252" s="123"/>
      <c r="H252" s="124"/>
      <c r="I252" s="125">
        <f t="shared" si="38"/>
        <v>0</v>
      </c>
      <c r="J252" s="123"/>
      <c r="K252" s="124"/>
      <c r="L252" s="125">
        <f t="shared" si="39"/>
        <v>0</v>
      </c>
      <c r="M252" s="226"/>
      <c r="N252" s="227"/>
      <c r="O252" s="125">
        <f t="shared" si="40"/>
        <v>0</v>
      </c>
      <c r="P252" s="83"/>
      <c r="R252" s="56"/>
    </row>
    <row r="253" spans="1:18" ht="36" hidden="1" x14ac:dyDescent="0.25">
      <c r="A253" s="76">
        <v>6299</v>
      </c>
      <c r="B253" s="118" t="s">
        <v>268</v>
      </c>
      <c r="C253" s="225">
        <f t="shared" si="26"/>
        <v>0</v>
      </c>
      <c r="D253" s="123">
        <v>0</v>
      </c>
      <c r="E253" s="227"/>
      <c r="F253" s="125">
        <f t="shared" si="37"/>
        <v>0</v>
      </c>
      <c r="G253" s="123"/>
      <c r="H253" s="124"/>
      <c r="I253" s="125">
        <f t="shared" si="38"/>
        <v>0</v>
      </c>
      <c r="J253" s="123"/>
      <c r="K253" s="124"/>
      <c r="L253" s="125">
        <f t="shared" si="39"/>
        <v>0</v>
      </c>
      <c r="M253" s="226"/>
      <c r="N253" s="227"/>
      <c r="O253" s="125">
        <f t="shared" si="40"/>
        <v>0</v>
      </c>
      <c r="P253" s="83"/>
      <c r="R253" s="56"/>
    </row>
    <row r="254" spans="1:18" hidden="1" x14ac:dyDescent="0.25">
      <c r="A254" s="95">
        <v>6300</v>
      </c>
      <c r="B254" s="212" t="s">
        <v>269</v>
      </c>
      <c r="C254" s="391">
        <f t="shared" si="26"/>
        <v>0</v>
      </c>
      <c r="D254" s="104">
        <f>SUM(D255,D259,D260)</f>
        <v>0</v>
      </c>
      <c r="E254" s="239">
        <f>SUM(E255,E259,E260)</f>
        <v>0</v>
      </c>
      <c r="F254" s="106">
        <f t="shared" si="37"/>
        <v>0</v>
      </c>
      <c r="G254" s="104">
        <f>SUM(G255,G259,G260)</f>
        <v>0</v>
      </c>
      <c r="H254" s="105">
        <f t="shared" ref="H254" si="44">SUM(H255,H259,H260)</f>
        <v>0</v>
      </c>
      <c r="I254" s="106">
        <f t="shared" si="38"/>
        <v>0</v>
      </c>
      <c r="J254" s="104">
        <f>SUM(J255,J259,J260)</f>
        <v>0</v>
      </c>
      <c r="K254" s="105">
        <f t="shared" ref="K254" si="45">SUM(K255,K259,K260)</f>
        <v>0</v>
      </c>
      <c r="L254" s="106">
        <f t="shared" si="39"/>
        <v>0</v>
      </c>
      <c r="M254" s="247">
        <f t="shared" ref="M254:N254" si="46">SUM(M255,M259,M260)</f>
        <v>0</v>
      </c>
      <c r="N254" s="248">
        <f t="shared" si="46"/>
        <v>0</v>
      </c>
      <c r="O254" s="249">
        <f t="shared" si="40"/>
        <v>0</v>
      </c>
      <c r="P254" s="250"/>
      <c r="R254" s="56"/>
    </row>
    <row r="255" spans="1:18" ht="24" hidden="1" x14ac:dyDescent="0.25">
      <c r="A255" s="240">
        <v>6320</v>
      </c>
      <c r="B255" s="108" t="s">
        <v>270</v>
      </c>
      <c r="C255" s="402">
        <f t="shared" si="26"/>
        <v>0</v>
      </c>
      <c r="D255" s="241">
        <f>SUM(D256:D258)</f>
        <v>0</v>
      </c>
      <c r="E255" s="245">
        <f>SUM(E256:E258)</f>
        <v>0</v>
      </c>
      <c r="F255" s="115">
        <f t="shared" si="37"/>
        <v>0</v>
      </c>
      <c r="G255" s="241">
        <f>SUM(G256:G258)</f>
        <v>0</v>
      </c>
      <c r="H255" s="243">
        <f t="shared" ref="H255" si="47">SUM(H256:H258)</f>
        <v>0</v>
      </c>
      <c r="I255" s="115">
        <f t="shared" si="38"/>
        <v>0</v>
      </c>
      <c r="J255" s="241">
        <f>SUM(J256:J258)</f>
        <v>0</v>
      </c>
      <c r="K255" s="243">
        <f t="shared" ref="K255" si="48">SUM(K256:K258)</f>
        <v>0</v>
      </c>
      <c r="L255" s="115">
        <f t="shared" si="39"/>
        <v>0</v>
      </c>
      <c r="M255" s="244">
        <f t="shared" ref="M255:N255" si="49">SUM(M256:M258)</f>
        <v>0</v>
      </c>
      <c r="N255" s="245">
        <f t="shared" si="49"/>
        <v>0</v>
      </c>
      <c r="O255" s="115">
        <f t="shared" si="40"/>
        <v>0</v>
      </c>
      <c r="P255" s="74"/>
      <c r="R255" s="56"/>
    </row>
    <row r="256" spans="1:18" hidden="1" x14ac:dyDescent="0.25">
      <c r="A256" s="76">
        <v>6322</v>
      </c>
      <c r="B256" s="118" t="s">
        <v>271</v>
      </c>
      <c r="C256" s="225">
        <f t="shared" si="26"/>
        <v>0</v>
      </c>
      <c r="D256" s="123">
        <v>0</v>
      </c>
      <c r="E256" s="227"/>
      <c r="F256" s="125">
        <f t="shared" si="37"/>
        <v>0</v>
      </c>
      <c r="G256" s="123"/>
      <c r="H256" s="124"/>
      <c r="I256" s="125">
        <f t="shared" si="38"/>
        <v>0</v>
      </c>
      <c r="J256" s="123"/>
      <c r="K256" s="124"/>
      <c r="L256" s="125">
        <f t="shared" si="39"/>
        <v>0</v>
      </c>
      <c r="M256" s="226"/>
      <c r="N256" s="227"/>
      <c r="O256" s="125">
        <f t="shared" si="40"/>
        <v>0</v>
      </c>
      <c r="P256" s="83"/>
      <c r="R256" s="56"/>
    </row>
    <row r="257" spans="1:18" ht="24" hidden="1" x14ac:dyDescent="0.25">
      <c r="A257" s="76">
        <v>6323</v>
      </c>
      <c r="B257" s="118" t="s">
        <v>272</v>
      </c>
      <c r="C257" s="225">
        <f t="shared" si="26"/>
        <v>0</v>
      </c>
      <c r="D257" s="123">
        <v>0</v>
      </c>
      <c r="E257" s="227"/>
      <c r="F257" s="125">
        <f t="shared" si="37"/>
        <v>0</v>
      </c>
      <c r="G257" s="123"/>
      <c r="H257" s="124"/>
      <c r="I257" s="125">
        <f t="shared" si="38"/>
        <v>0</v>
      </c>
      <c r="J257" s="123"/>
      <c r="K257" s="124"/>
      <c r="L257" s="125">
        <f t="shared" si="39"/>
        <v>0</v>
      </c>
      <c r="M257" s="226"/>
      <c r="N257" s="227"/>
      <c r="O257" s="125">
        <f t="shared" si="40"/>
        <v>0</v>
      </c>
      <c r="P257" s="83"/>
      <c r="R257" s="56"/>
    </row>
    <row r="258" spans="1:18" ht="24" hidden="1" x14ac:dyDescent="0.25">
      <c r="A258" s="67">
        <v>6324</v>
      </c>
      <c r="B258" s="108" t="s">
        <v>273</v>
      </c>
      <c r="C258" s="225">
        <f t="shared" si="26"/>
        <v>0</v>
      </c>
      <c r="D258" s="113">
        <v>0</v>
      </c>
      <c r="E258" s="224"/>
      <c r="F258" s="115">
        <f t="shared" si="37"/>
        <v>0</v>
      </c>
      <c r="G258" s="113"/>
      <c r="H258" s="114"/>
      <c r="I258" s="115">
        <f t="shared" si="38"/>
        <v>0</v>
      </c>
      <c r="J258" s="113"/>
      <c r="K258" s="114"/>
      <c r="L258" s="115">
        <f t="shared" si="39"/>
        <v>0</v>
      </c>
      <c r="M258" s="223"/>
      <c r="N258" s="224"/>
      <c r="O258" s="115">
        <f t="shared" si="40"/>
        <v>0</v>
      </c>
      <c r="P258" s="74"/>
      <c r="R258" s="56"/>
    </row>
    <row r="259" spans="1:18" ht="24" hidden="1" x14ac:dyDescent="0.25">
      <c r="A259" s="280">
        <v>6330</v>
      </c>
      <c r="B259" s="281" t="s">
        <v>274</v>
      </c>
      <c r="C259" s="225">
        <f t="shared" ref="C259:C286" si="50">F259+I259+L259+O259</f>
        <v>0</v>
      </c>
      <c r="D259" s="266">
        <v>0</v>
      </c>
      <c r="E259" s="269"/>
      <c r="F259" s="262">
        <f t="shared" si="37"/>
        <v>0</v>
      </c>
      <c r="G259" s="266"/>
      <c r="H259" s="267"/>
      <c r="I259" s="262">
        <f t="shared" si="38"/>
        <v>0</v>
      </c>
      <c r="J259" s="266"/>
      <c r="K259" s="267"/>
      <c r="L259" s="262">
        <f t="shared" si="39"/>
        <v>0</v>
      </c>
      <c r="M259" s="268"/>
      <c r="N259" s="269"/>
      <c r="O259" s="262">
        <f t="shared" si="40"/>
        <v>0</v>
      </c>
      <c r="P259" s="263"/>
      <c r="R259" s="56"/>
    </row>
    <row r="260" spans="1:18" hidden="1" x14ac:dyDescent="0.25">
      <c r="A260" s="228">
        <v>6360</v>
      </c>
      <c r="B260" s="118" t="s">
        <v>275</v>
      </c>
      <c r="C260" s="225">
        <f t="shared" si="50"/>
        <v>0</v>
      </c>
      <c r="D260" s="123">
        <v>0</v>
      </c>
      <c r="E260" s="227"/>
      <c r="F260" s="125">
        <f t="shared" si="37"/>
        <v>0</v>
      </c>
      <c r="G260" s="123"/>
      <c r="H260" s="124"/>
      <c r="I260" s="125">
        <f t="shared" si="38"/>
        <v>0</v>
      </c>
      <c r="J260" s="123"/>
      <c r="K260" s="124"/>
      <c r="L260" s="125">
        <f t="shared" si="39"/>
        <v>0</v>
      </c>
      <c r="M260" s="226"/>
      <c r="N260" s="227"/>
      <c r="O260" s="125">
        <f t="shared" si="40"/>
        <v>0</v>
      </c>
      <c r="P260" s="83"/>
      <c r="R260" s="56"/>
    </row>
    <row r="261" spans="1:18" ht="24" x14ac:dyDescent="0.25">
      <c r="A261" s="95">
        <v>6400</v>
      </c>
      <c r="B261" s="212" t="s">
        <v>276</v>
      </c>
      <c r="C261" s="391">
        <f t="shared" si="50"/>
        <v>40000</v>
      </c>
      <c r="D261" s="104">
        <f>SUM(D262,D266)</f>
        <v>40000</v>
      </c>
      <c r="E261" s="239">
        <f>SUM(E262,E266)</f>
        <v>0</v>
      </c>
      <c r="F261" s="106">
        <f t="shared" si="37"/>
        <v>40000</v>
      </c>
      <c r="G261" s="104">
        <f>SUM(G262,G266)</f>
        <v>0</v>
      </c>
      <c r="H261" s="105">
        <f t="shared" ref="H261" si="51">SUM(H262,H266)</f>
        <v>0</v>
      </c>
      <c r="I261" s="106">
        <f t="shared" si="38"/>
        <v>0</v>
      </c>
      <c r="J261" s="104">
        <f>SUM(J262,J266)</f>
        <v>0</v>
      </c>
      <c r="K261" s="105">
        <f t="shared" ref="K261" si="52">SUM(K262,K266)</f>
        <v>0</v>
      </c>
      <c r="L261" s="106">
        <f t="shared" si="39"/>
        <v>0</v>
      </c>
      <c r="M261" s="247">
        <f t="shared" ref="M261:N261" si="53">SUM(M262,M266)</f>
        <v>0</v>
      </c>
      <c r="N261" s="248">
        <f t="shared" si="53"/>
        <v>0</v>
      </c>
      <c r="O261" s="249">
        <f t="shared" si="40"/>
        <v>0</v>
      </c>
      <c r="P261" s="250"/>
      <c r="R261" s="56"/>
    </row>
    <row r="262" spans="1:18" ht="24" hidden="1" x14ac:dyDescent="0.25">
      <c r="A262" s="240">
        <v>6410</v>
      </c>
      <c r="B262" s="108" t="s">
        <v>277</v>
      </c>
      <c r="C262" s="392">
        <f t="shared" si="50"/>
        <v>0</v>
      </c>
      <c r="D262" s="241">
        <f>SUM(D263:D265)</f>
        <v>0</v>
      </c>
      <c r="E262" s="245">
        <f>SUM(E263:E265)</f>
        <v>0</v>
      </c>
      <c r="F262" s="115">
        <f t="shared" si="37"/>
        <v>0</v>
      </c>
      <c r="G262" s="241">
        <f>SUM(G263:G265)</f>
        <v>0</v>
      </c>
      <c r="H262" s="243">
        <f t="shared" ref="H262" si="54">SUM(H263:H265)</f>
        <v>0</v>
      </c>
      <c r="I262" s="115">
        <f t="shared" si="38"/>
        <v>0</v>
      </c>
      <c r="J262" s="241">
        <f>SUM(J263:J265)</f>
        <v>0</v>
      </c>
      <c r="K262" s="243">
        <f t="shared" ref="K262" si="55">SUM(K263:K265)</f>
        <v>0</v>
      </c>
      <c r="L262" s="115">
        <f t="shared" si="39"/>
        <v>0</v>
      </c>
      <c r="M262" s="256">
        <f t="shared" ref="M262:N262" si="56">SUM(M263:M265)</f>
        <v>0</v>
      </c>
      <c r="N262" s="257">
        <f t="shared" si="56"/>
        <v>0</v>
      </c>
      <c r="O262" s="136">
        <f t="shared" si="40"/>
        <v>0</v>
      </c>
      <c r="P262" s="139"/>
      <c r="R262" s="56"/>
    </row>
    <row r="263" spans="1:18" hidden="1" x14ac:dyDescent="0.25">
      <c r="A263" s="76">
        <v>6411</v>
      </c>
      <c r="B263" s="282" t="s">
        <v>278</v>
      </c>
      <c r="C263" s="225">
        <f t="shared" si="50"/>
        <v>0</v>
      </c>
      <c r="D263" s="123">
        <v>0</v>
      </c>
      <c r="E263" s="227"/>
      <c r="F263" s="125">
        <f t="shared" si="37"/>
        <v>0</v>
      </c>
      <c r="G263" s="123"/>
      <c r="H263" s="124"/>
      <c r="I263" s="125">
        <f t="shared" si="38"/>
        <v>0</v>
      </c>
      <c r="J263" s="123"/>
      <c r="K263" s="124"/>
      <c r="L263" s="125">
        <f t="shared" si="39"/>
        <v>0</v>
      </c>
      <c r="M263" s="226"/>
      <c r="N263" s="227"/>
      <c r="O263" s="125">
        <f t="shared" si="40"/>
        <v>0</v>
      </c>
      <c r="P263" s="83"/>
      <c r="R263" s="56"/>
    </row>
    <row r="264" spans="1:18" ht="36" hidden="1" x14ac:dyDescent="0.25">
      <c r="A264" s="76">
        <v>6412</v>
      </c>
      <c r="B264" s="118" t="s">
        <v>279</v>
      </c>
      <c r="C264" s="225">
        <f t="shared" si="50"/>
        <v>0</v>
      </c>
      <c r="D264" s="123">
        <v>0</v>
      </c>
      <c r="E264" s="227"/>
      <c r="F264" s="125">
        <f t="shared" si="37"/>
        <v>0</v>
      </c>
      <c r="G264" s="123"/>
      <c r="H264" s="124"/>
      <c r="I264" s="125">
        <f t="shared" si="38"/>
        <v>0</v>
      </c>
      <c r="J264" s="123"/>
      <c r="K264" s="124"/>
      <c r="L264" s="125">
        <f t="shared" si="39"/>
        <v>0</v>
      </c>
      <c r="M264" s="226"/>
      <c r="N264" s="227"/>
      <c r="O264" s="125">
        <f t="shared" si="40"/>
        <v>0</v>
      </c>
      <c r="P264" s="83"/>
      <c r="R264" s="56"/>
    </row>
    <row r="265" spans="1:18" ht="36" hidden="1" x14ac:dyDescent="0.25">
      <c r="A265" s="76">
        <v>6419</v>
      </c>
      <c r="B265" s="118" t="s">
        <v>280</v>
      </c>
      <c r="C265" s="225">
        <f t="shared" si="50"/>
        <v>0</v>
      </c>
      <c r="D265" s="123">
        <v>0</v>
      </c>
      <c r="E265" s="227"/>
      <c r="F265" s="125">
        <f t="shared" si="37"/>
        <v>0</v>
      </c>
      <c r="G265" s="123"/>
      <c r="H265" s="124"/>
      <c r="I265" s="125">
        <f t="shared" si="38"/>
        <v>0</v>
      </c>
      <c r="J265" s="123"/>
      <c r="K265" s="124"/>
      <c r="L265" s="125">
        <f t="shared" si="39"/>
        <v>0</v>
      </c>
      <c r="M265" s="226"/>
      <c r="N265" s="227"/>
      <c r="O265" s="125">
        <f t="shared" si="40"/>
        <v>0</v>
      </c>
      <c r="P265" s="83"/>
      <c r="R265" s="56"/>
    </row>
    <row r="266" spans="1:18" ht="36" x14ac:dyDescent="0.25">
      <c r="A266" s="228">
        <v>6420</v>
      </c>
      <c r="B266" s="118" t="s">
        <v>281</v>
      </c>
      <c r="C266" s="225">
        <f t="shared" si="50"/>
        <v>40000</v>
      </c>
      <c r="D266" s="229">
        <f>SUM(D267:D270)</f>
        <v>40000</v>
      </c>
      <c r="E266" s="233">
        <f>SUM(E267:E270)</f>
        <v>0</v>
      </c>
      <c r="F266" s="125">
        <f t="shared" si="37"/>
        <v>40000</v>
      </c>
      <c r="G266" s="229">
        <f>SUM(G267:G270)</f>
        <v>0</v>
      </c>
      <c r="H266" s="231">
        <f>SUM(H267:H270)</f>
        <v>0</v>
      </c>
      <c r="I266" s="125">
        <f t="shared" si="38"/>
        <v>0</v>
      </c>
      <c r="J266" s="229">
        <f>SUM(J267:J270)</f>
        <v>0</v>
      </c>
      <c r="K266" s="231">
        <f>SUM(K267:K270)</f>
        <v>0</v>
      </c>
      <c r="L266" s="125">
        <f t="shared" si="39"/>
        <v>0</v>
      </c>
      <c r="M266" s="232">
        <f>SUM(M267:M270)</f>
        <v>0</v>
      </c>
      <c r="N266" s="233">
        <f>SUM(N267:N270)</f>
        <v>0</v>
      </c>
      <c r="O266" s="125">
        <f t="shared" si="40"/>
        <v>0</v>
      </c>
      <c r="P266" s="83"/>
      <c r="R266" s="56"/>
    </row>
    <row r="267" spans="1:18" hidden="1" x14ac:dyDescent="0.25">
      <c r="A267" s="76">
        <v>6421</v>
      </c>
      <c r="B267" s="118" t="s">
        <v>282</v>
      </c>
      <c r="C267" s="225">
        <f t="shared" si="50"/>
        <v>0</v>
      </c>
      <c r="D267" s="123">
        <v>0</v>
      </c>
      <c r="E267" s="227"/>
      <c r="F267" s="125">
        <f t="shared" si="37"/>
        <v>0</v>
      </c>
      <c r="G267" s="123"/>
      <c r="H267" s="124"/>
      <c r="I267" s="125">
        <f t="shared" si="38"/>
        <v>0</v>
      </c>
      <c r="J267" s="123"/>
      <c r="K267" s="124"/>
      <c r="L267" s="125">
        <f t="shared" si="39"/>
        <v>0</v>
      </c>
      <c r="M267" s="226"/>
      <c r="N267" s="227"/>
      <c r="O267" s="125">
        <f t="shared" si="40"/>
        <v>0</v>
      </c>
      <c r="P267" s="83"/>
      <c r="R267" s="56"/>
    </row>
    <row r="268" spans="1:18" x14ac:dyDescent="0.25">
      <c r="A268" s="76">
        <v>6422</v>
      </c>
      <c r="B268" s="118" t="s">
        <v>283</v>
      </c>
      <c r="C268" s="225">
        <f t="shared" si="50"/>
        <v>40000</v>
      </c>
      <c r="D268" s="123">
        <v>40000</v>
      </c>
      <c r="E268" s="227"/>
      <c r="F268" s="125">
        <f t="shared" si="37"/>
        <v>40000</v>
      </c>
      <c r="G268" s="123"/>
      <c r="H268" s="124"/>
      <c r="I268" s="125">
        <f t="shared" si="38"/>
        <v>0</v>
      </c>
      <c r="J268" s="123"/>
      <c r="K268" s="124"/>
      <c r="L268" s="125">
        <f t="shared" si="39"/>
        <v>0</v>
      </c>
      <c r="M268" s="226"/>
      <c r="N268" s="227"/>
      <c r="O268" s="125">
        <f t="shared" si="40"/>
        <v>0</v>
      </c>
      <c r="P268" s="83"/>
      <c r="R268" s="56"/>
    </row>
    <row r="269" spans="1:18" hidden="1" x14ac:dyDescent="0.25">
      <c r="A269" s="76">
        <v>6423</v>
      </c>
      <c r="B269" s="118" t="s">
        <v>284</v>
      </c>
      <c r="C269" s="225">
        <f t="shared" si="50"/>
        <v>0</v>
      </c>
      <c r="D269" s="123">
        <v>0</v>
      </c>
      <c r="E269" s="227"/>
      <c r="F269" s="125">
        <f t="shared" si="37"/>
        <v>0</v>
      </c>
      <c r="G269" s="123"/>
      <c r="H269" s="124"/>
      <c r="I269" s="125">
        <f t="shared" si="38"/>
        <v>0</v>
      </c>
      <c r="J269" s="123"/>
      <c r="K269" s="124"/>
      <c r="L269" s="125">
        <f t="shared" si="39"/>
        <v>0</v>
      </c>
      <c r="M269" s="226"/>
      <c r="N269" s="227"/>
      <c r="O269" s="125">
        <f t="shared" si="40"/>
        <v>0</v>
      </c>
      <c r="P269" s="83"/>
      <c r="R269" s="56"/>
    </row>
    <row r="270" spans="1:18" ht="24" hidden="1" x14ac:dyDescent="0.25">
      <c r="A270" s="76">
        <v>6424</v>
      </c>
      <c r="B270" s="118" t="s">
        <v>285</v>
      </c>
      <c r="C270" s="225">
        <f t="shared" si="50"/>
        <v>0</v>
      </c>
      <c r="D270" s="123">
        <v>0</v>
      </c>
      <c r="E270" s="227"/>
      <c r="F270" s="125">
        <f t="shared" si="37"/>
        <v>0</v>
      </c>
      <c r="G270" s="123"/>
      <c r="H270" s="124"/>
      <c r="I270" s="125">
        <f t="shared" si="38"/>
        <v>0</v>
      </c>
      <c r="J270" s="123"/>
      <c r="K270" s="124"/>
      <c r="L270" s="125">
        <f t="shared" si="39"/>
        <v>0</v>
      </c>
      <c r="M270" s="226"/>
      <c r="N270" s="227"/>
      <c r="O270" s="125">
        <f t="shared" si="40"/>
        <v>0</v>
      </c>
      <c r="P270" s="83"/>
      <c r="R270" s="56"/>
    </row>
    <row r="271" spans="1:18" ht="36" hidden="1" x14ac:dyDescent="0.25">
      <c r="A271" s="283">
        <v>7000</v>
      </c>
      <c r="B271" s="283" t="s">
        <v>286</v>
      </c>
      <c r="C271" s="404">
        <f t="shared" si="50"/>
        <v>0</v>
      </c>
      <c r="D271" s="285">
        <f>SUM(D272,D282)</f>
        <v>0</v>
      </c>
      <c r="E271" s="342">
        <f>SUM(E272,E282)</f>
        <v>0</v>
      </c>
      <c r="F271" s="287">
        <f t="shared" si="37"/>
        <v>0</v>
      </c>
      <c r="G271" s="285">
        <f>SUM(G272,G282)</f>
        <v>0</v>
      </c>
      <c r="H271" s="286">
        <f>SUM(H272,H282)</f>
        <v>0</v>
      </c>
      <c r="I271" s="287">
        <f t="shared" si="38"/>
        <v>0</v>
      </c>
      <c r="J271" s="285">
        <f>SUM(J272,J282)</f>
        <v>0</v>
      </c>
      <c r="K271" s="286">
        <f>SUM(K272,K282)</f>
        <v>0</v>
      </c>
      <c r="L271" s="287">
        <f t="shared" si="39"/>
        <v>0</v>
      </c>
      <c r="M271" s="288">
        <f>SUM(M272,M282)</f>
        <v>0</v>
      </c>
      <c r="N271" s="289">
        <f>SUM(N272,N282)</f>
        <v>0</v>
      </c>
      <c r="O271" s="290">
        <f t="shared" si="40"/>
        <v>0</v>
      </c>
      <c r="P271" s="291"/>
      <c r="R271" s="56"/>
    </row>
    <row r="272" spans="1:18" ht="24" hidden="1" x14ac:dyDescent="0.25">
      <c r="A272" s="95">
        <v>7200</v>
      </c>
      <c r="B272" s="212" t="s">
        <v>287</v>
      </c>
      <c r="C272" s="391">
        <f t="shared" si="50"/>
        <v>0</v>
      </c>
      <c r="D272" s="104">
        <f>SUM(D273,D274,D277,D278,D281)</f>
        <v>0</v>
      </c>
      <c r="E272" s="239">
        <f>SUM(E273,E274,E277,E278,E281)</f>
        <v>0</v>
      </c>
      <c r="F272" s="106">
        <f t="shared" si="37"/>
        <v>0</v>
      </c>
      <c r="G272" s="104">
        <f>SUM(G273,G274,G277,G278,G281)</f>
        <v>0</v>
      </c>
      <c r="H272" s="105">
        <f>SUM(H273,H274,H277,H278,H281)</f>
        <v>0</v>
      </c>
      <c r="I272" s="106">
        <f t="shared" si="38"/>
        <v>0</v>
      </c>
      <c r="J272" s="104">
        <f>SUM(J273,J274,J277,J278,J281)</f>
        <v>0</v>
      </c>
      <c r="K272" s="105">
        <f>SUM(K273,K274,K277,K278,K281)</f>
        <v>0</v>
      </c>
      <c r="L272" s="106">
        <f t="shared" si="39"/>
        <v>0</v>
      </c>
      <c r="M272" s="213">
        <f>SUM(M273,M274,M277,M278,M281)</f>
        <v>0</v>
      </c>
      <c r="N272" s="214">
        <f>SUM(N273,N274,N277,N278,N281)</f>
        <v>0</v>
      </c>
      <c r="O272" s="215">
        <f t="shared" si="40"/>
        <v>0</v>
      </c>
      <c r="P272" s="216"/>
      <c r="R272" s="56"/>
    </row>
    <row r="273" spans="1:18" ht="24" hidden="1" x14ac:dyDescent="0.25">
      <c r="A273" s="240">
        <v>7210</v>
      </c>
      <c r="B273" s="108" t="s">
        <v>288</v>
      </c>
      <c r="C273" s="392">
        <f t="shared" si="50"/>
        <v>0</v>
      </c>
      <c r="D273" s="113">
        <v>0</v>
      </c>
      <c r="E273" s="224"/>
      <c r="F273" s="115">
        <f t="shared" si="37"/>
        <v>0</v>
      </c>
      <c r="G273" s="113"/>
      <c r="H273" s="114"/>
      <c r="I273" s="115">
        <f t="shared" si="38"/>
        <v>0</v>
      </c>
      <c r="J273" s="113"/>
      <c r="K273" s="114"/>
      <c r="L273" s="115">
        <f t="shared" si="39"/>
        <v>0</v>
      </c>
      <c r="M273" s="223"/>
      <c r="N273" s="224"/>
      <c r="O273" s="115">
        <f t="shared" si="40"/>
        <v>0</v>
      </c>
      <c r="P273" s="74"/>
      <c r="R273" s="56"/>
    </row>
    <row r="274" spans="1:18" s="6" customFormat="1" ht="36" hidden="1" x14ac:dyDescent="0.25">
      <c r="A274" s="228">
        <v>7220</v>
      </c>
      <c r="B274" s="118" t="s">
        <v>289</v>
      </c>
      <c r="C274" s="225">
        <f t="shared" si="50"/>
        <v>0</v>
      </c>
      <c r="D274" s="229">
        <f>SUM(D275:D276)</f>
        <v>0</v>
      </c>
      <c r="E274" s="233">
        <f>SUM(E275:E276)</f>
        <v>0</v>
      </c>
      <c r="F274" s="125">
        <f t="shared" si="37"/>
        <v>0</v>
      </c>
      <c r="G274" s="229">
        <f>SUM(G275:G276)</f>
        <v>0</v>
      </c>
      <c r="H274" s="231">
        <f>SUM(H275:H276)</f>
        <v>0</v>
      </c>
      <c r="I274" s="125">
        <f t="shared" si="38"/>
        <v>0</v>
      </c>
      <c r="J274" s="229">
        <f>SUM(J275:J276)</f>
        <v>0</v>
      </c>
      <c r="K274" s="231">
        <f>SUM(K275:K276)</f>
        <v>0</v>
      </c>
      <c r="L274" s="125">
        <f t="shared" si="39"/>
        <v>0</v>
      </c>
      <c r="M274" s="232">
        <f>SUM(M275:M276)</f>
        <v>0</v>
      </c>
      <c r="N274" s="233">
        <f>SUM(N275:N276)</f>
        <v>0</v>
      </c>
      <c r="O274" s="125">
        <f t="shared" si="40"/>
        <v>0</v>
      </c>
      <c r="P274" s="83"/>
      <c r="R274" s="56"/>
    </row>
    <row r="275" spans="1:18" s="6" customFormat="1" ht="36" hidden="1" x14ac:dyDescent="0.25">
      <c r="A275" s="76">
        <v>7221</v>
      </c>
      <c r="B275" s="118" t="s">
        <v>290</v>
      </c>
      <c r="C275" s="225">
        <f t="shared" si="50"/>
        <v>0</v>
      </c>
      <c r="D275" s="123">
        <v>0</v>
      </c>
      <c r="E275" s="227"/>
      <c r="F275" s="125">
        <f t="shared" si="37"/>
        <v>0</v>
      </c>
      <c r="G275" s="123"/>
      <c r="H275" s="124"/>
      <c r="I275" s="125">
        <f t="shared" si="38"/>
        <v>0</v>
      </c>
      <c r="J275" s="123"/>
      <c r="K275" s="124"/>
      <c r="L275" s="125">
        <f t="shared" si="39"/>
        <v>0</v>
      </c>
      <c r="M275" s="226"/>
      <c r="N275" s="227"/>
      <c r="O275" s="125">
        <f t="shared" si="40"/>
        <v>0</v>
      </c>
      <c r="P275" s="83"/>
      <c r="R275" s="56"/>
    </row>
    <row r="276" spans="1:18" s="6" customFormat="1" ht="36" hidden="1" x14ac:dyDescent="0.25">
      <c r="A276" s="76">
        <v>7222</v>
      </c>
      <c r="B276" s="118" t="s">
        <v>291</v>
      </c>
      <c r="C276" s="225">
        <f t="shared" si="50"/>
        <v>0</v>
      </c>
      <c r="D276" s="123">
        <v>0</v>
      </c>
      <c r="E276" s="227"/>
      <c r="F276" s="125">
        <f t="shared" si="37"/>
        <v>0</v>
      </c>
      <c r="G276" s="123"/>
      <c r="H276" s="124"/>
      <c r="I276" s="125">
        <f t="shared" si="38"/>
        <v>0</v>
      </c>
      <c r="J276" s="123"/>
      <c r="K276" s="124"/>
      <c r="L276" s="125">
        <f t="shared" si="39"/>
        <v>0</v>
      </c>
      <c r="M276" s="226"/>
      <c r="N276" s="227"/>
      <c r="O276" s="125">
        <f t="shared" si="40"/>
        <v>0</v>
      </c>
      <c r="P276" s="83"/>
      <c r="R276" s="56"/>
    </row>
    <row r="277" spans="1:18" s="6" customFormat="1" ht="24" hidden="1" x14ac:dyDescent="0.25">
      <c r="A277" s="228">
        <v>7230</v>
      </c>
      <c r="B277" s="118" t="s">
        <v>292</v>
      </c>
      <c r="C277" s="225">
        <f t="shared" si="50"/>
        <v>0</v>
      </c>
      <c r="D277" s="123">
        <v>0</v>
      </c>
      <c r="E277" s="227"/>
      <c r="F277" s="125">
        <f t="shared" si="37"/>
        <v>0</v>
      </c>
      <c r="G277" s="123"/>
      <c r="H277" s="124"/>
      <c r="I277" s="125">
        <f t="shared" si="38"/>
        <v>0</v>
      </c>
      <c r="J277" s="123"/>
      <c r="K277" s="124"/>
      <c r="L277" s="125">
        <f t="shared" si="39"/>
        <v>0</v>
      </c>
      <c r="M277" s="226"/>
      <c r="N277" s="227"/>
      <c r="O277" s="125">
        <f>M277+N277</f>
        <v>0</v>
      </c>
      <c r="P277" s="83"/>
      <c r="R277" s="56"/>
    </row>
    <row r="278" spans="1:18" ht="24" hidden="1" x14ac:dyDescent="0.25">
      <c r="A278" s="228">
        <v>7240</v>
      </c>
      <c r="B278" s="118" t="s">
        <v>293</v>
      </c>
      <c r="C278" s="225">
        <f t="shared" si="50"/>
        <v>0</v>
      </c>
      <c r="D278" s="229">
        <f>SUM(D279:D280)</f>
        <v>0</v>
      </c>
      <c r="E278" s="233">
        <f>SUM(E279:E280)</f>
        <v>0</v>
      </c>
      <c r="F278" s="125">
        <f t="shared" si="37"/>
        <v>0</v>
      </c>
      <c r="G278" s="229">
        <f>SUM(G279:G280)</f>
        <v>0</v>
      </c>
      <c r="H278" s="231">
        <f>SUM(H279:H280)</f>
        <v>0</v>
      </c>
      <c r="I278" s="125">
        <f t="shared" si="38"/>
        <v>0</v>
      </c>
      <c r="J278" s="229">
        <f>SUM(J279:J280)</f>
        <v>0</v>
      </c>
      <c r="K278" s="231">
        <f>SUM(K279:K280)</f>
        <v>0</v>
      </c>
      <c r="L278" s="125">
        <f t="shared" si="39"/>
        <v>0</v>
      </c>
      <c r="M278" s="232">
        <f>SUM(M279:M280)</f>
        <v>0</v>
      </c>
      <c r="N278" s="233">
        <f>SUM(N279:N280)</f>
        <v>0</v>
      </c>
      <c r="O278" s="125">
        <f>SUM(O279:O280)</f>
        <v>0</v>
      </c>
      <c r="P278" s="83"/>
      <c r="R278" s="56"/>
    </row>
    <row r="279" spans="1:18" ht="48" hidden="1" x14ac:dyDescent="0.25">
      <c r="A279" s="76">
        <v>7245</v>
      </c>
      <c r="B279" s="118" t="s">
        <v>294</v>
      </c>
      <c r="C279" s="225">
        <f t="shared" si="50"/>
        <v>0</v>
      </c>
      <c r="D279" s="123">
        <v>0</v>
      </c>
      <c r="E279" s="227"/>
      <c r="F279" s="125">
        <f t="shared" si="37"/>
        <v>0</v>
      </c>
      <c r="G279" s="123"/>
      <c r="H279" s="124"/>
      <c r="I279" s="125">
        <f t="shared" si="38"/>
        <v>0</v>
      </c>
      <c r="J279" s="123"/>
      <c r="K279" s="124"/>
      <c r="L279" s="125">
        <f t="shared" si="39"/>
        <v>0</v>
      </c>
      <c r="M279" s="226"/>
      <c r="N279" s="227"/>
      <c r="O279" s="125">
        <f t="shared" ref="O279:O282" si="57">M279+N279</f>
        <v>0</v>
      </c>
      <c r="P279" s="83"/>
      <c r="R279" s="56"/>
    </row>
    <row r="280" spans="1:18" ht="84" hidden="1" x14ac:dyDescent="0.25">
      <c r="A280" s="76">
        <v>7246</v>
      </c>
      <c r="B280" s="118" t="s">
        <v>295</v>
      </c>
      <c r="C280" s="225">
        <f t="shared" si="50"/>
        <v>0</v>
      </c>
      <c r="D280" s="123">
        <v>0</v>
      </c>
      <c r="E280" s="227"/>
      <c r="F280" s="125">
        <f t="shared" si="37"/>
        <v>0</v>
      </c>
      <c r="G280" s="123"/>
      <c r="H280" s="124"/>
      <c r="I280" s="125">
        <f t="shared" si="38"/>
        <v>0</v>
      </c>
      <c r="J280" s="123"/>
      <c r="K280" s="124"/>
      <c r="L280" s="125">
        <f t="shared" si="39"/>
        <v>0</v>
      </c>
      <c r="M280" s="226"/>
      <c r="N280" s="227"/>
      <c r="O280" s="125">
        <f t="shared" si="57"/>
        <v>0</v>
      </c>
      <c r="P280" s="83"/>
      <c r="R280" s="56"/>
    </row>
    <row r="281" spans="1:18" ht="24" hidden="1" x14ac:dyDescent="0.25">
      <c r="A281" s="228">
        <v>7260</v>
      </c>
      <c r="B281" s="118" t="s">
        <v>296</v>
      </c>
      <c r="C281" s="225">
        <f t="shared" si="50"/>
        <v>0</v>
      </c>
      <c r="D281" s="113">
        <v>0</v>
      </c>
      <c r="E281" s="224"/>
      <c r="F281" s="115">
        <f t="shared" si="37"/>
        <v>0</v>
      </c>
      <c r="G281" s="113"/>
      <c r="H281" s="114"/>
      <c r="I281" s="115">
        <f t="shared" si="38"/>
        <v>0</v>
      </c>
      <c r="J281" s="113"/>
      <c r="K281" s="114"/>
      <c r="L281" s="115">
        <f t="shared" si="39"/>
        <v>0</v>
      </c>
      <c r="M281" s="223"/>
      <c r="N281" s="224"/>
      <c r="O281" s="115">
        <f t="shared" si="57"/>
        <v>0</v>
      </c>
      <c r="P281" s="74"/>
      <c r="R281" s="56"/>
    </row>
    <row r="282" spans="1:18" hidden="1" x14ac:dyDescent="0.25">
      <c r="A282" s="95">
        <v>7700</v>
      </c>
      <c r="B282" s="212" t="s">
        <v>297</v>
      </c>
      <c r="C282" s="246">
        <f t="shared" si="50"/>
        <v>0</v>
      </c>
      <c r="D282" s="293">
        <f>D283</f>
        <v>0</v>
      </c>
      <c r="E282" s="248">
        <f>SUM(E283)</f>
        <v>0</v>
      </c>
      <c r="F282" s="249">
        <f t="shared" si="37"/>
        <v>0</v>
      </c>
      <c r="G282" s="293">
        <f>G283</f>
        <v>0</v>
      </c>
      <c r="H282" s="294">
        <f>SUM(H283)</f>
        <v>0</v>
      </c>
      <c r="I282" s="249">
        <f t="shared" si="38"/>
        <v>0</v>
      </c>
      <c r="J282" s="293">
        <f>J283</f>
        <v>0</v>
      </c>
      <c r="K282" s="294">
        <f>SUM(K283)</f>
        <v>0</v>
      </c>
      <c r="L282" s="249">
        <f t="shared" si="39"/>
        <v>0</v>
      </c>
      <c r="M282" s="247">
        <f>SUM(M283)</f>
        <v>0</v>
      </c>
      <c r="N282" s="248">
        <f>SUM(N283)</f>
        <v>0</v>
      </c>
      <c r="O282" s="249">
        <f t="shared" si="57"/>
        <v>0</v>
      </c>
      <c r="P282" s="250"/>
      <c r="R282" s="56"/>
    </row>
    <row r="283" spans="1:18" hidden="1" x14ac:dyDescent="0.25">
      <c r="A283" s="128">
        <v>7720</v>
      </c>
      <c r="B283" s="129" t="s">
        <v>298</v>
      </c>
      <c r="C283" s="295">
        <f t="shared" si="50"/>
        <v>0</v>
      </c>
      <c r="D283" s="134">
        <v>0</v>
      </c>
      <c r="E283" s="297"/>
      <c r="F283" s="136">
        <f t="shared" si="37"/>
        <v>0</v>
      </c>
      <c r="G283" s="134"/>
      <c r="H283" s="135"/>
      <c r="I283" s="136">
        <f t="shared" si="38"/>
        <v>0</v>
      </c>
      <c r="J283" s="134"/>
      <c r="K283" s="135"/>
      <c r="L283" s="136">
        <f t="shared" si="39"/>
        <v>0</v>
      </c>
      <c r="M283" s="296"/>
      <c r="N283" s="297"/>
      <c r="O283" s="136">
        <f>M283+N283</f>
        <v>0</v>
      </c>
      <c r="P283" s="139"/>
      <c r="R283" s="56"/>
    </row>
    <row r="284" spans="1:18" hidden="1" x14ac:dyDescent="0.25">
      <c r="A284" s="298"/>
      <c r="B284" s="158" t="s">
        <v>299</v>
      </c>
      <c r="C284" s="392">
        <f t="shared" si="50"/>
        <v>0</v>
      </c>
      <c r="D284" s="218">
        <f>SUM(D285:D286)</f>
        <v>0</v>
      </c>
      <c r="E284" s="222">
        <f>SUM(E285:E286)</f>
        <v>0</v>
      </c>
      <c r="F284" s="220">
        <f t="shared" si="37"/>
        <v>0</v>
      </c>
      <c r="G284" s="218">
        <f>SUM(G285:G286)</f>
        <v>0</v>
      </c>
      <c r="H284" s="219">
        <f>SUM(H285:H286)</f>
        <v>0</v>
      </c>
      <c r="I284" s="220">
        <f t="shared" si="38"/>
        <v>0</v>
      </c>
      <c r="J284" s="218">
        <f>SUM(J285:J286)</f>
        <v>0</v>
      </c>
      <c r="K284" s="219">
        <f>SUM(K285:K286)</f>
        <v>0</v>
      </c>
      <c r="L284" s="220">
        <f t="shared" si="39"/>
        <v>0</v>
      </c>
      <c r="M284" s="221">
        <f>SUM(M285:M286)</f>
        <v>0</v>
      </c>
      <c r="N284" s="222">
        <f>SUM(N285:N286)</f>
        <v>0</v>
      </c>
      <c r="O284" s="220">
        <f t="shared" ref="O284:O299" si="58">M284+N284</f>
        <v>0</v>
      </c>
      <c r="P284" s="166"/>
      <c r="R284" s="56"/>
    </row>
    <row r="285" spans="1:18" hidden="1" x14ac:dyDescent="0.25">
      <c r="A285" s="282" t="s">
        <v>300</v>
      </c>
      <c r="B285" s="76" t="s">
        <v>301</v>
      </c>
      <c r="C285" s="225">
        <f t="shared" si="50"/>
        <v>0</v>
      </c>
      <c r="D285" s="123"/>
      <c r="E285" s="227"/>
      <c r="F285" s="125">
        <f t="shared" si="37"/>
        <v>0</v>
      </c>
      <c r="G285" s="123"/>
      <c r="H285" s="124"/>
      <c r="I285" s="125">
        <f t="shared" si="38"/>
        <v>0</v>
      </c>
      <c r="J285" s="123"/>
      <c r="K285" s="124"/>
      <c r="L285" s="125">
        <f t="shared" si="39"/>
        <v>0</v>
      </c>
      <c r="M285" s="226"/>
      <c r="N285" s="227"/>
      <c r="O285" s="125">
        <f t="shared" si="58"/>
        <v>0</v>
      </c>
      <c r="P285" s="83"/>
      <c r="R285" s="56"/>
    </row>
    <row r="286" spans="1:18" hidden="1" x14ac:dyDescent="0.25">
      <c r="A286" s="282" t="s">
        <v>302</v>
      </c>
      <c r="B286" s="299" t="s">
        <v>303</v>
      </c>
      <c r="C286" s="392">
        <f t="shared" si="50"/>
        <v>0</v>
      </c>
      <c r="D286" s="113"/>
      <c r="E286" s="224"/>
      <c r="F286" s="115">
        <f t="shared" si="37"/>
        <v>0</v>
      </c>
      <c r="G286" s="113"/>
      <c r="H286" s="114"/>
      <c r="I286" s="115">
        <f t="shared" si="38"/>
        <v>0</v>
      </c>
      <c r="J286" s="113"/>
      <c r="K286" s="114"/>
      <c r="L286" s="115">
        <f t="shared" si="39"/>
        <v>0</v>
      </c>
      <c r="M286" s="223"/>
      <c r="N286" s="224"/>
      <c r="O286" s="115">
        <f t="shared" si="58"/>
        <v>0</v>
      </c>
      <c r="P286" s="74"/>
      <c r="R286" s="56"/>
    </row>
    <row r="287" spans="1:18" x14ac:dyDescent="0.25">
      <c r="A287" s="300"/>
      <c r="B287" s="301" t="s">
        <v>304</v>
      </c>
      <c r="C287" s="405">
        <f>SUM(C284,C271,C233,C198,C190,C176,C78,C56)</f>
        <v>1739844</v>
      </c>
      <c r="D287" s="303">
        <f>SUM(D284,D271,D233,D198,D190,D176,D78,D56)</f>
        <v>1739844</v>
      </c>
      <c r="E287" s="343">
        <f>SUM(E284,E271,E233,E198,E190,E176,E78,E56)</f>
        <v>0</v>
      </c>
      <c r="F287" s="305">
        <f t="shared" si="37"/>
        <v>1739844</v>
      </c>
      <c r="G287" s="303">
        <f>SUM(G284,G271,G233,G198,G190,G176,G78,G56)</f>
        <v>0</v>
      </c>
      <c r="H287" s="304">
        <f>SUM(H284,H271,H233,H198,H190,H176,H78,H56)</f>
        <v>0</v>
      </c>
      <c r="I287" s="305">
        <f t="shared" si="38"/>
        <v>0</v>
      </c>
      <c r="J287" s="303">
        <f>SUM(J284,J271,J233,J198,J190,J176,J78,J56)</f>
        <v>0</v>
      </c>
      <c r="K287" s="304">
        <f>SUM(K284,K271,K233,K198,K190,K176,K78,K56)</f>
        <v>0</v>
      </c>
      <c r="L287" s="305">
        <f t="shared" si="39"/>
        <v>0</v>
      </c>
      <c r="M287" s="213">
        <f>SUM(M284,M271,M233,M198,M190,M176,M78,M56)</f>
        <v>0</v>
      </c>
      <c r="N287" s="214">
        <f>SUM(N284,N271,N233,N198,N190,N176,N78,N56)</f>
        <v>0</v>
      </c>
      <c r="O287" s="215">
        <f t="shared" si="58"/>
        <v>0</v>
      </c>
      <c r="P287" s="216"/>
      <c r="R287" s="56"/>
    </row>
    <row r="288" spans="1:18" hidden="1" x14ac:dyDescent="0.25">
      <c r="A288" s="306" t="s">
        <v>305</v>
      </c>
      <c r="B288" s="307"/>
      <c r="C288" s="406">
        <f t="shared" ref="C288" si="59">F288+I288+L288+O288</f>
        <v>0</v>
      </c>
      <c r="D288" s="309">
        <f>SUM(D28,D29,D45)-D54</f>
        <v>0</v>
      </c>
      <c r="E288" s="313">
        <f>SUM(E28,E29,E45)-E54</f>
        <v>0</v>
      </c>
      <c r="F288" s="312">
        <f t="shared" si="37"/>
        <v>0</v>
      </c>
      <c r="G288" s="309">
        <f>SUM(G28,G29,G45)-G54</f>
        <v>0</v>
      </c>
      <c r="H288" s="311">
        <f>SUM(H28,H29,H45)-H54</f>
        <v>0</v>
      </c>
      <c r="I288" s="312">
        <f t="shared" si="38"/>
        <v>0</v>
      </c>
      <c r="J288" s="309">
        <f>(J30+J46)-J54</f>
        <v>0</v>
      </c>
      <c r="K288" s="311">
        <f>(K30+K46)-K54</f>
        <v>0</v>
      </c>
      <c r="L288" s="312">
        <f t="shared" si="39"/>
        <v>0</v>
      </c>
      <c r="M288" s="308">
        <f>M48-M54</f>
        <v>0</v>
      </c>
      <c r="N288" s="313">
        <f>N48-N54</f>
        <v>0</v>
      </c>
      <c r="O288" s="312">
        <f t="shared" si="58"/>
        <v>0</v>
      </c>
      <c r="P288" s="314"/>
      <c r="R288" s="56"/>
    </row>
    <row r="289" spans="1:18" s="46" customFormat="1" hidden="1" x14ac:dyDescent="0.25">
      <c r="A289" s="306" t="s">
        <v>306</v>
      </c>
      <c r="B289" s="307"/>
      <c r="C289" s="406">
        <f>SUM(C290,C291)-C298+C299</f>
        <v>0</v>
      </c>
      <c r="D289" s="309">
        <f>SUM(D290,D291)-D298+D299</f>
        <v>0</v>
      </c>
      <c r="E289" s="313">
        <f>SUM(E290,E291)-E298+E299</f>
        <v>0</v>
      </c>
      <c r="F289" s="312">
        <f t="shared" si="37"/>
        <v>0</v>
      </c>
      <c r="G289" s="309">
        <f>SUM(G290,G291)-G298+G299</f>
        <v>0</v>
      </c>
      <c r="H289" s="311">
        <f>SUM(H290,H291)-H298+H299</f>
        <v>0</v>
      </c>
      <c r="I289" s="312">
        <f t="shared" si="38"/>
        <v>0</v>
      </c>
      <c r="J289" s="309">
        <f>SUM(J290,J291)-J298+J299</f>
        <v>0</v>
      </c>
      <c r="K289" s="311">
        <f>SUM(K290,K291)-K298+K299</f>
        <v>0</v>
      </c>
      <c r="L289" s="312">
        <f t="shared" si="39"/>
        <v>0</v>
      </c>
      <c r="M289" s="308">
        <f>SUM(M290,M291)-M298+M299</f>
        <v>0</v>
      </c>
      <c r="N289" s="313">
        <f>SUM(N290,N291)-N298+N299</f>
        <v>0</v>
      </c>
      <c r="O289" s="312">
        <f t="shared" si="58"/>
        <v>0</v>
      </c>
      <c r="P289" s="314"/>
      <c r="R289" s="56"/>
    </row>
    <row r="290" spans="1:18" s="46" customFormat="1" hidden="1" x14ac:dyDescent="0.25">
      <c r="A290" s="315" t="s">
        <v>307</v>
      </c>
      <c r="B290" s="315" t="s">
        <v>308</v>
      </c>
      <c r="C290" s="406">
        <f>C25-C284</f>
        <v>0</v>
      </c>
      <c r="D290" s="309">
        <f>D25-D284</f>
        <v>0</v>
      </c>
      <c r="E290" s="313">
        <f>E25-E284</f>
        <v>0</v>
      </c>
      <c r="F290" s="312">
        <f t="shared" si="37"/>
        <v>0</v>
      </c>
      <c r="G290" s="309">
        <f>G25-G284</f>
        <v>0</v>
      </c>
      <c r="H290" s="311">
        <f>H25-H284</f>
        <v>0</v>
      </c>
      <c r="I290" s="312">
        <f t="shared" si="38"/>
        <v>0</v>
      </c>
      <c r="J290" s="309">
        <f>J25-J284</f>
        <v>0</v>
      </c>
      <c r="K290" s="311">
        <f>K25-K284</f>
        <v>0</v>
      </c>
      <c r="L290" s="312">
        <f t="shared" si="39"/>
        <v>0</v>
      </c>
      <c r="M290" s="308">
        <f>M25-M284</f>
        <v>0</v>
      </c>
      <c r="N290" s="313">
        <f>N25-N284</f>
        <v>0</v>
      </c>
      <c r="O290" s="312">
        <f t="shared" si="58"/>
        <v>0</v>
      </c>
      <c r="P290" s="314"/>
      <c r="R290" s="56"/>
    </row>
    <row r="291" spans="1:18" s="46" customFormat="1" hidden="1" x14ac:dyDescent="0.25">
      <c r="A291" s="316" t="s">
        <v>309</v>
      </c>
      <c r="B291" s="316" t="s">
        <v>310</v>
      </c>
      <c r="C291" s="406">
        <f>SUM(C292,C294,C296)-SUM(C293,C295,C297)</f>
        <v>0</v>
      </c>
      <c r="D291" s="309">
        <f>SUM(D292,D294,D296)-SUM(D293,D295,D297)</f>
        <v>0</v>
      </c>
      <c r="E291" s="313">
        <f t="shared" ref="E291" si="60">SUM(E292,E294,E296)-SUM(E293,E295,E297)</f>
        <v>0</v>
      </c>
      <c r="F291" s="312">
        <f t="shared" si="37"/>
        <v>0</v>
      </c>
      <c r="G291" s="309">
        <f t="shared" ref="G291:H291" si="61">SUM(G292,G294,G296)-SUM(G293,G295,G297)</f>
        <v>0</v>
      </c>
      <c r="H291" s="311">
        <f t="shared" si="61"/>
        <v>0</v>
      </c>
      <c r="I291" s="312">
        <f t="shared" si="38"/>
        <v>0</v>
      </c>
      <c r="J291" s="309">
        <f t="shared" ref="J291:K291" si="62">SUM(J292,J294,J296)-SUM(J293,J295,J297)</f>
        <v>0</v>
      </c>
      <c r="K291" s="311">
        <f t="shared" si="62"/>
        <v>0</v>
      </c>
      <c r="L291" s="312">
        <f t="shared" si="39"/>
        <v>0</v>
      </c>
      <c r="M291" s="308">
        <f t="shared" ref="M291:N291" si="63">SUM(M292,M294,M296)-SUM(M293,M295,M297)</f>
        <v>0</v>
      </c>
      <c r="N291" s="313">
        <f t="shared" si="63"/>
        <v>0</v>
      </c>
      <c r="O291" s="312">
        <f t="shared" si="58"/>
        <v>0</v>
      </c>
      <c r="P291" s="314"/>
      <c r="R291" s="56"/>
    </row>
    <row r="292" spans="1:18" s="46" customFormat="1" hidden="1" x14ac:dyDescent="0.25">
      <c r="A292" s="298" t="s">
        <v>311</v>
      </c>
      <c r="B292" s="167" t="s">
        <v>312</v>
      </c>
      <c r="C292" s="295">
        <f t="shared" ref="C292:C299" si="64">F292+I292+L292+O292</f>
        <v>0</v>
      </c>
      <c r="D292" s="134"/>
      <c r="E292" s="297"/>
      <c r="F292" s="136">
        <f t="shared" si="37"/>
        <v>0</v>
      </c>
      <c r="G292" s="134"/>
      <c r="H292" s="135"/>
      <c r="I292" s="136">
        <f t="shared" si="38"/>
        <v>0</v>
      </c>
      <c r="J292" s="134"/>
      <c r="K292" s="135"/>
      <c r="L292" s="136">
        <f t="shared" si="39"/>
        <v>0</v>
      </c>
      <c r="M292" s="296"/>
      <c r="N292" s="297"/>
      <c r="O292" s="136">
        <f t="shared" si="58"/>
        <v>0</v>
      </c>
      <c r="P292" s="139"/>
      <c r="R292" s="56"/>
    </row>
    <row r="293" spans="1:18" hidden="1" x14ac:dyDescent="0.25">
      <c r="A293" s="282" t="s">
        <v>313</v>
      </c>
      <c r="B293" s="75" t="s">
        <v>314</v>
      </c>
      <c r="C293" s="225">
        <f t="shared" si="64"/>
        <v>0</v>
      </c>
      <c r="D293" s="123"/>
      <c r="E293" s="227"/>
      <c r="F293" s="125">
        <f t="shared" si="37"/>
        <v>0</v>
      </c>
      <c r="G293" s="123"/>
      <c r="H293" s="124"/>
      <c r="I293" s="125">
        <f t="shared" si="38"/>
        <v>0</v>
      </c>
      <c r="J293" s="123"/>
      <c r="K293" s="124"/>
      <c r="L293" s="125">
        <f t="shared" si="39"/>
        <v>0</v>
      </c>
      <c r="M293" s="226"/>
      <c r="N293" s="227"/>
      <c r="O293" s="125">
        <f t="shared" si="58"/>
        <v>0</v>
      </c>
      <c r="P293" s="83"/>
      <c r="R293" s="56"/>
    </row>
    <row r="294" spans="1:18" hidden="1" x14ac:dyDescent="0.25">
      <c r="A294" s="282" t="s">
        <v>315</v>
      </c>
      <c r="B294" s="75" t="s">
        <v>316</v>
      </c>
      <c r="C294" s="225">
        <f t="shared" si="64"/>
        <v>0</v>
      </c>
      <c r="D294" s="123"/>
      <c r="E294" s="227"/>
      <c r="F294" s="125">
        <f t="shared" si="37"/>
        <v>0</v>
      </c>
      <c r="G294" s="123"/>
      <c r="H294" s="124"/>
      <c r="I294" s="125">
        <f t="shared" si="38"/>
        <v>0</v>
      </c>
      <c r="J294" s="123"/>
      <c r="K294" s="124"/>
      <c r="L294" s="125">
        <f t="shared" si="39"/>
        <v>0</v>
      </c>
      <c r="M294" s="226"/>
      <c r="N294" s="227"/>
      <c r="O294" s="125">
        <f t="shared" si="58"/>
        <v>0</v>
      </c>
      <c r="P294" s="83"/>
      <c r="R294" s="56"/>
    </row>
    <row r="295" spans="1:18" ht="24" hidden="1" x14ac:dyDescent="0.25">
      <c r="A295" s="282" t="s">
        <v>317</v>
      </c>
      <c r="B295" s="75" t="s">
        <v>318</v>
      </c>
      <c r="C295" s="225">
        <f t="shared" si="64"/>
        <v>0</v>
      </c>
      <c r="D295" s="123"/>
      <c r="E295" s="227"/>
      <c r="F295" s="125">
        <f t="shared" si="37"/>
        <v>0</v>
      </c>
      <c r="G295" s="123"/>
      <c r="H295" s="124"/>
      <c r="I295" s="125">
        <f t="shared" si="38"/>
        <v>0</v>
      </c>
      <c r="J295" s="123"/>
      <c r="K295" s="124"/>
      <c r="L295" s="125">
        <f t="shared" si="39"/>
        <v>0</v>
      </c>
      <c r="M295" s="226"/>
      <c r="N295" s="227"/>
      <c r="O295" s="125">
        <f t="shared" si="58"/>
        <v>0</v>
      </c>
      <c r="P295" s="83"/>
      <c r="R295" s="56"/>
    </row>
    <row r="296" spans="1:18" hidden="1" x14ac:dyDescent="0.25">
      <c r="A296" s="282" t="s">
        <v>319</v>
      </c>
      <c r="B296" s="75" t="s">
        <v>320</v>
      </c>
      <c r="C296" s="225">
        <f t="shared" si="64"/>
        <v>0</v>
      </c>
      <c r="D296" s="123"/>
      <c r="E296" s="227"/>
      <c r="F296" s="125">
        <f t="shared" si="37"/>
        <v>0</v>
      </c>
      <c r="G296" s="123"/>
      <c r="H296" s="124"/>
      <c r="I296" s="125">
        <f t="shared" si="38"/>
        <v>0</v>
      </c>
      <c r="J296" s="123"/>
      <c r="K296" s="124"/>
      <c r="L296" s="125">
        <f t="shared" si="39"/>
        <v>0</v>
      </c>
      <c r="M296" s="226"/>
      <c r="N296" s="227"/>
      <c r="O296" s="125">
        <f t="shared" si="58"/>
        <v>0</v>
      </c>
      <c r="P296" s="83"/>
      <c r="R296" s="56"/>
    </row>
    <row r="297" spans="1:18" hidden="1" x14ac:dyDescent="0.25">
      <c r="A297" s="317" t="s">
        <v>321</v>
      </c>
      <c r="B297" s="318" t="s">
        <v>322</v>
      </c>
      <c r="C297" s="402">
        <f t="shared" si="64"/>
        <v>0</v>
      </c>
      <c r="D297" s="266"/>
      <c r="E297" s="269"/>
      <c r="F297" s="262">
        <f t="shared" si="37"/>
        <v>0</v>
      </c>
      <c r="G297" s="266"/>
      <c r="H297" s="267"/>
      <c r="I297" s="262">
        <f t="shared" si="38"/>
        <v>0</v>
      </c>
      <c r="J297" s="266"/>
      <c r="K297" s="267"/>
      <c r="L297" s="262">
        <f t="shared" si="39"/>
        <v>0</v>
      </c>
      <c r="M297" s="268"/>
      <c r="N297" s="269"/>
      <c r="O297" s="262">
        <f t="shared" si="58"/>
        <v>0</v>
      </c>
      <c r="P297" s="263"/>
      <c r="R297" s="56"/>
    </row>
    <row r="298" spans="1:18" hidden="1" x14ac:dyDescent="0.25">
      <c r="A298" s="316" t="s">
        <v>323</v>
      </c>
      <c r="B298" s="316" t="s">
        <v>324</v>
      </c>
      <c r="C298" s="406">
        <f t="shared" si="64"/>
        <v>0</v>
      </c>
      <c r="D298" s="320"/>
      <c r="E298" s="323"/>
      <c r="F298" s="312">
        <f t="shared" si="37"/>
        <v>0</v>
      </c>
      <c r="G298" s="320"/>
      <c r="H298" s="321"/>
      <c r="I298" s="312">
        <f t="shared" si="38"/>
        <v>0</v>
      </c>
      <c r="J298" s="320"/>
      <c r="K298" s="321"/>
      <c r="L298" s="312">
        <f t="shared" si="39"/>
        <v>0</v>
      </c>
      <c r="M298" s="322"/>
      <c r="N298" s="323"/>
      <c r="O298" s="312">
        <f t="shared" si="58"/>
        <v>0</v>
      </c>
      <c r="P298" s="314"/>
      <c r="R298" s="56"/>
    </row>
    <row r="299" spans="1:18" s="46" customFormat="1" ht="36" hidden="1" x14ac:dyDescent="0.25">
      <c r="A299" s="316" t="s">
        <v>325</v>
      </c>
      <c r="B299" s="324" t="s">
        <v>326</v>
      </c>
      <c r="C299" s="407">
        <f t="shared" si="64"/>
        <v>0</v>
      </c>
      <c r="D299" s="326"/>
      <c r="E299" s="344"/>
      <c r="F299" s="334">
        <f t="shared" si="37"/>
        <v>0</v>
      </c>
      <c r="G299" s="320"/>
      <c r="H299" s="321"/>
      <c r="I299" s="312">
        <f t="shared" si="38"/>
        <v>0</v>
      </c>
      <c r="J299" s="320"/>
      <c r="K299" s="321"/>
      <c r="L299" s="312">
        <f t="shared" si="39"/>
        <v>0</v>
      </c>
      <c r="M299" s="322"/>
      <c r="N299" s="323"/>
      <c r="O299" s="312">
        <f t="shared" si="58"/>
        <v>0</v>
      </c>
      <c r="P299" s="314"/>
      <c r="R299" s="56"/>
    </row>
    <row r="300" spans="1:18" s="46" customFormat="1" x14ac:dyDescent="0.25">
      <c r="A300" s="328" t="s">
        <v>327</v>
      </c>
      <c r="B300" s="329"/>
      <c r="C300" s="329"/>
      <c r="D300" s="329"/>
      <c r="E300" s="329"/>
      <c r="F300" s="329"/>
      <c r="G300" s="329"/>
      <c r="H300" s="329"/>
      <c r="I300" s="329"/>
      <c r="J300" s="329"/>
      <c r="K300" s="329"/>
      <c r="L300" s="329"/>
      <c r="M300" s="329"/>
      <c r="N300" s="329"/>
      <c r="O300" s="329"/>
      <c r="P300" s="384"/>
      <c r="Q300" s="38"/>
    </row>
    <row r="301" spans="1:18" ht="6.75" customHeight="1" x14ac:dyDescent="0.25">
      <c r="A301" s="408"/>
      <c r="B301" s="409"/>
      <c r="C301" s="409"/>
      <c r="D301" s="409"/>
      <c r="E301" s="409"/>
      <c r="F301" s="409"/>
      <c r="G301" s="409"/>
      <c r="H301" s="409"/>
      <c r="I301" s="409"/>
      <c r="J301" s="409"/>
      <c r="K301" s="409"/>
      <c r="L301" s="409"/>
      <c r="M301" s="409"/>
      <c r="N301" s="409"/>
      <c r="O301" s="409"/>
      <c r="P301" s="410"/>
      <c r="Q301" s="12"/>
    </row>
    <row r="302" spans="1:18" x14ac:dyDescent="0.25">
      <c r="A302" s="5"/>
      <c r="B302" s="5"/>
      <c r="C302" s="5"/>
      <c r="D302" s="5"/>
      <c r="E302" s="5"/>
      <c r="F302" s="5"/>
      <c r="G302" s="5"/>
      <c r="H302" s="5"/>
      <c r="I302" s="5"/>
      <c r="J302" s="5"/>
      <c r="K302" s="5"/>
      <c r="L302" s="5"/>
      <c r="M302" s="5"/>
      <c r="N302" s="5"/>
      <c r="O302" s="5"/>
    </row>
    <row r="303" spans="1:18" x14ac:dyDescent="0.25">
      <c r="A303" s="5"/>
      <c r="B303" s="5"/>
      <c r="C303" s="5"/>
      <c r="D303" s="5"/>
      <c r="E303" s="5"/>
      <c r="F303" s="5"/>
      <c r="G303" s="5"/>
      <c r="H303" s="5"/>
      <c r="I303" s="5"/>
      <c r="J303" s="5"/>
      <c r="K303" s="5"/>
      <c r="L303" s="5"/>
      <c r="M303" s="5"/>
      <c r="N303" s="5"/>
      <c r="O303" s="5"/>
    </row>
    <row r="304" spans="1:18" x14ac:dyDescent="0.25">
      <c r="A304" s="5"/>
      <c r="B304" s="5"/>
      <c r="C304" s="5"/>
      <c r="D304" s="5"/>
      <c r="E304" s="5"/>
      <c r="F304" s="5"/>
      <c r="G304" s="5"/>
      <c r="H304" s="5"/>
      <c r="I304" s="5"/>
      <c r="J304" s="5"/>
      <c r="K304" s="5"/>
      <c r="L304" s="5"/>
      <c r="M304" s="5"/>
      <c r="N304" s="5"/>
      <c r="O304" s="5"/>
    </row>
    <row r="305" spans="1:15" x14ac:dyDescent="0.25">
      <c r="A305" s="5"/>
      <c r="B305" s="5"/>
      <c r="C305" s="5"/>
      <c r="D305" s="5"/>
      <c r="E305" s="5"/>
      <c r="F305" s="5"/>
      <c r="G305" s="5"/>
      <c r="H305" s="5"/>
      <c r="I305" s="5"/>
      <c r="J305" s="5"/>
      <c r="K305" s="5"/>
      <c r="L305" s="5"/>
      <c r="M305" s="5"/>
      <c r="N305" s="5"/>
      <c r="O305" s="5"/>
    </row>
    <row r="306" spans="1:15" x14ac:dyDescent="0.25">
      <c r="A306" s="5"/>
      <c r="B306" s="5"/>
      <c r="C306" s="5"/>
      <c r="D306" s="5"/>
      <c r="E306" s="5"/>
      <c r="F306" s="5"/>
      <c r="G306" s="5"/>
      <c r="H306" s="5"/>
      <c r="I306" s="5"/>
      <c r="J306" s="5"/>
      <c r="K306" s="5"/>
      <c r="L306" s="5"/>
      <c r="M306" s="5"/>
      <c r="N306" s="5"/>
      <c r="O306" s="5"/>
    </row>
    <row r="307" spans="1:15" x14ac:dyDescent="0.25">
      <c r="A307" s="5"/>
      <c r="B307" s="5"/>
      <c r="C307" s="5"/>
      <c r="D307" s="5"/>
      <c r="E307" s="5"/>
      <c r="F307" s="5"/>
      <c r="G307" s="5"/>
      <c r="H307" s="5"/>
      <c r="I307" s="5"/>
      <c r="J307" s="5"/>
      <c r="K307" s="5"/>
      <c r="L307" s="5"/>
      <c r="M307" s="5"/>
      <c r="N307" s="5"/>
      <c r="O307" s="5"/>
    </row>
    <row r="308" spans="1:15" x14ac:dyDescent="0.25">
      <c r="A308" s="5"/>
      <c r="B308" s="5"/>
      <c r="C308" s="5"/>
      <c r="D308" s="5"/>
      <c r="E308" s="5"/>
      <c r="F308" s="5"/>
      <c r="G308" s="5"/>
      <c r="H308" s="5"/>
      <c r="I308" s="5"/>
      <c r="J308" s="5"/>
      <c r="K308" s="5"/>
      <c r="L308" s="5"/>
      <c r="M308" s="5"/>
      <c r="N308" s="5"/>
      <c r="O308" s="5"/>
    </row>
    <row r="309" spans="1:15" x14ac:dyDescent="0.25">
      <c r="A309" s="5"/>
      <c r="B309" s="5"/>
      <c r="C309" s="5"/>
      <c r="D309" s="5"/>
      <c r="E309" s="5"/>
      <c r="F309" s="5"/>
      <c r="G309" s="5"/>
      <c r="H309" s="5"/>
      <c r="I309" s="5"/>
      <c r="J309" s="5"/>
      <c r="K309" s="5"/>
      <c r="L309" s="5"/>
      <c r="M309" s="5"/>
      <c r="N309" s="5"/>
      <c r="O309" s="5"/>
    </row>
    <row r="310" spans="1:15" x14ac:dyDescent="0.25">
      <c r="A310" s="5"/>
      <c r="B310" s="5"/>
      <c r="C310" s="5"/>
      <c r="D310" s="5"/>
      <c r="E310" s="5"/>
      <c r="F310" s="5"/>
      <c r="G310" s="5"/>
      <c r="H310" s="5"/>
      <c r="I310" s="5"/>
      <c r="J310" s="5"/>
      <c r="K310" s="5"/>
      <c r="L310" s="5"/>
      <c r="M310" s="5"/>
      <c r="N310" s="5"/>
      <c r="O310" s="5"/>
    </row>
    <row r="311" spans="1:15" x14ac:dyDescent="0.25">
      <c r="A311" s="5"/>
      <c r="B311" s="5"/>
      <c r="C311" s="5"/>
      <c r="D311" s="5"/>
      <c r="E311" s="5"/>
      <c r="F311" s="5"/>
      <c r="G311" s="5"/>
      <c r="H311" s="5"/>
      <c r="I311" s="5"/>
      <c r="J311" s="5"/>
      <c r="K311" s="5"/>
      <c r="L311" s="5"/>
      <c r="M311" s="5"/>
      <c r="N311" s="5"/>
      <c r="O311" s="5"/>
    </row>
    <row r="312" spans="1:15" x14ac:dyDescent="0.25">
      <c r="A312" s="5"/>
      <c r="B312" s="5"/>
      <c r="C312" s="5"/>
      <c r="D312" s="5"/>
      <c r="E312" s="5"/>
      <c r="F312" s="5"/>
      <c r="G312" s="5"/>
      <c r="H312" s="5"/>
      <c r="I312" s="5"/>
      <c r="J312" s="5"/>
      <c r="K312" s="5"/>
      <c r="L312" s="5"/>
      <c r="M312" s="5"/>
      <c r="N312" s="5"/>
      <c r="O312" s="5"/>
    </row>
    <row r="313" spans="1:15" x14ac:dyDescent="0.25">
      <c r="A313" s="5"/>
      <c r="B313" s="5"/>
      <c r="C313" s="5"/>
      <c r="D313" s="5"/>
      <c r="E313" s="5"/>
      <c r="F313" s="5"/>
      <c r="G313" s="5"/>
      <c r="H313" s="5"/>
      <c r="I313" s="5"/>
      <c r="J313" s="5"/>
      <c r="K313" s="5"/>
      <c r="L313" s="5"/>
      <c r="M313" s="5"/>
      <c r="N313" s="5"/>
      <c r="O313" s="5"/>
    </row>
    <row r="314" spans="1:15" x14ac:dyDescent="0.25">
      <c r="A314" s="5"/>
      <c r="B314" s="5"/>
      <c r="C314" s="5"/>
      <c r="D314" s="5"/>
      <c r="E314" s="5"/>
      <c r="F314" s="5"/>
      <c r="G314" s="5"/>
      <c r="H314" s="5"/>
      <c r="I314" s="5"/>
      <c r="J314" s="5"/>
      <c r="K314" s="5"/>
      <c r="L314" s="5"/>
      <c r="M314" s="5"/>
      <c r="N314" s="5"/>
      <c r="O314" s="5"/>
    </row>
    <row r="315" spans="1:15" x14ac:dyDescent="0.25">
      <c r="A315" s="5"/>
      <c r="B315" s="5"/>
      <c r="C315" s="5"/>
      <c r="D315" s="5"/>
      <c r="E315" s="5"/>
      <c r="F315" s="5"/>
      <c r="G315" s="5"/>
      <c r="H315" s="5"/>
      <c r="I315" s="5"/>
      <c r="J315" s="5"/>
      <c r="K315" s="5"/>
      <c r="L315" s="5"/>
      <c r="M315" s="5"/>
      <c r="N315" s="5"/>
      <c r="O315" s="5"/>
    </row>
    <row r="316" spans="1:15" x14ac:dyDescent="0.25">
      <c r="A316" s="5"/>
      <c r="B316" s="5"/>
      <c r="C316" s="5"/>
      <c r="D316" s="5"/>
      <c r="E316" s="5"/>
      <c r="F316" s="5"/>
      <c r="G316" s="5"/>
      <c r="H316" s="5"/>
      <c r="I316" s="5"/>
      <c r="J316" s="5"/>
      <c r="K316" s="5"/>
      <c r="L316" s="5"/>
      <c r="M316" s="5"/>
      <c r="N316" s="5"/>
      <c r="O316" s="5"/>
    </row>
    <row r="317" spans="1:15" x14ac:dyDescent="0.25">
      <c r="A317" s="5"/>
      <c r="B317" s="5"/>
      <c r="C317" s="5"/>
      <c r="D317" s="5"/>
      <c r="E317" s="5"/>
      <c r="F317" s="5"/>
      <c r="G317" s="5"/>
      <c r="H317" s="5"/>
      <c r="I317" s="5"/>
      <c r="J317" s="5"/>
      <c r="K317" s="5"/>
      <c r="L317" s="5"/>
      <c r="M317" s="5"/>
      <c r="N317" s="5"/>
      <c r="O317" s="5"/>
    </row>
    <row r="318" spans="1:15" x14ac:dyDescent="0.25">
      <c r="A318" s="5"/>
      <c r="B318" s="5"/>
      <c r="C318" s="5"/>
      <c r="D318" s="5"/>
      <c r="E318" s="5"/>
      <c r="F318" s="5"/>
      <c r="G318" s="5"/>
      <c r="H318" s="5"/>
      <c r="I318" s="5"/>
      <c r="J318" s="5"/>
      <c r="K318" s="5"/>
      <c r="L318" s="5"/>
      <c r="M318" s="5"/>
      <c r="N318" s="5"/>
      <c r="O318" s="5"/>
    </row>
    <row r="319" spans="1:15" x14ac:dyDescent="0.25">
      <c r="A319" s="5"/>
      <c r="B319" s="5"/>
      <c r="C319" s="5"/>
      <c r="D319" s="5"/>
      <c r="E319" s="5"/>
      <c r="F319" s="5"/>
      <c r="G319" s="5"/>
      <c r="H319" s="5"/>
      <c r="I319" s="5"/>
      <c r="J319" s="5"/>
      <c r="K319" s="5"/>
      <c r="L319" s="5"/>
      <c r="M319" s="5"/>
      <c r="N319" s="5"/>
      <c r="O319" s="5"/>
    </row>
    <row r="320" spans="1:15" x14ac:dyDescent="0.25">
      <c r="A320" s="5"/>
      <c r="B320" s="5"/>
      <c r="C320" s="5"/>
      <c r="D320" s="5"/>
      <c r="E320" s="5"/>
      <c r="F320" s="5"/>
      <c r="G320" s="5"/>
      <c r="H320" s="5"/>
      <c r="I320" s="5"/>
      <c r="J320" s="5"/>
      <c r="K320" s="5"/>
      <c r="L320" s="5"/>
      <c r="M320" s="5"/>
      <c r="N320" s="5"/>
      <c r="O320" s="5"/>
    </row>
    <row r="321" spans="1:15" x14ac:dyDescent="0.25">
      <c r="A321" s="5"/>
      <c r="B321" s="5"/>
      <c r="C321" s="5"/>
      <c r="D321" s="5"/>
      <c r="E321" s="5"/>
      <c r="F321" s="5"/>
      <c r="G321" s="5"/>
      <c r="H321" s="5"/>
      <c r="I321" s="5"/>
      <c r="J321" s="5"/>
      <c r="K321" s="5"/>
      <c r="L321" s="5"/>
      <c r="M321" s="5"/>
      <c r="N321" s="5"/>
      <c r="O321" s="5"/>
    </row>
  </sheetData>
  <sheetProtection algorithmName="SHA-512" hashValue="KjBw5PxCIo2RurgMkKwsIEe4V+ofAt+R40qa76dKeAPR1lYpdRVFt/6kaj0r+rZxFPFN53uVJWxyAgeuHPzwdQ==" saltValue="yeIhkAJMPkJG8cqRax+yQg==" spinCount="100000" sheet="1" objects="1" scenarios="1" formatCells="0" formatColumns="0" formatRows="0"/>
  <autoFilter ref="A22:P300">
    <filterColumn colId="2">
      <filters blank="1">
        <filter val="1 500"/>
        <filter val="1 599 961"/>
        <filter val="1 624 780"/>
        <filter val="1 658 423"/>
        <filter val="1 698 344"/>
        <filter val="1 739 844"/>
        <filter val="11 528"/>
        <filter val="11 609"/>
        <filter val="12 012"/>
        <filter val="12 082"/>
        <filter val="150"/>
        <filter val="153"/>
        <filter val="19 849"/>
        <filter val="24 819"/>
        <filter val="250"/>
        <filter val="27 013"/>
        <filter val="27 444"/>
        <filter val="3 403"/>
        <filter val="388"/>
        <filter val="39 921"/>
        <filter val="40"/>
        <filter val="40 000"/>
        <filter val="41 500"/>
        <filter val="465"/>
        <filter val="6 052"/>
        <filter val="6 440"/>
        <filter val="7 595"/>
      </filters>
    </filterColumn>
  </autoFilter>
  <mergeCells count="31">
    <mergeCell ref="C18:P18"/>
    <mergeCell ref="A19:A21"/>
    <mergeCell ref="B19:B21"/>
    <mergeCell ref="C19:O19"/>
    <mergeCell ref="P19:P21"/>
    <mergeCell ref="C20:C21"/>
    <mergeCell ref="D20:D21"/>
    <mergeCell ref="E20:E21"/>
    <mergeCell ref="F20:F21"/>
    <mergeCell ref="M20:M21"/>
    <mergeCell ref="N20:N21"/>
    <mergeCell ref="O20:O21"/>
    <mergeCell ref="G20:G21"/>
    <mergeCell ref="H20:H21"/>
    <mergeCell ref="I20:I21"/>
    <mergeCell ref="J20:J21"/>
    <mergeCell ref="K20:K21"/>
    <mergeCell ref="C16:P16"/>
    <mergeCell ref="A3:P3"/>
    <mergeCell ref="A4:P4"/>
    <mergeCell ref="C6:P6"/>
    <mergeCell ref="C7:P7"/>
    <mergeCell ref="C8:P8"/>
    <mergeCell ref="C9:P9"/>
    <mergeCell ref="C10:P10"/>
    <mergeCell ref="C11:P11"/>
    <mergeCell ref="C13:P13"/>
    <mergeCell ref="C14:P14"/>
    <mergeCell ref="C15:P15"/>
    <mergeCell ref="L20:L21"/>
    <mergeCell ref="C17:P17"/>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25.pielikums Jūrmalas pilsētas domes 
2016.gada 15.septembra saistošajiem noteikumiem Nr.30
(protokols Nr.13, 11.punkts) 
 </firstHeader>
    <firstFooter>&amp;L&amp;9&amp;D; &amp;T&amp;R&amp;9&amp;P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R321"/>
  <sheetViews>
    <sheetView view="pageLayout" zoomScaleNormal="90" workbookViewId="0">
      <selection activeCell="T4" sqref="T4"/>
    </sheetView>
  </sheetViews>
  <sheetFormatPr defaultRowHeight="12" outlineLevelCol="1" x14ac:dyDescent="0.25"/>
  <cols>
    <col min="1" max="1" width="10.85546875" style="1" customWidth="1"/>
    <col min="2" max="2" width="31.5703125" style="1" customWidth="1"/>
    <col min="3" max="3" width="8.7109375" style="1" customWidth="1"/>
    <col min="4" max="5" width="8.7109375" style="1" hidden="1" customWidth="1" outlineLevel="1"/>
    <col min="6" max="6" width="8.7109375" style="1" customWidth="1" collapsed="1"/>
    <col min="7" max="7" width="12.28515625" style="1" hidden="1" customWidth="1" outlineLevel="1"/>
    <col min="8" max="8" width="10" style="1" hidden="1" customWidth="1" outlineLevel="1"/>
    <col min="9" max="9" width="8.7109375" style="1" customWidth="1" collapsed="1"/>
    <col min="10" max="10" width="8.7109375" style="1" hidden="1" customWidth="1" outlineLevel="1"/>
    <col min="11" max="11" width="7.7109375" style="1" hidden="1" customWidth="1" outlineLevel="1"/>
    <col min="12" max="12" width="7.42578125" style="1" customWidth="1" collapsed="1"/>
    <col min="13" max="14" width="8.7109375" style="1" hidden="1" customWidth="1" outlineLevel="1"/>
    <col min="15" max="15" width="7.5703125" style="1" customWidth="1" collapsed="1"/>
    <col min="16" max="16" width="36.7109375" style="5" hidden="1" customWidth="1" outlineLevel="1"/>
    <col min="17" max="17" width="9.140625" style="5" collapsed="1"/>
    <col min="18" max="16384" width="9.140625" style="5"/>
  </cols>
  <sheetData>
    <row r="1" spans="1:17" x14ac:dyDescent="0.25">
      <c r="B1" s="2"/>
      <c r="C1" s="2"/>
      <c r="D1" s="2"/>
      <c r="E1" s="2"/>
      <c r="F1" s="2"/>
      <c r="G1" s="2"/>
      <c r="H1" s="2"/>
      <c r="I1" s="2"/>
      <c r="J1" s="2"/>
      <c r="K1" s="2"/>
      <c r="L1" s="2"/>
      <c r="M1" s="3"/>
      <c r="N1" s="3"/>
      <c r="O1" s="4" t="s">
        <v>716</v>
      </c>
    </row>
    <row r="2" spans="1:17" x14ac:dyDescent="0.25">
      <c r="B2" s="2"/>
      <c r="C2" s="2"/>
      <c r="D2" s="2"/>
      <c r="E2" s="2"/>
      <c r="F2" s="2"/>
      <c r="G2" s="2"/>
      <c r="H2" s="2"/>
      <c r="I2" s="2"/>
      <c r="J2" s="2"/>
      <c r="K2" s="2"/>
      <c r="L2" s="2"/>
      <c r="M2" s="3"/>
      <c r="N2" s="3"/>
      <c r="O2" s="4"/>
    </row>
    <row r="3" spans="1:17" x14ac:dyDescent="0.25">
      <c r="A3" s="827"/>
      <c r="B3" s="828"/>
      <c r="C3" s="828"/>
      <c r="D3" s="828"/>
      <c r="E3" s="828"/>
      <c r="F3" s="828"/>
      <c r="G3" s="828"/>
      <c r="H3" s="828"/>
      <c r="I3" s="828"/>
      <c r="J3" s="828"/>
      <c r="K3" s="828"/>
      <c r="L3" s="828"/>
      <c r="M3" s="828"/>
      <c r="N3" s="828"/>
      <c r="O3" s="828"/>
      <c r="P3" s="829"/>
      <c r="Q3" s="12"/>
    </row>
    <row r="4" spans="1:17" ht="15.75" x14ac:dyDescent="0.25">
      <c r="A4" s="830" t="s">
        <v>1</v>
      </c>
      <c r="B4" s="831"/>
      <c r="C4" s="831"/>
      <c r="D4" s="831"/>
      <c r="E4" s="831"/>
      <c r="F4" s="831"/>
      <c r="G4" s="831"/>
      <c r="H4" s="831"/>
      <c r="I4" s="831"/>
      <c r="J4" s="831"/>
      <c r="K4" s="831"/>
      <c r="L4" s="831"/>
      <c r="M4" s="831"/>
      <c r="N4" s="831"/>
      <c r="O4" s="831"/>
      <c r="P4" s="832"/>
      <c r="Q4" s="12"/>
    </row>
    <row r="5" spans="1:17" x14ac:dyDescent="0.25">
      <c r="A5" s="17"/>
      <c r="B5" s="18"/>
      <c r="C5" s="348"/>
      <c r="D5" s="18"/>
      <c r="E5" s="18"/>
      <c r="F5" s="18"/>
      <c r="G5" s="18"/>
      <c r="H5" s="18"/>
      <c r="I5" s="18"/>
      <c r="J5" s="18"/>
      <c r="K5" s="18"/>
      <c r="L5" s="18"/>
      <c r="M5" s="18"/>
      <c r="N5" s="18"/>
      <c r="O5" s="349"/>
      <c r="P5" s="350"/>
      <c r="Q5" s="12"/>
    </row>
    <row r="6" spans="1:17" ht="12.75" x14ac:dyDescent="0.25">
      <c r="A6" s="15" t="s">
        <v>2</v>
      </c>
      <c r="B6" s="16"/>
      <c r="C6" s="833" t="s">
        <v>332</v>
      </c>
      <c r="D6" s="833"/>
      <c r="E6" s="833"/>
      <c r="F6" s="833"/>
      <c r="G6" s="833"/>
      <c r="H6" s="833"/>
      <c r="I6" s="833"/>
      <c r="J6" s="833"/>
      <c r="K6" s="833"/>
      <c r="L6" s="833"/>
      <c r="M6" s="833"/>
      <c r="N6" s="833"/>
      <c r="O6" s="833"/>
      <c r="P6" s="834"/>
      <c r="Q6" s="12"/>
    </row>
    <row r="7" spans="1:17" ht="12.75" x14ac:dyDescent="0.25">
      <c r="A7" s="15" t="s">
        <v>4</v>
      </c>
      <c r="B7" s="16"/>
      <c r="C7" s="833" t="s">
        <v>333</v>
      </c>
      <c r="D7" s="833"/>
      <c r="E7" s="833"/>
      <c r="F7" s="833"/>
      <c r="G7" s="833"/>
      <c r="H7" s="833"/>
      <c r="I7" s="833"/>
      <c r="J7" s="833"/>
      <c r="K7" s="833"/>
      <c r="L7" s="833"/>
      <c r="M7" s="833"/>
      <c r="N7" s="833"/>
      <c r="O7" s="833"/>
      <c r="P7" s="834"/>
      <c r="Q7" s="12"/>
    </row>
    <row r="8" spans="1:17" x14ac:dyDescent="0.25">
      <c r="A8" s="17" t="s">
        <v>6</v>
      </c>
      <c r="B8" s="18"/>
      <c r="C8" s="825" t="s">
        <v>334</v>
      </c>
      <c r="D8" s="825"/>
      <c r="E8" s="825"/>
      <c r="F8" s="825"/>
      <c r="G8" s="825"/>
      <c r="H8" s="825"/>
      <c r="I8" s="825"/>
      <c r="J8" s="825"/>
      <c r="K8" s="825"/>
      <c r="L8" s="825"/>
      <c r="M8" s="825"/>
      <c r="N8" s="825"/>
      <c r="O8" s="825"/>
      <c r="P8" s="826"/>
      <c r="Q8" s="12"/>
    </row>
    <row r="9" spans="1:17" x14ac:dyDescent="0.25">
      <c r="A9" s="17" t="s">
        <v>8</v>
      </c>
      <c r="B9" s="18"/>
      <c r="C9" s="825" t="s">
        <v>717</v>
      </c>
      <c r="D9" s="825"/>
      <c r="E9" s="825"/>
      <c r="F9" s="825"/>
      <c r="G9" s="825"/>
      <c r="H9" s="825"/>
      <c r="I9" s="825"/>
      <c r="J9" s="825"/>
      <c r="K9" s="825"/>
      <c r="L9" s="825"/>
      <c r="M9" s="825"/>
      <c r="N9" s="825"/>
      <c r="O9" s="825"/>
      <c r="P9" s="826"/>
      <c r="Q9" s="12"/>
    </row>
    <row r="10" spans="1:17" x14ac:dyDescent="0.25">
      <c r="A10" s="17" t="s">
        <v>10</v>
      </c>
      <c r="B10" s="18"/>
      <c r="C10" s="833" t="s">
        <v>718</v>
      </c>
      <c r="D10" s="833"/>
      <c r="E10" s="833"/>
      <c r="F10" s="833"/>
      <c r="G10" s="833"/>
      <c r="H10" s="833"/>
      <c r="I10" s="833"/>
      <c r="J10" s="833"/>
      <c r="K10" s="833"/>
      <c r="L10" s="833"/>
      <c r="M10" s="833"/>
      <c r="N10" s="833"/>
      <c r="O10" s="833"/>
      <c r="P10" s="834"/>
      <c r="Q10" s="12"/>
    </row>
    <row r="11" spans="1:17" x14ac:dyDescent="0.25">
      <c r="A11" s="17" t="s">
        <v>12</v>
      </c>
      <c r="B11" s="18"/>
      <c r="C11" s="833"/>
      <c r="D11" s="833"/>
      <c r="E11" s="833"/>
      <c r="F11" s="833"/>
      <c r="G11" s="833"/>
      <c r="H11" s="833"/>
      <c r="I11" s="833"/>
      <c r="J11" s="833"/>
      <c r="K11" s="833"/>
      <c r="L11" s="833"/>
      <c r="M11" s="833"/>
      <c r="N11" s="833"/>
      <c r="O11" s="833"/>
      <c r="P11" s="834"/>
      <c r="Q11" s="12"/>
    </row>
    <row r="12" spans="1:17" x14ac:dyDescent="0.25">
      <c r="A12" s="19" t="s">
        <v>14</v>
      </c>
      <c r="B12" s="18"/>
      <c r="C12" s="21"/>
      <c r="D12" s="21"/>
      <c r="E12" s="21"/>
      <c r="F12" s="21"/>
      <c r="G12" s="21"/>
      <c r="H12" s="21"/>
      <c r="I12" s="21"/>
      <c r="J12" s="21"/>
      <c r="K12" s="21"/>
      <c r="L12" s="21"/>
      <c r="M12" s="21"/>
      <c r="N12" s="21"/>
      <c r="O12" s="21"/>
      <c r="P12" s="22"/>
      <c r="Q12" s="12"/>
    </row>
    <row r="13" spans="1:17" x14ac:dyDescent="0.25">
      <c r="A13" s="17"/>
      <c r="B13" s="18" t="s">
        <v>15</v>
      </c>
      <c r="C13" s="825" t="s">
        <v>337</v>
      </c>
      <c r="D13" s="825"/>
      <c r="E13" s="825"/>
      <c r="F13" s="825"/>
      <c r="G13" s="825"/>
      <c r="H13" s="825"/>
      <c r="I13" s="825"/>
      <c r="J13" s="825"/>
      <c r="K13" s="825"/>
      <c r="L13" s="825"/>
      <c r="M13" s="825"/>
      <c r="N13" s="825"/>
      <c r="O13" s="825"/>
      <c r="P13" s="826"/>
      <c r="Q13" s="12"/>
    </row>
    <row r="14" spans="1:17" x14ac:dyDescent="0.25">
      <c r="A14" s="17"/>
      <c r="B14" s="18" t="s">
        <v>17</v>
      </c>
      <c r="C14" s="825"/>
      <c r="D14" s="825"/>
      <c r="E14" s="825"/>
      <c r="F14" s="825"/>
      <c r="G14" s="825"/>
      <c r="H14" s="825"/>
      <c r="I14" s="825"/>
      <c r="J14" s="825"/>
      <c r="K14" s="825"/>
      <c r="L14" s="825"/>
      <c r="M14" s="825"/>
      <c r="N14" s="825"/>
      <c r="O14" s="825"/>
      <c r="P14" s="826"/>
      <c r="Q14" s="12"/>
    </row>
    <row r="15" spans="1:17" x14ac:dyDescent="0.25">
      <c r="A15" s="17"/>
      <c r="B15" s="18" t="s">
        <v>19</v>
      </c>
      <c r="C15" s="825"/>
      <c r="D15" s="825"/>
      <c r="E15" s="825"/>
      <c r="F15" s="825"/>
      <c r="G15" s="825"/>
      <c r="H15" s="825"/>
      <c r="I15" s="825"/>
      <c r="J15" s="825"/>
      <c r="K15" s="825"/>
      <c r="L15" s="825"/>
      <c r="M15" s="825"/>
      <c r="N15" s="825"/>
      <c r="O15" s="825"/>
      <c r="P15" s="826"/>
      <c r="Q15" s="12"/>
    </row>
    <row r="16" spans="1:17" x14ac:dyDescent="0.25">
      <c r="A16" s="17"/>
      <c r="B16" s="18" t="s">
        <v>20</v>
      </c>
      <c r="C16" s="825"/>
      <c r="D16" s="825"/>
      <c r="E16" s="825"/>
      <c r="F16" s="825"/>
      <c r="G16" s="825"/>
      <c r="H16" s="825"/>
      <c r="I16" s="825"/>
      <c r="J16" s="825"/>
      <c r="K16" s="825"/>
      <c r="L16" s="825"/>
      <c r="M16" s="825"/>
      <c r="N16" s="825"/>
      <c r="O16" s="825"/>
      <c r="P16" s="826"/>
      <c r="Q16" s="12"/>
    </row>
    <row r="17" spans="1:18" x14ac:dyDescent="0.25">
      <c r="A17" s="17"/>
      <c r="B17" s="18" t="s">
        <v>22</v>
      </c>
      <c r="C17" s="825"/>
      <c r="D17" s="825"/>
      <c r="E17" s="825"/>
      <c r="F17" s="825"/>
      <c r="G17" s="825"/>
      <c r="H17" s="825"/>
      <c r="I17" s="825"/>
      <c r="J17" s="825"/>
      <c r="K17" s="825"/>
      <c r="L17" s="825"/>
      <c r="M17" s="825"/>
      <c r="N17" s="825"/>
      <c r="O17" s="825"/>
      <c r="P17" s="826"/>
      <c r="Q17" s="12"/>
    </row>
    <row r="18" spans="1:18" x14ac:dyDescent="0.25">
      <c r="A18" s="25"/>
      <c r="B18" s="26"/>
      <c r="C18" s="837"/>
      <c r="D18" s="837"/>
      <c r="E18" s="837"/>
      <c r="F18" s="837"/>
      <c r="G18" s="837"/>
      <c r="H18" s="837"/>
      <c r="I18" s="837"/>
      <c r="J18" s="837"/>
      <c r="K18" s="837"/>
      <c r="L18" s="837"/>
      <c r="M18" s="837"/>
      <c r="N18" s="837"/>
      <c r="O18" s="837"/>
      <c r="P18" s="838"/>
      <c r="Q18" s="12"/>
    </row>
    <row r="19" spans="1:18" s="27" customFormat="1" x14ac:dyDescent="0.25">
      <c r="A19" s="839" t="s">
        <v>23</v>
      </c>
      <c r="B19" s="842" t="s">
        <v>24</v>
      </c>
      <c r="C19" s="845" t="s">
        <v>25</v>
      </c>
      <c r="D19" s="846"/>
      <c r="E19" s="846"/>
      <c r="F19" s="846"/>
      <c r="G19" s="846"/>
      <c r="H19" s="846"/>
      <c r="I19" s="846"/>
      <c r="J19" s="846"/>
      <c r="K19" s="846"/>
      <c r="L19" s="846"/>
      <c r="M19" s="846"/>
      <c r="N19" s="846"/>
      <c r="O19" s="847"/>
      <c r="P19" s="842" t="s">
        <v>26</v>
      </c>
    </row>
    <row r="20" spans="1:18" s="27" customFormat="1" x14ac:dyDescent="0.25">
      <c r="A20" s="840"/>
      <c r="B20" s="843"/>
      <c r="C20" s="848" t="s">
        <v>27</v>
      </c>
      <c r="D20" s="821" t="s">
        <v>28</v>
      </c>
      <c r="E20" s="823" t="s">
        <v>29</v>
      </c>
      <c r="F20" s="835" t="s">
        <v>30</v>
      </c>
      <c r="G20" s="821" t="s">
        <v>31</v>
      </c>
      <c r="H20" s="823" t="s">
        <v>32</v>
      </c>
      <c r="I20" s="835" t="s">
        <v>33</v>
      </c>
      <c r="J20" s="821" t="s">
        <v>34</v>
      </c>
      <c r="K20" s="823" t="s">
        <v>35</v>
      </c>
      <c r="L20" s="835" t="s">
        <v>36</v>
      </c>
      <c r="M20" s="821" t="s">
        <v>37</v>
      </c>
      <c r="N20" s="823" t="s">
        <v>38</v>
      </c>
      <c r="O20" s="835" t="s">
        <v>39</v>
      </c>
      <c r="P20" s="843"/>
    </row>
    <row r="21" spans="1:18" s="28" customFormat="1" ht="70.5" customHeight="1" thickBot="1" x14ac:dyDescent="0.3">
      <c r="A21" s="841"/>
      <c r="B21" s="844"/>
      <c r="C21" s="849"/>
      <c r="D21" s="822"/>
      <c r="E21" s="824"/>
      <c r="F21" s="836"/>
      <c r="G21" s="822"/>
      <c r="H21" s="824"/>
      <c r="I21" s="836"/>
      <c r="J21" s="822"/>
      <c r="K21" s="824"/>
      <c r="L21" s="836"/>
      <c r="M21" s="822"/>
      <c r="N21" s="824"/>
      <c r="O21" s="836"/>
      <c r="P21" s="844"/>
    </row>
    <row r="22" spans="1:18" s="28" customFormat="1" ht="9" thickTop="1" x14ac:dyDescent="0.25">
      <c r="A22" s="29" t="s">
        <v>330</v>
      </c>
      <c r="B22" s="29">
        <v>2</v>
      </c>
      <c r="C22" s="30">
        <v>3</v>
      </c>
      <c r="D22" s="31">
        <v>4</v>
      </c>
      <c r="E22" s="558">
        <v>5</v>
      </c>
      <c r="F22" s="29">
        <v>6</v>
      </c>
      <c r="G22" s="31">
        <v>7</v>
      </c>
      <c r="H22" s="32">
        <v>8</v>
      </c>
      <c r="I22" s="33">
        <v>9</v>
      </c>
      <c r="J22" s="31">
        <v>10</v>
      </c>
      <c r="K22" s="34">
        <v>11</v>
      </c>
      <c r="L22" s="33">
        <v>12</v>
      </c>
      <c r="M22" s="34">
        <v>13</v>
      </c>
      <c r="N22" s="35">
        <v>14</v>
      </c>
      <c r="O22" s="33">
        <v>15</v>
      </c>
      <c r="P22" s="33">
        <v>16</v>
      </c>
    </row>
    <row r="23" spans="1:18" s="46" customFormat="1" x14ac:dyDescent="0.25">
      <c r="A23" s="36"/>
      <c r="B23" s="37" t="s">
        <v>40</v>
      </c>
      <c r="C23" s="38"/>
      <c r="D23" s="39"/>
      <c r="E23" s="560"/>
      <c r="F23" s="40"/>
      <c r="G23" s="39"/>
      <c r="H23" s="41"/>
      <c r="I23" s="42"/>
      <c r="J23" s="39"/>
      <c r="K23" s="43"/>
      <c r="L23" s="42"/>
      <c r="M23" s="43"/>
      <c r="N23" s="44"/>
      <c r="O23" s="42"/>
      <c r="P23" s="45"/>
    </row>
    <row r="24" spans="1:18" s="46" customFormat="1" ht="12.75" thickBot="1" x14ac:dyDescent="0.3">
      <c r="A24" s="47"/>
      <c r="B24" s="48" t="s">
        <v>41</v>
      </c>
      <c r="C24" s="49">
        <f>F24+I24+L24+O24</f>
        <v>589284</v>
      </c>
      <c r="D24" s="50">
        <f>SUM(D25,D28,D29,D45,D46)</f>
        <v>589284</v>
      </c>
      <c r="E24" s="562">
        <f>SUM(E25,E28,E29,E45,E46)</f>
        <v>0</v>
      </c>
      <c r="F24" s="386">
        <f t="shared" ref="F24:F29" si="0">D24+E24</f>
        <v>589284</v>
      </c>
      <c r="G24" s="50">
        <f>SUM(G25,G28,G46)</f>
        <v>0</v>
      </c>
      <c r="H24" s="51">
        <f>SUM(H25,H28,H46)</f>
        <v>0</v>
      </c>
      <c r="I24" s="52">
        <f>G24+H24</f>
        <v>0</v>
      </c>
      <c r="J24" s="50">
        <f>SUM(J25,J30,J46)</f>
        <v>0</v>
      </c>
      <c r="K24" s="51">
        <f>SUM(K25,K30,K46)</f>
        <v>0</v>
      </c>
      <c r="L24" s="52">
        <f>J24+K24</f>
        <v>0</v>
      </c>
      <c r="M24" s="53">
        <f>SUM(M25,M48)</f>
        <v>0</v>
      </c>
      <c r="N24" s="54">
        <f>SUM(N25,N48)</f>
        <v>0</v>
      </c>
      <c r="O24" s="52">
        <f>M24+N24</f>
        <v>0</v>
      </c>
      <c r="P24" s="55"/>
      <c r="R24" s="56"/>
    </row>
    <row r="25" spans="1:18" ht="12.75" hidden="1" thickTop="1" x14ac:dyDescent="0.25">
      <c r="A25" s="57"/>
      <c r="B25" s="58" t="s">
        <v>42</v>
      </c>
      <c r="C25" s="59">
        <f>F25+I25+L25+O25</f>
        <v>0</v>
      </c>
      <c r="D25" s="60">
        <f>SUM(D26:D27)</f>
        <v>0</v>
      </c>
      <c r="E25" s="64">
        <f>SUM(E26:E27)</f>
        <v>0</v>
      </c>
      <c r="F25" s="354">
        <f t="shared" si="0"/>
        <v>0</v>
      </c>
      <c r="G25" s="60">
        <f>SUM(G26:G27)</f>
        <v>0</v>
      </c>
      <c r="H25" s="61">
        <f>SUM(H26:H27)</f>
        <v>0</v>
      </c>
      <c r="I25" s="62">
        <f>G25+H25</f>
        <v>0</v>
      </c>
      <c r="J25" s="60">
        <f>SUM(J26:J27)</f>
        <v>0</v>
      </c>
      <c r="K25" s="61">
        <f>SUM(K26:K27)</f>
        <v>0</v>
      </c>
      <c r="L25" s="62">
        <f>J25+K25</f>
        <v>0</v>
      </c>
      <c r="M25" s="63">
        <f>SUM(M26:M27)</f>
        <v>0</v>
      </c>
      <c r="N25" s="64">
        <f>SUM(N26:N27)</f>
        <v>0</v>
      </c>
      <c r="O25" s="62">
        <f>M25+N25</f>
        <v>0</v>
      </c>
      <c r="P25" s="65"/>
      <c r="R25" s="56"/>
    </row>
    <row r="26" spans="1:18" ht="12.75" hidden="1" thickTop="1" x14ac:dyDescent="0.25">
      <c r="A26" s="66"/>
      <c r="B26" s="67" t="s">
        <v>43</v>
      </c>
      <c r="C26" s="68">
        <f>F26+I26+L26+O26</f>
        <v>0</v>
      </c>
      <c r="D26" s="69"/>
      <c r="E26" s="73"/>
      <c r="F26" s="355">
        <f t="shared" si="0"/>
        <v>0</v>
      </c>
      <c r="G26" s="69"/>
      <c r="H26" s="70"/>
      <c r="I26" s="71">
        <f>G26+H26</f>
        <v>0</v>
      </c>
      <c r="J26" s="69"/>
      <c r="K26" s="70"/>
      <c r="L26" s="71">
        <f>J26+K26</f>
        <v>0</v>
      </c>
      <c r="M26" s="72"/>
      <c r="N26" s="73"/>
      <c r="O26" s="71">
        <f>M26+N26</f>
        <v>0</v>
      </c>
      <c r="P26" s="74"/>
      <c r="R26" s="56"/>
    </row>
    <row r="27" spans="1:18" ht="12.75" hidden="1" thickTop="1" x14ac:dyDescent="0.25">
      <c r="A27" s="75"/>
      <c r="B27" s="76" t="s">
        <v>44</v>
      </c>
      <c r="C27" s="77">
        <f>F27+I27+L27+O27</f>
        <v>0</v>
      </c>
      <c r="D27" s="78"/>
      <c r="E27" s="82"/>
      <c r="F27" s="356">
        <f t="shared" si="0"/>
        <v>0</v>
      </c>
      <c r="G27" s="78"/>
      <c r="H27" s="79"/>
      <c r="I27" s="80">
        <f>G27+H27</f>
        <v>0</v>
      </c>
      <c r="J27" s="78"/>
      <c r="K27" s="79"/>
      <c r="L27" s="80">
        <f>J27+K27</f>
        <v>0</v>
      </c>
      <c r="M27" s="81"/>
      <c r="N27" s="82"/>
      <c r="O27" s="80">
        <f>M27+N27</f>
        <v>0</v>
      </c>
      <c r="P27" s="83"/>
      <c r="R27" s="56"/>
    </row>
    <row r="28" spans="1:18" s="46" customFormat="1" ht="25.5" thickTop="1" thickBot="1" x14ac:dyDescent="0.3">
      <c r="A28" s="84">
        <v>19300</v>
      </c>
      <c r="B28" s="84" t="s">
        <v>45</v>
      </c>
      <c r="C28" s="85">
        <f>SUM(F28,I28)</f>
        <v>589284</v>
      </c>
      <c r="D28" s="86">
        <v>589284</v>
      </c>
      <c r="E28" s="796"/>
      <c r="F28" s="390">
        <f t="shared" si="0"/>
        <v>589284</v>
      </c>
      <c r="G28" s="86"/>
      <c r="H28" s="87"/>
      <c r="I28" s="88">
        <f>G28+H28</f>
        <v>0</v>
      </c>
      <c r="J28" s="89" t="s">
        <v>46</v>
      </c>
      <c r="K28" s="90" t="s">
        <v>46</v>
      </c>
      <c r="L28" s="91" t="s">
        <v>46</v>
      </c>
      <c r="M28" s="92" t="s">
        <v>46</v>
      </c>
      <c r="N28" s="93" t="s">
        <v>46</v>
      </c>
      <c r="O28" s="91" t="s">
        <v>46</v>
      </c>
      <c r="P28" s="94"/>
      <c r="R28" s="56"/>
    </row>
    <row r="29" spans="1:18" s="46" customFormat="1" ht="24.75" hidden="1" thickTop="1" x14ac:dyDescent="0.25">
      <c r="A29" s="95"/>
      <c r="B29" s="95" t="s">
        <v>47</v>
      </c>
      <c r="C29" s="96">
        <f>F29</f>
        <v>0</v>
      </c>
      <c r="D29" s="97"/>
      <c r="E29" s="336"/>
      <c r="F29" s="358">
        <f t="shared" si="0"/>
        <v>0</v>
      </c>
      <c r="G29" s="98" t="s">
        <v>46</v>
      </c>
      <c r="H29" s="99" t="s">
        <v>46</v>
      </c>
      <c r="I29" s="100" t="s">
        <v>46</v>
      </c>
      <c r="J29" s="98" t="s">
        <v>46</v>
      </c>
      <c r="K29" s="99" t="s">
        <v>46</v>
      </c>
      <c r="L29" s="100" t="s">
        <v>46</v>
      </c>
      <c r="M29" s="101" t="s">
        <v>46</v>
      </c>
      <c r="N29" s="102" t="s">
        <v>46</v>
      </c>
      <c r="O29" s="100" t="s">
        <v>46</v>
      </c>
      <c r="P29" s="103"/>
      <c r="R29" s="56"/>
    </row>
    <row r="30" spans="1:18" s="46" customFormat="1" ht="24.75" hidden="1" thickTop="1" x14ac:dyDescent="0.25">
      <c r="A30" s="95">
        <v>21300</v>
      </c>
      <c r="B30" s="95" t="s">
        <v>48</v>
      </c>
      <c r="C30" s="96">
        <f t="shared" ref="C30:C44" si="1">L30</f>
        <v>0</v>
      </c>
      <c r="D30" s="98" t="s">
        <v>46</v>
      </c>
      <c r="E30" s="102" t="s">
        <v>46</v>
      </c>
      <c r="F30" s="359" t="s">
        <v>46</v>
      </c>
      <c r="G30" s="98" t="s">
        <v>46</v>
      </c>
      <c r="H30" s="99" t="s">
        <v>46</v>
      </c>
      <c r="I30" s="100" t="s">
        <v>46</v>
      </c>
      <c r="J30" s="104">
        <f>SUM(J31,J35,J37,J40)</f>
        <v>0</v>
      </c>
      <c r="K30" s="105">
        <f>SUM(K31,K35,K37,K40)</f>
        <v>0</v>
      </c>
      <c r="L30" s="106">
        <f t="shared" ref="L30:L44" si="2">J30+K30</f>
        <v>0</v>
      </c>
      <c r="M30" s="101" t="s">
        <v>46</v>
      </c>
      <c r="N30" s="102" t="s">
        <v>46</v>
      </c>
      <c r="O30" s="100" t="s">
        <v>46</v>
      </c>
      <c r="P30" s="103"/>
      <c r="R30" s="56"/>
    </row>
    <row r="31" spans="1:18" s="46" customFormat="1" ht="12.75" hidden="1" thickTop="1" x14ac:dyDescent="0.25">
      <c r="A31" s="107">
        <v>21350</v>
      </c>
      <c r="B31" s="95" t="s">
        <v>49</v>
      </c>
      <c r="C31" s="96">
        <f t="shared" si="1"/>
        <v>0</v>
      </c>
      <c r="D31" s="98" t="s">
        <v>46</v>
      </c>
      <c r="E31" s="102" t="s">
        <v>46</v>
      </c>
      <c r="F31" s="359" t="s">
        <v>46</v>
      </c>
      <c r="G31" s="98" t="s">
        <v>46</v>
      </c>
      <c r="H31" s="99" t="s">
        <v>46</v>
      </c>
      <c r="I31" s="100" t="s">
        <v>46</v>
      </c>
      <c r="J31" s="104">
        <f>SUM(J32:J34)</f>
        <v>0</v>
      </c>
      <c r="K31" s="105">
        <f>SUM(K32:K34)</f>
        <v>0</v>
      </c>
      <c r="L31" s="106">
        <f t="shared" si="2"/>
        <v>0</v>
      </c>
      <c r="M31" s="101" t="s">
        <v>46</v>
      </c>
      <c r="N31" s="102" t="s">
        <v>46</v>
      </c>
      <c r="O31" s="100" t="s">
        <v>46</v>
      </c>
      <c r="P31" s="103"/>
      <c r="R31" s="56"/>
    </row>
    <row r="32" spans="1:18" ht="12.75" hidden="1" thickTop="1" x14ac:dyDescent="0.25">
      <c r="A32" s="66">
        <v>21351</v>
      </c>
      <c r="B32" s="108" t="s">
        <v>50</v>
      </c>
      <c r="C32" s="109">
        <f t="shared" si="1"/>
        <v>0</v>
      </c>
      <c r="D32" s="110" t="s">
        <v>46</v>
      </c>
      <c r="E32" s="117" t="s">
        <v>46</v>
      </c>
      <c r="F32" s="360" t="s">
        <v>46</v>
      </c>
      <c r="G32" s="110" t="s">
        <v>46</v>
      </c>
      <c r="H32" s="111" t="s">
        <v>46</v>
      </c>
      <c r="I32" s="112" t="s">
        <v>46</v>
      </c>
      <c r="J32" s="113"/>
      <c r="K32" s="114"/>
      <c r="L32" s="115">
        <f t="shared" si="2"/>
        <v>0</v>
      </c>
      <c r="M32" s="116" t="s">
        <v>46</v>
      </c>
      <c r="N32" s="117" t="s">
        <v>46</v>
      </c>
      <c r="O32" s="112" t="s">
        <v>46</v>
      </c>
      <c r="P32" s="74"/>
      <c r="R32" s="56"/>
    </row>
    <row r="33" spans="1:18" ht="12.75" hidden="1" thickTop="1" x14ac:dyDescent="0.25">
      <c r="A33" s="75">
        <v>21352</v>
      </c>
      <c r="B33" s="118" t="s">
        <v>51</v>
      </c>
      <c r="C33" s="119">
        <f t="shared" si="1"/>
        <v>0</v>
      </c>
      <c r="D33" s="120" t="s">
        <v>46</v>
      </c>
      <c r="E33" s="127" t="s">
        <v>46</v>
      </c>
      <c r="F33" s="361" t="s">
        <v>46</v>
      </c>
      <c r="G33" s="120" t="s">
        <v>46</v>
      </c>
      <c r="H33" s="121" t="s">
        <v>46</v>
      </c>
      <c r="I33" s="122" t="s">
        <v>46</v>
      </c>
      <c r="J33" s="123"/>
      <c r="K33" s="124"/>
      <c r="L33" s="125">
        <f t="shared" si="2"/>
        <v>0</v>
      </c>
      <c r="M33" s="126" t="s">
        <v>46</v>
      </c>
      <c r="N33" s="127" t="s">
        <v>46</v>
      </c>
      <c r="O33" s="122" t="s">
        <v>46</v>
      </c>
      <c r="P33" s="83"/>
      <c r="R33" s="56"/>
    </row>
    <row r="34" spans="1:18" ht="24.75" hidden="1" thickTop="1" x14ac:dyDescent="0.25">
      <c r="A34" s="75">
        <v>21359</v>
      </c>
      <c r="B34" s="118" t="s">
        <v>52</v>
      </c>
      <c r="C34" s="119">
        <f t="shared" si="1"/>
        <v>0</v>
      </c>
      <c r="D34" s="120" t="s">
        <v>46</v>
      </c>
      <c r="E34" s="127" t="s">
        <v>46</v>
      </c>
      <c r="F34" s="361" t="s">
        <v>46</v>
      </c>
      <c r="G34" s="120" t="s">
        <v>46</v>
      </c>
      <c r="H34" s="121" t="s">
        <v>46</v>
      </c>
      <c r="I34" s="122" t="s">
        <v>46</v>
      </c>
      <c r="J34" s="123"/>
      <c r="K34" s="124"/>
      <c r="L34" s="125">
        <f t="shared" si="2"/>
        <v>0</v>
      </c>
      <c r="M34" s="126" t="s">
        <v>46</v>
      </c>
      <c r="N34" s="127" t="s">
        <v>46</v>
      </c>
      <c r="O34" s="122" t="s">
        <v>46</v>
      </c>
      <c r="P34" s="83"/>
      <c r="R34" s="56"/>
    </row>
    <row r="35" spans="1:18" s="46" customFormat="1" ht="24.75" hidden="1" thickTop="1" x14ac:dyDescent="0.25">
      <c r="A35" s="107">
        <v>21370</v>
      </c>
      <c r="B35" s="95" t="s">
        <v>53</v>
      </c>
      <c r="C35" s="96">
        <f t="shared" si="1"/>
        <v>0</v>
      </c>
      <c r="D35" s="98" t="s">
        <v>46</v>
      </c>
      <c r="E35" s="102" t="s">
        <v>46</v>
      </c>
      <c r="F35" s="359" t="s">
        <v>46</v>
      </c>
      <c r="G35" s="98" t="s">
        <v>46</v>
      </c>
      <c r="H35" s="99" t="s">
        <v>46</v>
      </c>
      <c r="I35" s="100" t="s">
        <v>46</v>
      </c>
      <c r="J35" s="104">
        <f>SUM(J36)</f>
        <v>0</v>
      </c>
      <c r="K35" s="105">
        <f>SUM(K36)</f>
        <v>0</v>
      </c>
      <c r="L35" s="106">
        <f t="shared" si="2"/>
        <v>0</v>
      </c>
      <c r="M35" s="101" t="s">
        <v>46</v>
      </c>
      <c r="N35" s="102" t="s">
        <v>46</v>
      </c>
      <c r="O35" s="100" t="s">
        <v>46</v>
      </c>
      <c r="P35" s="103"/>
      <c r="R35" s="56"/>
    </row>
    <row r="36" spans="1:18" ht="36.75" hidden="1" thickTop="1" x14ac:dyDescent="0.25">
      <c r="A36" s="128">
        <v>21379</v>
      </c>
      <c r="B36" s="129" t="s">
        <v>54</v>
      </c>
      <c r="C36" s="130">
        <f t="shared" si="1"/>
        <v>0</v>
      </c>
      <c r="D36" s="131" t="s">
        <v>46</v>
      </c>
      <c r="E36" s="138" t="s">
        <v>46</v>
      </c>
      <c r="F36" s="362" t="s">
        <v>46</v>
      </c>
      <c r="G36" s="131" t="s">
        <v>46</v>
      </c>
      <c r="H36" s="132" t="s">
        <v>46</v>
      </c>
      <c r="I36" s="133" t="s">
        <v>46</v>
      </c>
      <c r="J36" s="134"/>
      <c r="K36" s="135"/>
      <c r="L36" s="136">
        <f t="shared" si="2"/>
        <v>0</v>
      </c>
      <c r="M36" s="137" t="s">
        <v>46</v>
      </c>
      <c r="N36" s="138" t="s">
        <v>46</v>
      </c>
      <c r="O36" s="133" t="s">
        <v>46</v>
      </c>
      <c r="P36" s="139"/>
      <c r="R36" s="56"/>
    </row>
    <row r="37" spans="1:18" s="46" customFormat="1" ht="12.75" hidden="1" thickTop="1" x14ac:dyDescent="0.25">
      <c r="A37" s="107">
        <v>21380</v>
      </c>
      <c r="B37" s="95" t="s">
        <v>55</v>
      </c>
      <c r="C37" s="96">
        <f t="shared" si="1"/>
        <v>0</v>
      </c>
      <c r="D37" s="98" t="s">
        <v>46</v>
      </c>
      <c r="E37" s="102" t="s">
        <v>46</v>
      </c>
      <c r="F37" s="359" t="s">
        <v>46</v>
      </c>
      <c r="G37" s="98" t="s">
        <v>46</v>
      </c>
      <c r="H37" s="99" t="s">
        <v>46</v>
      </c>
      <c r="I37" s="100" t="s">
        <v>46</v>
      </c>
      <c r="J37" s="104">
        <f>SUM(J38:J39)</f>
        <v>0</v>
      </c>
      <c r="K37" s="105">
        <f>SUM(K38:K39)</f>
        <v>0</v>
      </c>
      <c r="L37" s="106">
        <f t="shared" si="2"/>
        <v>0</v>
      </c>
      <c r="M37" s="101" t="s">
        <v>46</v>
      </c>
      <c r="N37" s="102" t="s">
        <v>46</v>
      </c>
      <c r="O37" s="100" t="s">
        <v>46</v>
      </c>
      <c r="P37" s="103"/>
      <c r="R37" s="56"/>
    </row>
    <row r="38" spans="1:18" ht="12.75" hidden="1" thickTop="1" x14ac:dyDescent="0.25">
      <c r="A38" s="67">
        <v>21381</v>
      </c>
      <c r="B38" s="108" t="s">
        <v>56</v>
      </c>
      <c r="C38" s="109">
        <f t="shared" si="1"/>
        <v>0</v>
      </c>
      <c r="D38" s="110" t="s">
        <v>46</v>
      </c>
      <c r="E38" s="117" t="s">
        <v>46</v>
      </c>
      <c r="F38" s="360" t="s">
        <v>46</v>
      </c>
      <c r="G38" s="110" t="s">
        <v>46</v>
      </c>
      <c r="H38" s="111" t="s">
        <v>46</v>
      </c>
      <c r="I38" s="112" t="s">
        <v>46</v>
      </c>
      <c r="J38" s="113"/>
      <c r="K38" s="114"/>
      <c r="L38" s="115">
        <f t="shared" si="2"/>
        <v>0</v>
      </c>
      <c r="M38" s="116" t="s">
        <v>46</v>
      </c>
      <c r="N38" s="117" t="s">
        <v>46</v>
      </c>
      <c r="O38" s="112" t="s">
        <v>46</v>
      </c>
      <c r="P38" s="74"/>
      <c r="R38" s="56"/>
    </row>
    <row r="39" spans="1:18" ht="24.75" hidden="1" thickTop="1" x14ac:dyDescent="0.25">
      <c r="A39" s="76">
        <v>21383</v>
      </c>
      <c r="B39" s="118" t="s">
        <v>57</v>
      </c>
      <c r="C39" s="119">
        <f t="shared" si="1"/>
        <v>0</v>
      </c>
      <c r="D39" s="120" t="s">
        <v>46</v>
      </c>
      <c r="E39" s="127" t="s">
        <v>46</v>
      </c>
      <c r="F39" s="361" t="s">
        <v>46</v>
      </c>
      <c r="G39" s="120" t="s">
        <v>46</v>
      </c>
      <c r="H39" s="121" t="s">
        <v>46</v>
      </c>
      <c r="I39" s="122" t="s">
        <v>46</v>
      </c>
      <c r="J39" s="123"/>
      <c r="K39" s="124"/>
      <c r="L39" s="125">
        <f t="shared" si="2"/>
        <v>0</v>
      </c>
      <c r="M39" s="126" t="s">
        <v>46</v>
      </c>
      <c r="N39" s="127" t="s">
        <v>46</v>
      </c>
      <c r="O39" s="122" t="s">
        <v>46</v>
      </c>
      <c r="P39" s="83"/>
      <c r="R39" s="56"/>
    </row>
    <row r="40" spans="1:18" s="46" customFormat="1" ht="24.75" hidden="1" thickTop="1" x14ac:dyDescent="0.25">
      <c r="A40" s="107">
        <v>21390</v>
      </c>
      <c r="B40" s="95" t="s">
        <v>58</v>
      </c>
      <c r="C40" s="96">
        <f t="shared" si="1"/>
        <v>0</v>
      </c>
      <c r="D40" s="98" t="s">
        <v>46</v>
      </c>
      <c r="E40" s="102" t="s">
        <v>46</v>
      </c>
      <c r="F40" s="359" t="s">
        <v>46</v>
      </c>
      <c r="G40" s="98" t="s">
        <v>46</v>
      </c>
      <c r="H40" s="99" t="s">
        <v>46</v>
      </c>
      <c r="I40" s="100" t="s">
        <v>46</v>
      </c>
      <c r="J40" s="104">
        <f>SUM(J41:J44)</f>
        <v>0</v>
      </c>
      <c r="K40" s="105">
        <f>SUM(K41:K44)</f>
        <v>0</v>
      </c>
      <c r="L40" s="106">
        <f t="shared" si="2"/>
        <v>0</v>
      </c>
      <c r="M40" s="101" t="s">
        <v>46</v>
      </c>
      <c r="N40" s="102" t="s">
        <v>46</v>
      </c>
      <c r="O40" s="100" t="s">
        <v>46</v>
      </c>
      <c r="P40" s="103"/>
      <c r="R40" s="56"/>
    </row>
    <row r="41" spans="1:18" ht="24.75" hidden="1" thickTop="1" x14ac:dyDescent="0.25">
      <c r="A41" s="67">
        <v>21391</v>
      </c>
      <c r="B41" s="108" t="s">
        <v>59</v>
      </c>
      <c r="C41" s="109">
        <f t="shared" si="1"/>
        <v>0</v>
      </c>
      <c r="D41" s="110" t="s">
        <v>46</v>
      </c>
      <c r="E41" s="117" t="s">
        <v>46</v>
      </c>
      <c r="F41" s="360" t="s">
        <v>46</v>
      </c>
      <c r="G41" s="110" t="s">
        <v>46</v>
      </c>
      <c r="H41" s="111" t="s">
        <v>46</v>
      </c>
      <c r="I41" s="112" t="s">
        <v>46</v>
      </c>
      <c r="J41" s="113"/>
      <c r="K41" s="114"/>
      <c r="L41" s="115">
        <f t="shared" si="2"/>
        <v>0</v>
      </c>
      <c r="M41" s="116" t="s">
        <v>46</v>
      </c>
      <c r="N41" s="117" t="s">
        <v>46</v>
      </c>
      <c r="O41" s="112" t="s">
        <v>46</v>
      </c>
      <c r="P41" s="74"/>
      <c r="R41" s="56"/>
    </row>
    <row r="42" spans="1:18" ht="12.75" hidden="1" thickTop="1" x14ac:dyDescent="0.25">
      <c r="A42" s="76">
        <v>21393</v>
      </c>
      <c r="B42" s="118" t="s">
        <v>60</v>
      </c>
      <c r="C42" s="119">
        <f t="shared" si="1"/>
        <v>0</v>
      </c>
      <c r="D42" s="120" t="s">
        <v>46</v>
      </c>
      <c r="E42" s="127" t="s">
        <v>46</v>
      </c>
      <c r="F42" s="361" t="s">
        <v>46</v>
      </c>
      <c r="G42" s="120" t="s">
        <v>46</v>
      </c>
      <c r="H42" s="121" t="s">
        <v>46</v>
      </c>
      <c r="I42" s="122" t="s">
        <v>46</v>
      </c>
      <c r="J42" s="123"/>
      <c r="K42" s="124"/>
      <c r="L42" s="125">
        <f t="shared" si="2"/>
        <v>0</v>
      </c>
      <c r="M42" s="126" t="s">
        <v>46</v>
      </c>
      <c r="N42" s="127" t="s">
        <v>46</v>
      </c>
      <c r="O42" s="122" t="s">
        <v>46</v>
      </c>
      <c r="P42" s="83"/>
      <c r="R42" s="56"/>
    </row>
    <row r="43" spans="1:18" ht="12.75" hidden="1" thickTop="1" x14ac:dyDescent="0.25">
      <c r="A43" s="76">
        <v>21395</v>
      </c>
      <c r="B43" s="118" t="s">
        <v>61</v>
      </c>
      <c r="C43" s="119">
        <f t="shared" si="1"/>
        <v>0</v>
      </c>
      <c r="D43" s="120" t="s">
        <v>46</v>
      </c>
      <c r="E43" s="127" t="s">
        <v>46</v>
      </c>
      <c r="F43" s="361" t="s">
        <v>46</v>
      </c>
      <c r="G43" s="120" t="s">
        <v>46</v>
      </c>
      <c r="H43" s="121" t="s">
        <v>46</v>
      </c>
      <c r="I43" s="122" t="s">
        <v>46</v>
      </c>
      <c r="J43" s="123"/>
      <c r="K43" s="124"/>
      <c r="L43" s="125">
        <f t="shared" si="2"/>
        <v>0</v>
      </c>
      <c r="M43" s="126" t="s">
        <v>46</v>
      </c>
      <c r="N43" s="127" t="s">
        <v>46</v>
      </c>
      <c r="O43" s="122" t="s">
        <v>46</v>
      </c>
      <c r="P43" s="83"/>
      <c r="R43" s="56"/>
    </row>
    <row r="44" spans="1:18" ht="12.75" hidden="1" thickTop="1" x14ac:dyDescent="0.25">
      <c r="A44" s="76">
        <v>21399</v>
      </c>
      <c r="B44" s="118" t="s">
        <v>62</v>
      </c>
      <c r="C44" s="119">
        <f t="shared" si="1"/>
        <v>0</v>
      </c>
      <c r="D44" s="120" t="s">
        <v>46</v>
      </c>
      <c r="E44" s="127" t="s">
        <v>46</v>
      </c>
      <c r="F44" s="361" t="s">
        <v>46</v>
      </c>
      <c r="G44" s="120" t="s">
        <v>46</v>
      </c>
      <c r="H44" s="121" t="s">
        <v>46</v>
      </c>
      <c r="I44" s="122" t="s">
        <v>46</v>
      </c>
      <c r="J44" s="123"/>
      <c r="K44" s="124"/>
      <c r="L44" s="125">
        <f t="shared" si="2"/>
        <v>0</v>
      </c>
      <c r="M44" s="126" t="s">
        <v>46</v>
      </c>
      <c r="N44" s="127" t="s">
        <v>46</v>
      </c>
      <c r="O44" s="122" t="s">
        <v>46</v>
      </c>
      <c r="P44" s="83"/>
      <c r="R44" s="56"/>
    </row>
    <row r="45" spans="1:18" s="46" customFormat="1" ht="24.75" hidden="1" thickTop="1" x14ac:dyDescent="0.25">
      <c r="A45" s="107">
        <v>21420</v>
      </c>
      <c r="B45" s="95" t="s">
        <v>63</v>
      </c>
      <c r="C45" s="140">
        <f>F45</f>
        <v>0</v>
      </c>
      <c r="D45" s="141"/>
      <c r="E45" s="337"/>
      <c r="F45" s="358">
        <f>D45+E45</f>
        <v>0</v>
      </c>
      <c r="G45" s="98" t="s">
        <v>46</v>
      </c>
      <c r="H45" s="99" t="s">
        <v>46</v>
      </c>
      <c r="I45" s="100" t="s">
        <v>46</v>
      </c>
      <c r="J45" s="98" t="s">
        <v>46</v>
      </c>
      <c r="K45" s="99" t="s">
        <v>46</v>
      </c>
      <c r="L45" s="100" t="s">
        <v>46</v>
      </c>
      <c r="M45" s="101" t="s">
        <v>46</v>
      </c>
      <c r="N45" s="102" t="s">
        <v>46</v>
      </c>
      <c r="O45" s="100" t="s">
        <v>46</v>
      </c>
      <c r="P45" s="103"/>
      <c r="R45" s="56"/>
    </row>
    <row r="46" spans="1:18" s="46" customFormat="1" ht="24.75" hidden="1" thickTop="1" x14ac:dyDescent="0.25">
      <c r="A46" s="142">
        <v>21490</v>
      </c>
      <c r="B46" s="143" t="s">
        <v>64</v>
      </c>
      <c r="C46" s="140">
        <f>F46+I46+L46</f>
        <v>0</v>
      </c>
      <c r="D46" s="144">
        <f>D47</f>
        <v>0</v>
      </c>
      <c r="E46" s="338">
        <f>E47</f>
        <v>0</v>
      </c>
      <c r="F46" s="363">
        <f>D46+E46</f>
        <v>0</v>
      </c>
      <c r="G46" s="144">
        <f>G47</f>
        <v>0</v>
      </c>
      <c r="H46" s="145">
        <f t="shared" ref="H46:K46" si="3">H47</f>
        <v>0</v>
      </c>
      <c r="I46" s="146">
        <f>G46+H46</f>
        <v>0</v>
      </c>
      <c r="J46" s="144">
        <f>J47</f>
        <v>0</v>
      </c>
      <c r="K46" s="145">
        <f t="shared" si="3"/>
        <v>0</v>
      </c>
      <c r="L46" s="146">
        <f>J46+K46</f>
        <v>0</v>
      </c>
      <c r="M46" s="101" t="s">
        <v>46</v>
      </c>
      <c r="N46" s="102" t="s">
        <v>46</v>
      </c>
      <c r="O46" s="100" t="s">
        <v>46</v>
      </c>
      <c r="P46" s="103"/>
      <c r="R46" s="56"/>
    </row>
    <row r="47" spans="1:18" s="46" customFormat="1" ht="24.75" hidden="1" thickTop="1" x14ac:dyDescent="0.25">
      <c r="A47" s="76">
        <v>21499</v>
      </c>
      <c r="B47" s="118" t="s">
        <v>65</v>
      </c>
      <c r="C47" s="147">
        <f>F47+I47+L47</f>
        <v>0</v>
      </c>
      <c r="D47" s="69"/>
      <c r="E47" s="73"/>
      <c r="F47" s="355">
        <f>D47+E47</f>
        <v>0</v>
      </c>
      <c r="G47" s="148"/>
      <c r="H47" s="70"/>
      <c r="I47" s="71">
        <f>G47+H47</f>
        <v>0</v>
      </c>
      <c r="J47" s="69"/>
      <c r="K47" s="70"/>
      <c r="L47" s="71">
        <f>J47+K47</f>
        <v>0</v>
      </c>
      <c r="M47" s="137" t="s">
        <v>46</v>
      </c>
      <c r="N47" s="138" t="s">
        <v>46</v>
      </c>
      <c r="O47" s="133" t="s">
        <v>46</v>
      </c>
      <c r="P47" s="139"/>
      <c r="R47" s="56"/>
    </row>
    <row r="48" spans="1:18" ht="12.75" hidden="1" thickTop="1" x14ac:dyDescent="0.25">
      <c r="A48" s="149">
        <v>23000</v>
      </c>
      <c r="B48" s="150" t="s">
        <v>66</v>
      </c>
      <c r="C48" s="140">
        <f>O48</f>
        <v>0</v>
      </c>
      <c r="D48" s="151" t="s">
        <v>46</v>
      </c>
      <c r="E48" s="339" t="s">
        <v>46</v>
      </c>
      <c r="F48" s="364" t="s">
        <v>46</v>
      </c>
      <c r="G48" s="151" t="s">
        <v>46</v>
      </c>
      <c r="H48" s="152" t="s">
        <v>46</v>
      </c>
      <c r="I48" s="153" t="s">
        <v>46</v>
      </c>
      <c r="J48" s="151" t="s">
        <v>46</v>
      </c>
      <c r="K48" s="152" t="s">
        <v>46</v>
      </c>
      <c r="L48" s="153" t="s">
        <v>46</v>
      </c>
      <c r="M48" s="154">
        <f>SUM(M49:M50)</f>
        <v>0</v>
      </c>
      <c r="N48" s="155">
        <f>SUM(N49:N50)</f>
        <v>0</v>
      </c>
      <c r="O48" s="156">
        <f>M48+N48</f>
        <v>0</v>
      </c>
      <c r="P48" s="103"/>
      <c r="R48" s="56"/>
    </row>
    <row r="49" spans="1:18" ht="24.75" hidden="1" thickTop="1" x14ac:dyDescent="0.25">
      <c r="A49" s="157">
        <v>23410</v>
      </c>
      <c r="B49" s="158" t="s">
        <v>67</v>
      </c>
      <c r="C49" s="159">
        <f>O49</f>
        <v>0</v>
      </c>
      <c r="D49" s="160" t="s">
        <v>46</v>
      </c>
      <c r="E49" s="340" t="s">
        <v>46</v>
      </c>
      <c r="F49" s="365" t="s">
        <v>46</v>
      </c>
      <c r="G49" s="160" t="s">
        <v>46</v>
      </c>
      <c r="H49" s="161" t="s">
        <v>46</v>
      </c>
      <c r="I49" s="162" t="s">
        <v>46</v>
      </c>
      <c r="J49" s="160" t="s">
        <v>46</v>
      </c>
      <c r="K49" s="161" t="s">
        <v>46</v>
      </c>
      <c r="L49" s="162" t="s">
        <v>46</v>
      </c>
      <c r="M49" s="163"/>
      <c r="N49" s="164"/>
      <c r="O49" s="165">
        <f>M49+N49</f>
        <v>0</v>
      </c>
      <c r="P49" s="166"/>
      <c r="R49" s="56"/>
    </row>
    <row r="50" spans="1:18" ht="24.75" hidden="1" thickTop="1" x14ac:dyDescent="0.25">
      <c r="A50" s="157">
        <v>23510</v>
      </c>
      <c r="B50" s="158" t="s">
        <v>68</v>
      </c>
      <c r="C50" s="159">
        <f>O50</f>
        <v>0</v>
      </c>
      <c r="D50" s="160" t="s">
        <v>46</v>
      </c>
      <c r="E50" s="340" t="s">
        <v>46</v>
      </c>
      <c r="F50" s="365" t="s">
        <v>46</v>
      </c>
      <c r="G50" s="160" t="s">
        <v>46</v>
      </c>
      <c r="H50" s="161" t="s">
        <v>46</v>
      </c>
      <c r="I50" s="162" t="s">
        <v>46</v>
      </c>
      <c r="J50" s="160" t="s">
        <v>46</v>
      </c>
      <c r="K50" s="161" t="s">
        <v>46</v>
      </c>
      <c r="L50" s="162" t="s">
        <v>46</v>
      </c>
      <c r="M50" s="163"/>
      <c r="N50" s="164"/>
      <c r="O50" s="165">
        <f>M50+N50</f>
        <v>0</v>
      </c>
      <c r="P50" s="166"/>
      <c r="R50" s="56"/>
    </row>
    <row r="51" spans="1:18" ht="12.75" thickTop="1" x14ac:dyDescent="0.25">
      <c r="A51" s="167"/>
      <c r="B51" s="158"/>
      <c r="C51" s="168"/>
      <c r="D51" s="169"/>
      <c r="E51" s="791"/>
      <c r="F51" s="395"/>
      <c r="G51" s="169"/>
      <c r="H51" s="170"/>
      <c r="I51" s="162"/>
      <c r="J51" s="171"/>
      <c r="K51" s="172"/>
      <c r="L51" s="165"/>
      <c r="M51" s="163"/>
      <c r="N51" s="164"/>
      <c r="O51" s="165"/>
      <c r="P51" s="166"/>
      <c r="R51" s="56"/>
    </row>
    <row r="52" spans="1:18" s="46" customFormat="1" x14ac:dyDescent="0.25">
      <c r="A52" s="173"/>
      <c r="B52" s="174" t="s">
        <v>69</v>
      </c>
      <c r="C52" s="175"/>
      <c r="D52" s="176"/>
      <c r="E52" s="792"/>
      <c r="F52" s="795"/>
      <c r="G52" s="176"/>
      <c r="H52" s="177"/>
      <c r="I52" s="178"/>
      <c r="J52" s="176"/>
      <c r="K52" s="177"/>
      <c r="L52" s="178"/>
      <c r="M52" s="179"/>
      <c r="N52" s="180"/>
      <c r="O52" s="178"/>
      <c r="P52" s="181"/>
      <c r="R52" s="56"/>
    </row>
    <row r="53" spans="1:18" s="46" customFormat="1" ht="12.75" thickBot="1" x14ac:dyDescent="0.3">
      <c r="A53" s="182"/>
      <c r="B53" s="47" t="s">
        <v>70</v>
      </c>
      <c r="C53" s="183">
        <f t="shared" ref="C53:C116" si="4">F53+I53+L53+O53</f>
        <v>589284</v>
      </c>
      <c r="D53" s="184">
        <f>SUM(D54,D284)</f>
        <v>589284</v>
      </c>
      <c r="E53" s="610">
        <f>SUM(E54,E284)</f>
        <v>0</v>
      </c>
      <c r="F53" s="398">
        <f t="shared" ref="F53:F117" si="5">D53+E53</f>
        <v>589284</v>
      </c>
      <c r="G53" s="184">
        <f>SUM(G54,G284)</f>
        <v>0</v>
      </c>
      <c r="H53" s="185">
        <f>SUM(H54,H284)</f>
        <v>0</v>
      </c>
      <c r="I53" s="186">
        <f t="shared" ref="I53:I117" si="6">G53+H53</f>
        <v>0</v>
      </c>
      <c r="J53" s="184">
        <f>SUM(J54,J284)</f>
        <v>0</v>
      </c>
      <c r="K53" s="185">
        <f>SUM(K54,K284)</f>
        <v>0</v>
      </c>
      <c r="L53" s="186">
        <f t="shared" ref="L53:L117" si="7">J53+K53</f>
        <v>0</v>
      </c>
      <c r="M53" s="187">
        <f>SUM(M54,M284)</f>
        <v>0</v>
      </c>
      <c r="N53" s="188">
        <f>SUM(N54,N284)</f>
        <v>0</v>
      </c>
      <c r="O53" s="186">
        <f t="shared" ref="O53:O117" si="8">M53+N53</f>
        <v>0</v>
      </c>
      <c r="P53" s="55"/>
      <c r="R53" s="56"/>
    </row>
    <row r="54" spans="1:18" s="46" customFormat="1" ht="36.75" thickTop="1" x14ac:dyDescent="0.25">
      <c r="A54" s="189"/>
      <c r="B54" s="190" t="s">
        <v>71</v>
      </c>
      <c r="C54" s="191">
        <f t="shared" si="4"/>
        <v>589284</v>
      </c>
      <c r="D54" s="192">
        <f>SUM(D55,D197)</f>
        <v>589284</v>
      </c>
      <c r="E54" s="613">
        <f>SUM(E55,E197)</f>
        <v>0</v>
      </c>
      <c r="F54" s="399">
        <f t="shared" si="5"/>
        <v>589284</v>
      </c>
      <c r="G54" s="192">
        <f>SUM(G55,G197)</f>
        <v>0</v>
      </c>
      <c r="H54" s="193">
        <f>SUM(H55,H197)</f>
        <v>0</v>
      </c>
      <c r="I54" s="194">
        <f t="shared" si="6"/>
        <v>0</v>
      </c>
      <c r="J54" s="192">
        <f>SUM(J55,J197)</f>
        <v>0</v>
      </c>
      <c r="K54" s="193">
        <f>SUM(K55,K197)</f>
        <v>0</v>
      </c>
      <c r="L54" s="194">
        <f t="shared" si="7"/>
        <v>0</v>
      </c>
      <c r="M54" s="195">
        <f>SUM(M55,M197)</f>
        <v>0</v>
      </c>
      <c r="N54" s="196">
        <f>SUM(N55,N197)</f>
        <v>0</v>
      </c>
      <c r="O54" s="194">
        <f t="shared" si="8"/>
        <v>0</v>
      </c>
      <c r="P54" s="197"/>
      <c r="R54" s="56"/>
    </row>
    <row r="55" spans="1:18" s="46" customFormat="1" ht="24" x14ac:dyDescent="0.25">
      <c r="A55" s="40"/>
      <c r="B55" s="36" t="s">
        <v>72</v>
      </c>
      <c r="C55" s="198">
        <f t="shared" si="4"/>
        <v>584874</v>
      </c>
      <c r="D55" s="199">
        <f>SUM(D56,D78,D176,D190)</f>
        <v>585574</v>
      </c>
      <c r="E55" s="605">
        <f>SUM(E56,E78,E176,E190)</f>
        <v>-700</v>
      </c>
      <c r="F55" s="400">
        <f t="shared" si="5"/>
        <v>584874</v>
      </c>
      <c r="G55" s="199">
        <f>SUM(G56,G78,G176,G190)</f>
        <v>0</v>
      </c>
      <c r="H55" s="200">
        <f>SUM(H56,H78,H176,H190)</f>
        <v>0</v>
      </c>
      <c r="I55" s="201">
        <f t="shared" si="6"/>
        <v>0</v>
      </c>
      <c r="J55" s="199">
        <f>SUM(J56,J78,J176,J190)</f>
        <v>0</v>
      </c>
      <c r="K55" s="200">
        <f>SUM(K56,K78,K176,K190)</f>
        <v>0</v>
      </c>
      <c r="L55" s="201">
        <f t="shared" si="7"/>
        <v>0</v>
      </c>
      <c r="M55" s="56">
        <f>SUM(M56,M78,M176,M190)</f>
        <v>0</v>
      </c>
      <c r="N55" s="202">
        <f>SUM(N56,N78,N176,N190)</f>
        <v>0</v>
      </c>
      <c r="O55" s="201">
        <f t="shared" si="8"/>
        <v>0</v>
      </c>
      <c r="P55" s="203"/>
      <c r="R55" s="56"/>
    </row>
    <row r="56" spans="1:18" s="46" customFormat="1" x14ac:dyDescent="0.25">
      <c r="A56" s="204">
        <v>1000</v>
      </c>
      <c r="B56" s="204" t="s">
        <v>73</v>
      </c>
      <c r="C56" s="205">
        <f t="shared" si="4"/>
        <v>43963</v>
      </c>
      <c r="D56" s="206">
        <f>SUM(D57,D70)</f>
        <v>43269</v>
      </c>
      <c r="E56" s="793">
        <f>SUM(E57,E70)</f>
        <v>694</v>
      </c>
      <c r="F56" s="401">
        <f t="shared" si="5"/>
        <v>43963</v>
      </c>
      <c r="G56" s="206">
        <f>SUM(G57,G70)</f>
        <v>0</v>
      </c>
      <c r="H56" s="207">
        <f>SUM(H57,H70)</f>
        <v>0</v>
      </c>
      <c r="I56" s="208">
        <f t="shared" si="6"/>
        <v>0</v>
      </c>
      <c r="J56" s="206">
        <f>SUM(J57,J70)</f>
        <v>0</v>
      </c>
      <c r="K56" s="207">
        <f>SUM(K57,K70)</f>
        <v>0</v>
      </c>
      <c r="L56" s="208">
        <f t="shared" si="7"/>
        <v>0</v>
      </c>
      <c r="M56" s="209">
        <f>SUM(M57,M70)</f>
        <v>0</v>
      </c>
      <c r="N56" s="210">
        <f>SUM(N57,N70)</f>
        <v>0</v>
      </c>
      <c r="O56" s="208">
        <f t="shared" si="8"/>
        <v>0</v>
      </c>
      <c r="P56" s="211"/>
      <c r="R56" s="56"/>
    </row>
    <row r="57" spans="1:18" x14ac:dyDescent="0.25">
      <c r="A57" s="95">
        <v>1100</v>
      </c>
      <c r="B57" s="212" t="s">
        <v>74</v>
      </c>
      <c r="C57" s="96">
        <f t="shared" si="4"/>
        <v>43844</v>
      </c>
      <c r="D57" s="104">
        <f>SUM(D58,D61,D69)</f>
        <v>43150</v>
      </c>
      <c r="E57" s="622">
        <f>SUM(E58,E61,E69)</f>
        <v>694</v>
      </c>
      <c r="F57" s="391">
        <f t="shared" si="5"/>
        <v>43844</v>
      </c>
      <c r="G57" s="104">
        <f>SUM(G58,G61,G69)</f>
        <v>0</v>
      </c>
      <c r="H57" s="105">
        <f>SUM(H58,H61,H69)</f>
        <v>0</v>
      </c>
      <c r="I57" s="106">
        <f t="shared" si="6"/>
        <v>0</v>
      </c>
      <c r="J57" s="104">
        <f>SUM(J58,J61,J69)</f>
        <v>0</v>
      </c>
      <c r="K57" s="105">
        <f>SUM(K58,K61,K69)</f>
        <v>0</v>
      </c>
      <c r="L57" s="106">
        <f t="shared" si="7"/>
        <v>0</v>
      </c>
      <c r="M57" s="213">
        <f>SUM(M58,M61,M69)</f>
        <v>0</v>
      </c>
      <c r="N57" s="214">
        <f>SUM(N58,N61,N69)</f>
        <v>0</v>
      </c>
      <c r="O57" s="215">
        <f t="shared" si="8"/>
        <v>0</v>
      </c>
      <c r="P57" s="216"/>
      <c r="R57" s="56"/>
    </row>
    <row r="58" spans="1:18" hidden="1" x14ac:dyDescent="0.25">
      <c r="A58" s="217">
        <v>1110</v>
      </c>
      <c r="B58" s="158" t="s">
        <v>75</v>
      </c>
      <c r="C58" s="168">
        <f t="shared" si="4"/>
        <v>0</v>
      </c>
      <c r="D58" s="218">
        <f>SUM(D59:D60)</f>
        <v>0</v>
      </c>
      <c r="E58" s="222">
        <f>SUM(E59:E60)</f>
        <v>0</v>
      </c>
      <c r="F58" s="373">
        <f t="shared" si="5"/>
        <v>0</v>
      </c>
      <c r="G58" s="218">
        <f>SUM(G59:G60)</f>
        <v>0</v>
      </c>
      <c r="H58" s="219">
        <f>SUM(H59:H60)</f>
        <v>0</v>
      </c>
      <c r="I58" s="220">
        <f t="shared" si="6"/>
        <v>0</v>
      </c>
      <c r="J58" s="218">
        <f>SUM(J59:J60)</f>
        <v>0</v>
      </c>
      <c r="K58" s="219">
        <f>SUM(K59:K60)</f>
        <v>0</v>
      </c>
      <c r="L58" s="220">
        <f t="shared" si="7"/>
        <v>0</v>
      </c>
      <c r="M58" s="221">
        <f>SUM(M59:M60)</f>
        <v>0</v>
      </c>
      <c r="N58" s="222">
        <f>SUM(N59:N60)</f>
        <v>0</v>
      </c>
      <c r="O58" s="220">
        <f t="shared" si="8"/>
        <v>0</v>
      </c>
      <c r="P58" s="166"/>
      <c r="R58" s="56"/>
    </row>
    <row r="59" spans="1:18" hidden="1" x14ac:dyDescent="0.25">
      <c r="A59" s="67">
        <v>1111</v>
      </c>
      <c r="B59" s="108" t="s">
        <v>76</v>
      </c>
      <c r="C59" s="109">
        <f t="shared" si="4"/>
        <v>0</v>
      </c>
      <c r="D59" s="113"/>
      <c r="E59" s="224"/>
      <c r="F59" s="374">
        <f t="shared" si="5"/>
        <v>0</v>
      </c>
      <c r="G59" s="113"/>
      <c r="H59" s="114"/>
      <c r="I59" s="115">
        <f t="shared" si="6"/>
        <v>0</v>
      </c>
      <c r="J59" s="113"/>
      <c r="K59" s="114"/>
      <c r="L59" s="115">
        <f t="shared" si="7"/>
        <v>0</v>
      </c>
      <c r="M59" s="223"/>
      <c r="N59" s="224"/>
      <c r="O59" s="115">
        <f t="shared" si="8"/>
        <v>0</v>
      </c>
      <c r="P59" s="74"/>
      <c r="R59" s="56"/>
    </row>
    <row r="60" spans="1:18" hidden="1" x14ac:dyDescent="0.25">
      <c r="A60" s="76">
        <v>1119</v>
      </c>
      <c r="B60" s="118" t="s">
        <v>77</v>
      </c>
      <c r="C60" s="119">
        <f t="shared" si="4"/>
        <v>0</v>
      </c>
      <c r="D60" s="123"/>
      <c r="E60" s="227"/>
      <c r="F60" s="375">
        <f t="shared" si="5"/>
        <v>0</v>
      </c>
      <c r="G60" s="123"/>
      <c r="H60" s="124"/>
      <c r="I60" s="125">
        <f t="shared" si="6"/>
        <v>0</v>
      </c>
      <c r="J60" s="123"/>
      <c r="K60" s="124"/>
      <c r="L60" s="125">
        <f t="shared" si="7"/>
        <v>0</v>
      </c>
      <c r="M60" s="226"/>
      <c r="N60" s="227"/>
      <c r="O60" s="125">
        <f t="shared" si="8"/>
        <v>0</v>
      </c>
      <c r="P60" s="83"/>
      <c r="R60" s="56"/>
    </row>
    <row r="61" spans="1:18" hidden="1" x14ac:dyDescent="0.25">
      <c r="A61" s="228">
        <v>1140</v>
      </c>
      <c r="B61" s="118" t="s">
        <v>78</v>
      </c>
      <c r="C61" s="119">
        <f t="shared" si="4"/>
        <v>0</v>
      </c>
      <c r="D61" s="229">
        <f>SUM(D62:D68)</f>
        <v>0</v>
      </c>
      <c r="E61" s="233">
        <f>SUM(E62:E68)</f>
        <v>0</v>
      </c>
      <c r="F61" s="375">
        <f>D61+E61</f>
        <v>0</v>
      </c>
      <c r="G61" s="229">
        <f>SUM(G62:G68)</f>
        <v>0</v>
      </c>
      <c r="H61" s="231">
        <f>SUM(H62:H68)</f>
        <v>0</v>
      </c>
      <c r="I61" s="125">
        <f t="shared" si="6"/>
        <v>0</v>
      </c>
      <c r="J61" s="229">
        <f>SUM(J62:J68)</f>
        <v>0</v>
      </c>
      <c r="K61" s="231">
        <f>SUM(K62:K68)</f>
        <v>0</v>
      </c>
      <c r="L61" s="125">
        <f t="shared" si="7"/>
        <v>0</v>
      </c>
      <c r="M61" s="232">
        <f>SUM(M62:M68)</f>
        <v>0</v>
      </c>
      <c r="N61" s="233">
        <f>SUM(N62:N68)</f>
        <v>0</v>
      </c>
      <c r="O61" s="125">
        <f t="shared" si="8"/>
        <v>0</v>
      </c>
      <c r="P61" s="83"/>
      <c r="R61" s="56"/>
    </row>
    <row r="62" spans="1:18" hidden="1" x14ac:dyDescent="0.25">
      <c r="A62" s="76">
        <v>1141</v>
      </c>
      <c r="B62" s="118" t="s">
        <v>79</v>
      </c>
      <c r="C62" s="119">
        <f t="shared" si="4"/>
        <v>0</v>
      </c>
      <c r="D62" s="123"/>
      <c r="E62" s="227"/>
      <c r="F62" s="375">
        <f t="shared" si="5"/>
        <v>0</v>
      </c>
      <c r="G62" s="123"/>
      <c r="H62" s="124"/>
      <c r="I62" s="125">
        <f t="shared" si="6"/>
        <v>0</v>
      </c>
      <c r="J62" s="123"/>
      <c r="K62" s="124"/>
      <c r="L62" s="125">
        <f t="shared" si="7"/>
        <v>0</v>
      </c>
      <c r="M62" s="226"/>
      <c r="N62" s="227"/>
      <c r="O62" s="125">
        <f t="shared" si="8"/>
        <v>0</v>
      </c>
      <c r="P62" s="83"/>
      <c r="R62" s="56"/>
    </row>
    <row r="63" spans="1:18" ht="24" hidden="1" x14ac:dyDescent="0.25">
      <c r="A63" s="76">
        <v>1142</v>
      </c>
      <c r="B63" s="118" t="s">
        <v>80</v>
      </c>
      <c r="C63" s="119">
        <f t="shared" si="4"/>
        <v>0</v>
      </c>
      <c r="D63" s="123"/>
      <c r="E63" s="227"/>
      <c r="F63" s="375">
        <f t="shared" si="5"/>
        <v>0</v>
      </c>
      <c r="G63" s="123"/>
      <c r="H63" s="124"/>
      <c r="I63" s="125">
        <f t="shared" si="6"/>
        <v>0</v>
      </c>
      <c r="J63" s="123"/>
      <c r="K63" s="124"/>
      <c r="L63" s="125">
        <f t="shared" si="7"/>
        <v>0</v>
      </c>
      <c r="M63" s="226"/>
      <c r="N63" s="227"/>
      <c r="O63" s="125">
        <f t="shared" si="8"/>
        <v>0</v>
      </c>
      <c r="P63" s="83"/>
      <c r="R63" s="56"/>
    </row>
    <row r="64" spans="1:18" ht="24" hidden="1" x14ac:dyDescent="0.25">
      <c r="A64" s="76">
        <v>1145</v>
      </c>
      <c r="B64" s="118" t="s">
        <v>81</v>
      </c>
      <c r="C64" s="119">
        <f t="shared" si="4"/>
        <v>0</v>
      </c>
      <c r="D64" s="123"/>
      <c r="E64" s="227"/>
      <c r="F64" s="375">
        <f t="shared" si="5"/>
        <v>0</v>
      </c>
      <c r="G64" s="123"/>
      <c r="H64" s="124"/>
      <c r="I64" s="125">
        <f t="shared" si="6"/>
        <v>0</v>
      </c>
      <c r="J64" s="123"/>
      <c r="K64" s="124"/>
      <c r="L64" s="125">
        <f t="shared" si="7"/>
        <v>0</v>
      </c>
      <c r="M64" s="226"/>
      <c r="N64" s="227"/>
      <c r="O64" s="125">
        <f t="shared" si="8"/>
        <v>0</v>
      </c>
      <c r="P64" s="83"/>
      <c r="R64" s="56"/>
    </row>
    <row r="65" spans="1:18" ht="24" hidden="1" x14ac:dyDescent="0.25">
      <c r="A65" s="76">
        <v>1146</v>
      </c>
      <c r="B65" s="118" t="s">
        <v>82</v>
      </c>
      <c r="C65" s="119">
        <f t="shared" si="4"/>
        <v>0</v>
      </c>
      <c r="D65" s="123"/>
      <c r="E65" s="227"/>
      <c r="F65" s="375">
        <f t="shared" si="5"/>
        <v>0</v>
      </c>
      <c r="G65" s="123"/>
      <c r="H65" s="124"/>
      <c r="I65" s="125">
        <f t="shared" si="6"/>
        <v>0</v>
      </c>
      <c r="J65" s="123"/>
      <c r="K65" s="124"/>
      <c r="L65" s="125">
        <f t="shared" si="7"/>
        <v>0</v>
      </c>
      <c r="M65" s="226"/>
      <c r="N65" s="227"/>
      <c r="O65" s="125">
        <f t="shared" si="8"/>
        <v>0</v>
      </c>
      <c r="P65" s="83"/>
      <c r="R65" s="56"/>
    </row>
    <row r="66" spans="1:18" hidden="1" x14ac:dyDescent="0.25">
      <c r="A66" s="76">
        <v>1147</v>
      </c>
      <c r="B66" s="118" t="s">
        <v>83</v>
      </c>
      <c r="C66" s="119">
        <f t="shared" si="4"/>
        <v>0</v>
      </c>
      <c r="D66" s="123"/>
      <c r="E66" s="227"/>
      <c r="F66" s="375">
        <f t="shared" si="5"/>
        <v>0</v>
      </c>
      <c r="G66" s="123"/>
      <c r="H66" s="124"/>
      <c r="I66" s="125">
        <f t="shared" si="6"/>
        <v>0</v>
      </c>
      <c r="J66" s="123"/>
      <c r="K66" s="124"/>
      <c r="L66" s="125">
        <f t="shared" si="7"/>
        <v>0</v>
      </c>
      <c r="M66" s="226"/>
      <c r="N66" s="227"/>
      <c r="O66" s="125">
        <f t="shared" si="8"/>
        <v>0</v>
      </c>
      <c r="P66" s="83"/>
      <c r="R66" s="56"/>
    </row>
    <row r="67" spans="1:18" hidden="1" x14ac:dyDescent="0.25">
      <c r="A67" s="76">
        <v>1148</v>
      </c>
      <c r="B67" s="118" t="s">
        <v>84</v>
      </c>
      <c r="C67" s="119">
        <f t="shared" si="4"/>
        <v>0</v>
      </c>
      <c r="D67" s="123"/>
      <c r="E67" s="227"/>
      <c r="F67" s="375">
        <f t="shared" si="5"/>
        <v>0</v>
      </c>
      <c r="G67" s="123"/>
      <c r="H67" s="124"/>
      <c r="I67" s="125">
        <f t="shared" si="6"/>
        <v>0</v>
      </c>
      <c r="J67" s="123"/>
      <c r="K67" s="124"/>
      <c r="L67" s="125">
        <f t="shared" si="7"/>
        <v>0</v>
      </c>
      <c r="M67" s="226"/>
      <c r="N67" s="227"/>
      <c r="O67" s="125">
        <f t="shared" si="8"/>
        <v>0</v>
      </c>
      <c r="P67" s="83"/>
      <c r="R67" s="56"/>
    </row>
    <row r="68" spans="1:18" ht="24" hidden="1" x14ac:dyDescent="0.25">
      <c r="A68" s="76">
        <v>1149</v>
      </c>
      <c r="B68" s="118" t="s">
        <v>85</v>
      </c>
      <c r="C68" s="119">
        <f t="shared" si="4"/>
        <v>0</v>
      </c>
      <c r="D68" s="123"/>
      <c r="E68" s="227"/>
      <c r="F68" s="375">
        <f t="shared" si="5"/>
        <v>0</v>
      </c>
      <c r="G68" s="123"/>
      <c r="H68" s="124"/>
      <c r="I68" s="125">
        <f t="shared" si="6"/>
        <v>0</v>
      </c>
      <c r="J68" s="123"/>
      <c r="K68" s="124"/>
      <c r="L68" s="125">
        <f t="shared" si="7"/>
        <v>0</v>
      </c>
      <c r="M68" s="226"/>
      <c r="N68" s="227"/>
      <c r="O68" s="125">
        <f t="shared" si="8"/>
        <v>0</v>
      </c>
      <c r="P68" s="83"/>
      <c r="R68" s="56"/>
    </row>
    <row r="69" spans="1:18" ht="36" x14ac:dyDescent="0.25">
      <c r="A69" s="217">
        <v>1150</v>
      </c>
      <c r="B69" s="158" t="s">
        <v>86</v>
      </c>
      <c r="C69" s="119">
        <f t="shared" si="4"/>
        <v>43844</v>
      </c>
      <c r="D69" s="234">
        <f>41870+1280</f>
        <v>43150</v>
      </c>
      <c r="E69" s="633">
        <v>694</v>
      </c>
      <c r="F69" s="396">
        <f t="shared" si="5"/>
        <v>43844</v>
      </c>
      <c r="G69" s="234"/>
      <c r="H69" s="235"/>
      <c r="I69" s="220">
        <f t="shared" si="6"/>
        <v>0</v>
      </c>
      <c r="J69" s="234"/>
      <c r="K69" s="235"/>
      <c r="L69" s="220">
        <f t="shared" si="7"/>
        <v>0</v>
      </c>
      <c r="M69" s="236"/>
      <c r="N69" s="237"/>
      <c r="O69" s="220">
        <f t="shared" si="8"/>
        <v>0</v>
      </c>
      <c r="P69" s="502" t="s">
        <v>719</v>
      </c>
      <c r="R69" s="56"/>
    </row>
    <row r="70" spans="1:18" ht="36" x14ac:dyDescent="0.25">
      <c r="A70" s="95">
        <v>1200</v>
      </c>
      <c r="B70" s="212" t="s">
        <v>87</v>
      </c>
      <c r="C70" s="96">
        <f t="shared" si="4"/>
        <v>119</v>
      </c>
      <c r="D70" s="104">
        <f>SUM(D71:D72)</f>
        <v>119</v>
      </c>
      <c r="E70" s="622">
        <f>SUM(E71:E72)</f>
        <v>0</v>
      </c>
      <c r="F70" s="391">
        <f>D70+E70</f>
        <v>119</v>
      </c>
      <c r="G70" s="104">
        <f>SUM(G71:G72)</f>
        <v>0</v>
      </c>
      <c r="H70" s="105">
        <f>SUM(H71:H72)</f>
        <v>0</v>
      </c>
      <c r="I70" s="106">
        <f t="shared" si="6"/>
        <v>0</v>
      </c>
      <c r="J70" s="104">
        <f>SUM(J71:J72)</f>
        <v>0</v>
      </c>
      <c r="K70" s="105">
        <f>SUM(K71:K72)</f>
        <v>0</v>
      </c>
      <c r="L70" s="106">
        <f t="shared" si="7"/>
        <v>0</v>
      </c>
      <c r="M70" s="238">
        <f>SUM(M71:M72)</f>
        <v>0</v>
      </c>
      <c r="N70" s="239">
        <f>SUM(N71:N72)</f>
        <v>0</v>
      </c>
      <c r="O70" s="106">
        <f t="shared" si="8"/>
        <v>0</v>
      </c>
      <c r="P70" s="103"/>
      <c r="R70" s="56"/>
    </row>
    <row r="71" spans="1:18" ht="24" x14ac:dyDescent="0.25">
      <c r="A71" s="240">
        <v>1210</v>
      </c>
      <c r="B71" s="108" t="s">
        <v>88</v>
      </c>
      <c r="C71" s="109">
        <f t="shared" si="4"/>
        <v>119</v>
      </c>
      <c r="D71" s="113">
        <f>287-168</f>
        <v>119</v>
      </c>
      <c r="E71" s="626"/>
      <c r="F71" s="392">
        <f t="shared" si="5"/>
        <v>119</v>
      </c>
      <c r="G71" s="113"/>
      <c r="H71" s="114"/>
      <c r="I71" s="115">
        <f t="shared" si="6"/>
        <v>0</v>
      </c>
      <c r="J71" s="113"/>
      <c r="K71" s="114"/>
      <c r="L71" s="115">
        <f t="shared" si="7"/>
        <v>0</v>
      </c>
      <c r="M71" s="223"/>
      <c r="N71" s="224"/>
      <c r="O71" s="115">
        <f t="shared" si="8"/>
        <v>0</v>
      </c>
      <c r="P71" s="74"/>
      <c r="R71" s="56"/>
    </row>
    <row r="72" spans="1:18" ht="24" hidden="1" x14ac:dyDescent="0.25">
      <c r="A72" s="228">
        <v>1220</v>
      </c>
      <c r="B72" s="118" t="s">
        <v>89</v>
      </c>
      <c r="C72" s="119">
        <f t="shared" si="4"/>
        <v>0</v>
      </c>
      <c r="D72" s="229">
        <f>SUM(D73:D77)</f>
        <v>0</v>
      </c>
      <c r="E72" s="233">
        <f>SUM(E73:E77)</f>
        <v>0</v>
      </c>
      <c r="F72" s="375">
        <f t="shared" si="5"/>
        <v>0</v>
      </c>
      <c r="G72" s="229">
        <f>SUM(G73:G77)</f>
        <v>0</v>
      </c>
      <c r="H72" s="231">
        <f>SUM(H73:H77)</f>
        <v>0</v>
      </c>
      <c r="I72" s="125">
        <f t="shared" si="6"/>
        <v>0</v>
      </c>
      <c r="J72" s="229">
        <f>SUM(J73:J77)</f>
        <v>0</v>
      </c>
      <c r="K72" s="231">
        <f>SUM(K73:K77)</f>
        <v>0</v>
      </c>
      <c r="L72" s="125">
        <f t="shared" si="7"/>
        <v>0</v>
      </c>
      <c r="M72" s="232">
        <f>SUM(M73:M77)</f>
        <v>0</v>
      </c>
      <c r="N72" s="233">
        <f>SUM(N73:N77)</f>
        <v>0</v>
      </c>
      <c r="O72" s="125">
        <f t="shared" si="8"/>
        <v>0</v>
      </c>
      <c r="P72" s="83"/>
      <c r="R72" s="56"/>
    </row>
    <row r="73" spans="1:18" ht="48" hidden="1" x14ac:dyDescent="0.25">
      <c r="A73" s="76">
        <v>1221</v>
      </c>
      <c r="B73" s="118" t="s">
        <v>90</v>
      </c>
      <c r="C73" s="119">
        <f t="shared" si="4"/>
        <v>0</v>
      </c>
      <c r="D73" s="123"/>
      <c r="E73" s="227"/>
      <c r="F73" s="375">
        <f t="shared" si="5"/>
        <v>0</v>
      </c>
      <c r="G73" s="123"/>
      <c r="H73" s="124"/>
      <c r="I73" s="125">
        <f t="shared" si="6"/>
        <v>0</v>
      </c>
      <c r="J73" s="123"/>
      <c r="K73" s="124"/>
      <c r="L73" s="125">
        <f t="shared" si="7"/>
        <v>0</v>
      </c>
      <c r="M73" s="226"/>
      <c r="N73" s="227"/>
      <c r="O73" s="125">
        <f t="shared" si="8"/>
        <v>0</v>
      </c>
      <c r="P73" s="83"/>
      <c r="R73" s="56"/>
    </row>
    <row r="74" spans="1:18" hidden="1" x14ac:dyDescent="0.25">
      <c r="A74" s="76">
        <v>1223</v>
      </c>
      <c r="B74" s="118" t="s">
        <v>91</v>
      </c>
      <c r="C74" s="119">
        <f t="shared" si="4"/>
        <v>0</v>
      </c>
      <c r="D74" s="123"/>
      <c r="E74" s="227"/>
      <c r="F74" s="375">
        <f t="shared" si="5"/>
        <v>0</v>
      </c>
      <c r="G74" s="123"/>
      <c r="H74" s="124"/>
      <c r="I74" s="125">
        <f t="shared" si="6"/>
        <v>0</v>
      </c>
      <c r="J74" s="123"/>
      <c r="K74" s="124"/>
      <c r="L74" s="125">
        <f t="shared" si="7"/>
        <v>0</v>
      </c>
      <c r="M74" s="226"/>
      <c r="N74" s="227"/>
      <c r="O74" s="125">
        <f t="shared" si="8"/>
        <v>0</v>
      </c>
      <c r="P74" s="83"/>
      <c r="R74" s="56"/>
    </row>
    <row r="75" spans="1:18" hidden="1" x14ac:dyDescent="0.25">
      <c r="A75" s="76">
        <v>1225</v>
      </c>
      <c r="B75" s="118" t="s">
        <v>92</v>
      </c>
      <c r="C75" s="119">
        <f t="shared" si="4"/>
        <v>0</v>
      </c>
      <c r="D75" s="123"/>
      <c r="E75" s="227"/>
      <c r="F75" s="375">
        <f t="shared" si="5"/>
        <v>0</v>
      </c>
      <c r="G75" s="123"/>
      <c r="H75" s="124"/>
      <c r="I75" s="125">
        <f t="shared" si="6"/>
        <v>0</v>
      </c>
      <c r="J75" s="123"/>
      <c r="K75" s="124"/>
      <c r="L75" s="125">
        <f t="shared" si="7"/>
        <v>0</v>
      </c>
      <c r="M75" s="226"/>
      <c r="N75" s="227"/>
      <c r="O75" s="125">
        <f t="shared" si="8"/>
        <v>0</v>
      </c>
      <c r="P75" s="83"/>
      <c r="R75" s="56"/>
    </row>
    <row r="76" spans="1:18" ht="24" hidden="1" x14ac:dyDescent="0.25">
      <c r="A76" s="76">
        <v>1227</v>
      </c>
      <c r="B76" s="118" t="s">
        <v>93</v>
      </c>
      <c r="C76" s="119">
        <f t="shared" si="4"/>
        <v>0</v>
      </c>
      <c r="D76" s="123"/>
      <c r="E76" s="227"/>
      <c r="F76" s="375">
        <f t="shared" si="5"/>
        <v>0</v>
      </c>
      <c r="G76" s="123"/>
      <c r="H76" s="124"/>
      <c r="I76" s="125">
        <f t="shared" si="6"/>
        <v>0</v>
      </c>
      <c r="J76" s="123"/>
      <c r="K76" s="124"/>
      <c r="L76" s="125">
        <f t="shared" si="7"/>
        <v>0</v>
      </c>
      <c r="M76" s="226"/>
      <c r="N76" s="227"/>
      <c r="O76" s="125">
        <f t="shared" si="8"/>
        <v>0</v>
      </c>
      <c r="P76" s="83"/>
      <c r="R76" s="56"/>
    </row>
    <row r="77" spans="1:18" ht="48" hidden="1" x14ac:dyDescent="0.25">
      <c r="A77" s="76">
        <v>1228</v>
      </c>
      <c r="B77" s="118" t="s">
        <v>94</v>
      </c>
      <c r="C77" s="119">
        <f t="shared" si="4"/>
        <v>0</v>
      </c>
      <c r="D77" s="123"/>
      <c r="E77" s="227"/>
      <c r="F77" s="375">
        <f t="shared" si="5"/>
        <v>0</v>
      </c>
      <c r="G77" s="123"/>
      <c r="H77" s="124"/>
      <c r="I77" s="125">
        <f t="shared" si="6"/>
        <v>0</v>
      </c>
      <c r="J77" s="123"/>
      <c r="K77" s="124"/>
      <c r="L77" s="125">
        <f t="shared" si="7"/>
        <v>0</v>
      </c>
      <c r="M77" s="226"/>
      <c r="N77" s="227"/>
      <c r="O77" s="125">
        <f t="shared" si="8"/>
        <v>0</v>
      </c>
      <c r="P77" s="83"/>
      <c r="R77" s="56"/>
    </row>
    <row r="78" spans="1:18" x14ac:dyDescent="0.25">
      <c r="A78" s="204">
        <v>2000</v>
      </c>
      <c r="B78" s="204" t="s">
        <v>95</v>
      </c>
      <c r="C78" s="205">
        <f t="shared" si="4"/>
        <v>540911</v>
      </c>
      <c r="D78" s="206">
        <f>SUM(D79,D86,D133,D167,D168,D175)</f>
        <v>542305</v>
      </c>
      <c r="E78" s="793">
        <f>SUM(E79,E86,E133,E167,E168,E175)</f>
        <v>-1394</v>
      </c>
      <c r="F78" s="401">
        <f t="shared" si="5"/>
        <v>540911</v>
      </c>
      <c r="G78" s="206">
        <f>SUM(G79,G86,G133,G167,G168,G175)</f>
        <v>0</v>
      </c>
      <c r="H78" s="207">
        <f>SUM(H79,H86,H133,H167,H168,H175)</f>
        <v>0</v>
      </c>
      <c r="I78" s="208">
        <f t="shared" si="6"/>
        <v>0</v>
      </c>
      <c r="J78" s="206">
        <f>SUM(J79,J86,J133,J167,J168,J175)</f>
        <v>0</v>
      </c>
      <c r="K78" s="207">
        <f>SUM(K79,K86,K133,K167,K168,K175)</f>
        <v>0</v>
      </c>
      <c r="L78" s="208">
        <f t="shared" si="7"/>
        <v>0</v>
      </c>
      <c r="M78" s="209">
        <f>SUM(M79,M86,M133,M167,M168,M175)</f>
        <v>0</v>
      </c>
      <c r="N78" s="210">
        <f>SUM(N79,N86,N133,N167,N168,N175)</f>
        <v>0</v>
      </c>
      <c r="O78" s="208">
        <f t="shared" si="8"/>
        <v>0</v>
      </c>
      <c r="P78" s="211"/>
      <c r="R78" s="56"/>
    </row>
    <row r="79" spans="1:18" ht="24" hidden="1" x14ac:dyDescent="0.25">
      <c r="A79" s="95">
        <v>2100</v>
      </c>
      <c r="B79" s="212" t="s">
        <v>96</v>
      </c>
      <c r="C79" s="96">
        <f t="shared" si="4"/>
        <v>0</v>
      </c>
      <c r="D79" s="104">
        <f>SUM(D80,D83)</f>
        <v>0</v>
      </c>
      <c r="E79" s="239">
        <f>SUM(E80,E83)</f>
        <v>0</v>
      </c>
      <c r="F79" s="372">
        <f t="shared" si="5"/>
        <v>0</v>
      </c>
      <c r="G79" s="104">
        <f>SUM(G80,G83)</f>
        <v>0</v>
      </c>
      <c r="H79" s="105">
        <f>SUM(H80,H83)</f>
        <v>0</v>
      </c>
      <c r="I79" s="106">
        <f t="shared" si="6"/>
        <v>0</v>
      </c>
      <c r="J79" s="104">
        <f>SUM(J80,J83)</f>
        <v>0</v>
      </c>
      <c r="K79" s="105">
        <f>SUM(K80,K83)</f>
        <v>0</v>
      </c>
      <c r="L79" s="106">
        <f t="shared" si="7"/>
        <v>0</v>
      </c>
      <c r="M79" s="238">
        <f>SUM(M80,M83)</f>
        <v>0</v>
      </c>
      <c r="N79" s="239">
        <f>SUM(N80,N83)</f>
        <v>0</v>
      </c>
      <c r="O79" s="106">
        <f t="shared" si="8"/>
        <v>0</v>
      </c>
      <c r="P79" s="103"/>
      <c r="R79" s="56"/>
    </row>
    <row r="80" spans="1:18" ht="24" hidden="1" x14ac:dyDescent="0.25">
      <c r="A80" s="240">
        <v>2110</v>
      </c>
      <c r="B80" s="108" t="s">
        <v>97</v>
      </c>
      <c r="C80" s="109">
        <f t="shared" si="4"/>
        <v>0</v>
      </c>
      <c r="D80" s="241">
        <f>SUM(D81:D82)</f>
        <v>0</v>
      </c>
      <c r="E80" s="245">
        <f>SUM(E81:E82)</f>
        <v>0</v>
      </c>
      <c r="F80" s="374">
        <f t="shared" si="5"/>
        <v>0</v>
      </c>
      <c r="G80" s="241">
        <f>SUM(G81:G82)</f>
        <v>0</v>
      </c>
      <c r="H80" s="243">
        <f>SUM(H81:H82)</f>
        <v>0</v>
      </c>
      <c r="I80" s="115">
        <f t="shared" si="6"/>
        <v>0</v>
      </c>
      <c r="J80" s="241">
        <f>SUM(J81:J82)</f>
        <v>0</v>
      </c>
      <c r="K80" s="243">
        <f>SUM(K81:K82)</f>
        <v>0</v>
      </c>
      <c r="L80" s="115">
        <f t="shared" si="7"/>
        <v>0</v>
      </c>
      <c r="M80" s="244">
        <f>SUM(M81:M82)</f>
        <v>0</v>
      </c>
      <c r="N80" s="245">
        <f>SUM(N81:N82)</f>
        <v>0</v>
      </c>
      <c r="O80" s="115">
        <f t="shared" si="8"/>
        <v>0</v>
      </c>
      <c r="P80" s="74"/>
      <c r="R80" s="56"/>
    </row>
    <row r="81" spans="1:18" hidden="1" x14ac:dyDescent="0.25">
      <c r="A81" s="76">
        <v>2111</v>
      </c>
      <c r="B81" s="118" t="s">
        <v>98</v>
      </c>
      <c r="C81" s="119">
        <f t="shared" si="4"/>
        <v>0</v>
      </c>
      <c r="D81" s="123"/>
      <c r="E81" s="227"/>
      <c r="F81" s="375">
        <f t="shared" si="5"/>
        <v>0</v>
      </c>
      <c r="G81" s="123"/>
      <c r="H81" s="124"/>
      <c r="I81" s="125">
        <f t="shared" si="6"/>
        <v>0</v>
      </c>
      <c r="J81" s="123"/>
      <c r="K81" s="124"/>
      <c r="L81" s="125">
        <f t="shared" si="7"/>
        <v>0</v>
      </c>
      <c r="M81" s="226"/>
      <c r="N81" s="227"/>
      <c r="O81" s="125">
        <f t="shared" si="8"/>
        <v>0</v>
      </c>
      <c r="P81" s="83"/>
      <c r="R81" s="56"/>
    </row>
    <row r="82" spans="1:18" ht="24" hidden="1" x14ac:dyDescent="0.25">
      <c r="A82" s="76">
        <v>2112</v>
      </c>
      <c r="B82" s="118" t="s">
        <v>99</v>
      </c>
      <c r="C82" s="119">
        <f t="shared" si="4"/>
        <v>0</v>
      </c>
      <c r="D82" s="123"/>
      <c r="E82" s="227"/>
      <c r="F82" s="375">
        <f t="shared" si="5"/>
        <v>0</v>
      </c>
      <c r="G82" s="123"/>
      <c r="H82" s="124"/>
      <c r="I82" s="125">
        <f t="shared" si="6"/>
        <v>0</v>
      </c>
      <c r="J82" s="123"/>
      <c r="K82" s="124"/>
      <c r="L82" s="125">
        <f t="shared" si="7"/>
        <v>0</v>
      </c>
      <c r="M82" s="226"/>
      <c r="N82" s="227"/>
      <c r="O82" s="125">
        <f t="shared" si="8"/>
        <v>0</v>
      </c>
      <c r="P82" s="83"/>
      <c r="R82" s="56"/>
    </row>
    <row r="83" spans="1:18" ht="24" hidden="1" x14ac:dyDescent="0.25">
      <c r="A83" s="228">
        <v>2120</v>
      </c>
      <c r="B83" s="118" t="s">
        <v>100</v>
      </c>
      <c r="C83" s="119">
        <f t="shared" si="4"/>
        <v>0</v>
      </c>
      <c r="D83" s="229">
        <f>SUM(D84:D85)</f>
        <v>0</v>
      </c>
      <c r="E83" s="233">
        <f>SUM(E84:E85)</f>
        <v>0</v>
      </c>
      <c r="F83" s="375">
        <f t="shared" si="5"/>
        <v>0</v>
      </c>
      <c r="G83" s="229">
        <f>SUM(G84:G85)</f>
        <v>0</v>
      </c>
      <c r="H83" s="231">
        <f>SUM(H84:H85)</f>
        <v>0</v>
      </c>
      <c r="I83" s="125">
        <f t="shared" si="6"/>
        <v>0</v>
      </c>
      <c r="J83" s="229">
        <f>SUM(J84:J85)</f>
        <v>0</v>
      </c>
      <c r="K83" s="231">
        <f>SUM(K84:K85)</f>
        <v>0</v>
      </c>
      <c r="L83" s="125">
        <f t="shared" si="7"/>
        <v>0</v>
      </c>
      <c r="M83" s="232">
        <f>SUM(M84:M85)</f>
        <v>0</v>
      </c>
      <c r="N83" s="233">
        <f>SUM(N84:N85)</f>
        <v>0</v>
      </c>
      <c r="O83" s="125">
        <f t="shared" si="8"/>
        <v>0</v>
      </c>
      <c r="P83" s="83"/>
      <c r="R83" s="56"/>
    </row>
    <row r="84" spans="1:18" hidden="1" x14ac:dyDescent="0.25">
      <c r="A84" s="76">
        <v>2121</v>
      </c>
      <c r="B84" s="118" t="s">
        <v>98</v>
      </c>
      <c r="C84" s="119">
        <f t="shared" si="4"/>
        <v>0</v>
      </c>
      <c r="D84" s="123"/>
      <c r="E84" s="227"/>
      <c r="F84" s="375">
        <f t="shared" si="5"/>
        <v>0</v>
      </c>
      <c r="G84" s="123"/>
      <c r="H84" s="124"/>
      <c r="I84" s="125">
        <f t="shared" si="6"/>
        <v>0</v>
      </c>
      <c r="J84" s="123"/>
      <c r="K84" s="124"/>
      <c r="L84" s="125">
        <f t="shared" si="7"/>
        <v>0</v>
      </c>
      <c r="M84" s="226"/>
      <c r="N84" s="227"/>
      <c r="O84" s="125">
        <f t="shared" si="8"/>
        <v>0</v>
      </c>
      <c r="P84" s="83"/>
      <c r="R84" s="56"/>
    </row>
    <row r="85" spans="1:18" ht="24" hidden="1" x14ac:dyDescent="0.25">
      <c r="A85" s="76">
        <v>2122</v>
      </c>
      <c r="B85" s="118" t="s">
        <v>99</v>
      </c>
      <c r="C85" s="119">
        <f t="shared" si="4"/>
        <v>0</v>
      </c>
      <c r="D85" s="123"/>
      <c r="E85" s="227"/>
      <c r="F85" s="375">
        <f t="shared" si="5"/>
        <v>0</v>
      </c>
      <c r="G85" s="123"/>
      <c r="H85" s="124"/>
      <c r="I85" s="125">
        <f t="shared" si="6"/>
        <v>0</v>
      </c>
      <c r="J85" s="123"/>
      <c r="K85" s="124"/>
      <c r="L85" s="125">
        <f t="shared" si="7"/>
        <v>0</v>
      </c>
      <c r="M85" s="226"/>
      <c r="N85" s="227"/>
      <c r="O85" s="125">
        <f t="shared" si="8"/>
        <v>0</v>
      </c>
      <c r="P85" s="83"/>
      <c r="R85" s="56"/>
    </row>
    <row r="86" spans="1:18" x14ac:dyDescent="0.25">
      <c r="A86" s="95">
        <v>2200</v>
      </c>
      <c r="B86" s="212" t="s">
        <v>101</v>
      </c>
      <c r="C86" s="246">
        <f t="shared" si="4"/>
        <v>539983</v>
      </c>
      <c r="D86" s="104">
        <f>SUM(D87,D92,D98,D106,D115,D119,D125,D131)</f>
        <v>540983</v>
      </c>
      <c r="E86" s="622">
        <f>SUM(E87,E92,E98,E106,E115,E119,E125,E131)</f>
        <v>-1000</v>
      </c>
      <c r="F86" s="391">
        <f t="shared" si="5"/>
        <v>539983</v>
      </c>
      <c r="G86" s="104">
        <f>SUM(G87,G92,G98,G106,G115,G119,G125,G131)</f>
        <v>0</v>
      </c>
      <c r="H86" s="105">
        <f>SUM(H87,H92,H98,H106,H115,H119,H125,H131)</f>
        <v>0</v>
      </c>
      <c r="I86" s="106">
        <f t="shared" si="6"/>
        <v>0</v>
      </c>
      <c r="J86" s="104">
        <f>SUM(J87,J92,J98,J106,J115,J119,J125,J131)</f>
        <v>0</v>
      </c>
      <c r="K86" s="105">
        <f>SUM(K87,K92,K98,K106,K115,K119,K125,K131)</f>
        <v>0</v>
      </c>
      <c r="L86" s="106">
        <f t="shared" si="7"/>
        <v>0</v>
      </c>
      <c r="M86" s="247">
        <f>SUM(M87,M92,M98,M106,M115,M119,M125,M131)</f>
        <v>0</v>
      </c>
      <c r="N86" s="248">
        <f>SUM(N87,N92,N98,N106,N115,N119,N125,N131)</f>
        <v>0</v>
      </c>
      <c r="O86" s="249">
        <f t="shared" si="8"/>
        <v>0</v>
      </c>
      <c r="P86" s="250"/>
      <c r="R86" s="56"/>
    </row>
    <row r="87" spans="1:18" hidden="1" x14ac:dyDescent="0.25">
      <c r="A87" s="217">
        <v>2210</v>
      </c>
      <c r="B87" s="158" t="s">
        <v>102</v>
      </c>
      <c r="C87" s="168">
        <f t="shared" si="4"/>
        <v>0</v>
      </c>
      <c r="D87" s="218">
        <f>SUM(D88:D91)</f>
        <v>0</v>
      </c>
      <c r="E87" s="222">
        <f>SUM(E88:E91)</f>
        <v>0</v>
      </c>
      <c r="F87" s="373">
        <f t="shared" si="5"/>
        <v>0</v>
      </c>
      <c r="G87" s="218">
        <f>SUM(G88:G91)</f>
        <v>0</v>
      </c>
      <c r="H87" s="219">
        <f>SUM(H88:H91)</f>
        <v>0</v>
      </c>
      <c r="I87" s="220">
        <f t="shared" si="6"/>
        <v>0</v>
      </c>
      <c r="J87" s="218">
        <f>SUM(J88:J91)</f>
        <v>0</v>
      </c>
      <c r="K87" s="219">
        <f>SUM(K88:K91)</f>
        <v>0</v>
      </c>
      <c r="L87" s="220">
        <f t="shared" si="7"/>
        <v>0</v>
      </c>
      <c r="M87" s="221">
        <f>SUM(M88:M91)</f>
        <v>0</v>
      </c>
      <c r="N87" s="222">
        <f>SUM(N88:N91)</f>
        <v>0</v>
      </c>
      <c r="O87" s="220">
        <f t="shared" si="8"/>
        <v>0</v>
      </c>
      <c r="P87" s="166"/>
      <c r="R87" s="56"/>
    </row>
    <row r="88" spans="1:18" ht="24" hidden="1" x14ac:dyDescent="0.25">
      <c r="A88" s="67">
        <v>2211</v>
      </c>
      <c r="B88" s="108" t="s">
        <v>103</v>
      </c>
      <c r="C88" s="119">
        <f t="shared" si="4"/>
        <v>0</v>
      </c>
      <c r="D88" s="113"/>
      <c r="E88" s="224"/>
      <c r="F88" s="374">
        <f t="shared" si="5"/>
        <v>0</v>
      </c>
      <c r="G88" s="113"/>
      <c r="H88" s="114"/>
      <c r="I88" s="115">
        <f t="shared" si="6"/>
        <v>0</v>
      </c>
      <c r="J88" s="113"/>
      <c r="K88" s="114"/>
      <c r="L88" s="115">
        <f t="shared" si="7"/>
        <v>0</v>
      </c>
      <c r="M88" s="223"/>
      <c r="N88" s="224"/>
      <c r="O88" s="115">
        <f t="shared" si="8"/>
        <v>0</v>
      </c>
      <c r="P88" s="74"/>
      <c r="R88" s="56"/>
    </row>
    <row r="89" spans="1:18" ht="36" hidden="1" x14ac:dyDescent="0.25">
      <c r="A89" s="76">
        <v>2212</v>
      </c>
      <c r="B89" s="118" t="s">
        <v>104</v>
      </c>
      <c r="C89" s="119">
        <f t="shared" si="4"/>
        <v>0</v>
      </c>
      <c r="D89" s="123"/>
      <c r="E89" s="227"/>
      <c r="F89" s="375">
        <f t="shared" si="5"/>
        <v>0</v>
      </c>
      <c r="G89" s="123"/>
      <c r="H89" s="124"/>
      <c r="I89" s="125">
        <f t="shared" si="6"/>
        <v>0</v>
      </c>
      <c r="J89" s="123"/>
      <c r="K89" s="124"/>
      <c r="L89" s="125">
        <f t="shared" si="7"/>
        <v>0</v>
      </c>
      <c r="M89" s="226"/>
      <c r="N89" s="227"/>
      <c r="O89" s="125">
        <f t="shared" si="8"/>
        <v>0</v>
      </c>
      <c r="P89" s="83"/>
      <c r="R89" s="56"/>
    </row>
    <row r="90" spans="1:18" ht="24" hidden="1" x14ac:dyDescent="0.25">
      <c r="A90" s="76">
        <v>2214</v>
      </c>
      <c r="B90" s="118" t="s">
        <v>105</v>
      </c>
      <c r="C90" s="119">
        <f t="shared" si="4"/>
        <v>0</v>
      </c>
      <c r="D90" s="123"/>
      <c r="E90" s="227"/>
      <c r="F90" s="375">
        <f t="shared" si="5"/>
        <v>0</v>
      </c>
      <c r="G90" s="123"/>
      <c r="H90" s="124"/>
      <c r="I90" s="125">
        <f t="shared" si="6"/>
        <v>0</v>
      </c>
      <c r="J90" s="123"/>
      <c r="K90" s="124"/>
      <c r="L90" s="125">
        <f t="shared" si="7"/>
        <v>0</v>
      </c>
      <c r="M90" s="226"/>
      <c r="N90" s="227"/>
      <c r="O90" s="125">
        <f t="shared" si="8"/>
        <v>0</v>
      </c>
      <c r="P90" s="83"/>
      <c r="R90" s="56"/>
    </row>
    <row r="91" spans="1:18" hidden="1" x14ac:dyDescent="0.25">
      <c r="A91" s="76">
        <v>2219</v>
      </c>
      <c r="B91" s="118" t="s">
        <v>106</v>
      </c>
      <c r="C91" s="119">
        <f t="shared" si="4"/>
        <v>0</v>
      </c>
      <c r="D91" s="123"/>
      <c r="E91" s="227"/>
      <c r="F91" s="375">
        <f t="shared" si="5"/>
        <v>0</v>
      </c>
      <c r="G91" s="123"/>
      <c r="H91" s="124"/>
      <c r="I91" s="125">
        <f t="shared" si="6"/>
        <v>0</v>
      </c>
      <c r="J91" s="123"/>
      <c r="K91" s="124"/>
      <c r="L91" s="125">
        <f t="shared" si="7"/>
        <v>0</v>
      </c>
      <c r="M91" s="226"/>
      <c r="N91" s="227"/>
      <c r="O91" s="125">
        <f t="shared" si="8"/>
        <v>0</v>
      </c>
      <c r="P91" s="83"/>
      <c r="R91" s="56"/>
    </row>
    <row r="92" spans="1:18" ht="24" hidden="1" x14ac:dyDescent="0.25">
      <c r="A92" s="228">
        <v>2220</v>
      </c>
      <c r="B92" s="118" t="s">
        <v>107</v>
      </c>
      <c r="C92" s="119">
        <f t="shared" si="4"/>
        <v>0</v>
      </c>
      <c r="D92" s="229">
        <f>SUM(D93:D97)</f>
        <v>0</v>
      </c>
      <c r="E92" s="233">
        <f>SUM(E93:E97)</f>
        <v>0</v>
      </c>
      <c r="F92" s="375">
        <f t="shared" si="5"/>
        <v>0</v>
      </c>
      <c r="G92" s="229">
        <f>SUM(G93:G97)</f>
        <v>0</v>
      </c>
      <c r="H92" s="231">
        <f>SUM(H93:H97)</f>
        <v>0</v>
      </c>
      <c r="I92" s="125">
        <f t="shared" si="6"/>
        <v>0</v>
      </c>
      <c r="J92" s="229">
        <f>SUM(J93:J97)</f>
        <v>0</v>
      </c>
      <c r="K92" s="231">
        <f>SUM(K93:K97)</f>
        <v>0</v>
      </c>
      <c r="L92" s="125">
        <f t="shared" si="7"/>
        <v>0</v>
      </c>
      <c r="M92" s="232">
        <f>SUM(M93:M97)</f>
        <v>0</v>
      </c>
      <c r="N92" s="233">
        <f>SUM(N93:N97)</f>
        <v>0</v>
      </c>
      <c r="O92" s="125">
        <f t="shared" si="8"/>
        <v>0</v>
      </c>
      <c r="P92" s="83"/>
      <c r="R92" s="56"/>
    </row>
    <row r="93" spans="1:18" hidden="1" x14ac:dyDescent="0.25">
      <c r="A93" s="76">
        <v>2221</v>
      </c>
      <c r="B93" s="118" t="s">
        <v>108</v>
      </c>
      <c r="C93" s="119">
        <f t="shared" si="4"/>
        <v>0</v>
      </c>
      <c r="D93" s="123"/>
      <c r="E93" s="227"/>
      <c r="F93" s="375">
        <f t="shared" si="5"/>
        <v>0</v>
      </c>
      <c r="G93" s="123"/>
      <c r="H93" s="124"/>
      <c r="I93" s="125">
        <f t="shared" si="6"/>
        <v>0</v>
      </c>
      <c r="J93" s="123"/>
      <c r="K93" s="124"/>
      <c r="L93" s="125">
        <f t="shared" si="7"/>
        <v>0</v>
      </c>
      <c r="M93" s="226"/>
      <c r="N93" s="227"/>
      <c r="O93" s="125">
        <f t="shared" si="8"/>
        <v>0</v>
      </c>
      <c r="P93" s="83"/>
      <c r="R93" s="56"/>
    </row>
    <row r="94" spans="1:18" hidden="1" x14ac:dyDescent="0.25">
      <c r="A94" s="76">
        <v>2222</v>
      </c>
      <c r="B94" s="118" t="s">
        <v>109</v>
      </c>
      <c r="C94" s="119">
        <f t="shared" si="4"/>
        <v>0</v>
      </c>
      <c r="D94" s="123"/>
      <c r="E94" s="227"/>
      <c r="F94" s="375">
        <f t="shared" si="5"/>
        <v>0</v>
      </c>
      <c r="G94" s="123"/>
      <c r="H94" s="124"/>
      <c r="I94" s="125">
        <f t="shared" si="6"/>
        <v>0</v>
      </c>
      <c r="J94" s="123"/>
      <c r="K94" s="124"/>
      <c r="L94" s="125">
        <f t="shared" si="7"/>
        <v>0</v>
      </c>
      <c r="M94" s="226"/>
      <c r="N94" s="227"/>
      <c r="O94" s="125">
        <f t="shared" si="8"/>
        <v>0</v>
      </c>
      <c r="P94" s="83"/>
      <c r="R94" s="56"/>
    </row>
    <row r="95" spans="1:18" hidden="1" x14ac:dyDescent="0.25">
      <c r="A95" s="76">
        <v>2223</v>
      </c>
      <c r="B95" s="118" t="s">
        <v>110</v>
      </c>
      <c r="C95" s="119">
        <f t="shared" si="4"/>
        <v>0</v>
      </c>
      <c r="D95" s="123"/>
      <c r="E95" s="227"/>
      <c r="F95" s="375">
        <f t="shared" si="5"/>
        <v>0</v>
      </c>
      <c r="G95" s="123"/>
      <c r="H95" s="124"/>
      <c r="I95" s="125">
        <f t="shared" si="6"/>
        <v>0</v>
      </c>
      <c r="J95" s="123"/>
      <c r="K95" s="124"/>
      <c r="L95" s="125">
        <f t="shared" si="7"/>
        <v>0</v>
      </c>
      <c r="M95" s="226"/>
      <c r="N95" s="227"/>
      <c r="O95" s="125">
        <f t="shared" si="8"/>
        <v>0</v>
      </c>
      <c r="P95" s="83"/>
      <c r="R95" s="56"/>
    </row>
    <row r="96" spans="1:18" ht="48" hidden="1" x14ac:dyDescent="0.25">
      <c r="A96" s="76">
        <v>2224</v>
      </c>
      <c r="B96" s="118" t="s">
        <v>111</v>
      </c>
      <c r="C96" s="119">
        <f t="shared" si="4"/>
        <v>0</v>
      </c>
      <c r="D96" s="123"/>
      <c r="E96" s="227"/>
      <c r="F96" s="375">
        <f t="shared" si="5"/>
        <v>0</v>
      </c>
      <c r="G96" s="123"/>
      <c r="H96" s="124"/>
      <c r="I96" s="125">
        <f t="shared" si="6"/>
        <v>0</v>
      </c>
      <c r="J96" s="123"/>
      <c r="K96" s="124"/>
      <c r="L96" s="125">
        <f t="shared" si="7"/>
        <v>0</v>
      </c>
      <c r="M96" s="226"/>
      <c r="N96" s="227"/>
      <c r="O96" s="125">
        <f t="shared" si="8"/>
        <v>0</v>
      </c>
      <c r="P96" s="83"/>
      <c r="R96" s="56"/>
    </row>
    <row r="97" spans="1:18" ht="24" hidden="1" x14ac:dyDescent="0.25">
      <c r="A97" s="76">
        <v>2229</v>
      </c>
      <c r="B97" s="118" t="s">
        <v>112</v>
      </c>
      <c r="C97" s="119">
        <f t="shared" si="4"/>
        <v>0</v>
      </c>
      <c r="D97" s="123"/>
      <c r="E97" s="227"/>
      <c r="F97" s="375">
        <f t="shared" si="5"/>
        <v>0</v>
      </c>
      <c r="G97" s="123"/>
      <c r="H97" s="124"/>
      <c r="I97" s="125">
        <f t="shared" si="6"/>
        <v>0</v>
      </c>
      <c r="J97" s="123"/>
      <c r="K97" s="124"/>
      <c r="L97" s="125">
        <f t="shared" si="7"/>
        <v>0</v>
      </c>
      <c r="M97" s="226"/>
      <c r="N97" s="227"/>
      <c r="O97" s="125">
        <f t="shared" si="8"/>
        <v>0</v>
      </c>
      <c r="P97" s="83"/>
      <c r="R97" s="56"/>
    </row>
    <row r="98" spans="1:18" ht="36" x14ac:dyDescent="0.25">
      <c r="A98" s="228">
        <v>2230</v>
      </c>
      <c r="B98" s="118" t="s">
        <v>113</v>
      </c>
      <c r="C98" s="119">
        <f t="shared" si="4"/>
        <v>1469</v>
      </c>
      <c r="D98" s="229">
        <f>SUM(D99:D105)</f>
        <v>3114</v>
      </c>
      <c r="E98" s="230">
        <f>SUM(E99:E105)</f>
        <v>-1645</v>
      </c>
      <c r="F98" s="225">
        <f t="shared" si="5"/>
        <v>1469</v>
      </c>
      <c r="G98" s="229">
        <f>SUM(G99:G105)</f>
        <v>0</v>
      </c>
      <c r="H98" s="231">
        <f>SUM(H99:H105)</f>
        <v>0</v>
      </c>
      <c r="I98" s="125">
        <f t="shared" si="6"/>
        <v>0</v>
      </c>
      <c r="J98" s="229">
        <f>SUM(J99:J105)</f>
        <v>0</v>
      </c>
      <c r="K98" s="231">
        <f>SUM(K99:K105)</f>
        <v>0</v>
      </c>
      <c r="L98" s="125">
        <f t="shared" si="7"/>
        <v>0</v>
      </c>
      <c r="M98" s="232">
        <f>SUM(M99:M105)</f>
        <v>0</v>
      </c>
      <c r="N98" s="233">
        <f>SUM(N99:N105)</f>
        <v>0</v>
      </c>
      <c r="O98" s="125">
        <f t="shared" si="8"/>
        <v>0</v>
      </c>
      <c r="P98" s="83"/>
      <c r="R98" s="56"/>
    </row>
    <row r="99" spans="1:18" ht="24" x14ac:dyDescent="0.25">
      <c r="A99" s="76">
        <v>2231</v>
      </c>
      <c r="B99" s="118" t="s">
        <v>114</v>
      </c>
      <c r="C99" s="119">
        <f t="shared" si="4"/>
        <v>1469</v>
      </c>
      <c r="D99" s="123">
        <v>3114</v>
      </c>
      <c r="E99" s="629">
        <v>-1645</v>
      </c>
      <c r="F99" s="225">
        <f t="shared" si="5"/>
        <v>1469</v>
      </c>
      <c r="G99" s="123"/>
      <c r="H99" s="124"/>
      <c r="I99" s="125">
        <f t="shared" si="6"/>
        <v>0</v>
      </c>
      <c r="J99" s="123"/>
      <c r="K99" s="124"/>
      <c r="L99" s="125">
        <f t="shared" si="7"/>
        <v>0</v>
      </c>
      <c r="M99" s="226"/>
      <c r="N99" s="227"/>
      <c r="O99" s="125">
        <f t="shared" si="8"/>
        <v>0</v>
      </c>
      <c r="P99" s="83"/>
      <c r="R99" s="56"/>
    </row>
    <row r="100" spans="1:18" ht="24" hidden="1" x14ac:dyDescent="0.25">
      <c r="A100" s="76">
        <v>2232</v>
      </c>
      <c r="B100" s="118" t="s">
        <v>115</v>
      </c>
      <c r="C100" s="119">
        <f t="shared" si="4"/>
        <v>0</v>
      </c>
      <c r="D100" s="123"/>
      <c r="E100" s="227"/>
      <c r="F100" s="375">
        <f t="shared" si="5"/>
        <v>0</v>
      </c>
      <c r="G100" s="123"/>
      <c r="H100" s="124"/>
      <c r="I100" s="125">
        <f t="shared" si="6"/>
        <v>0</v>
      </c>
      <c r="J100" s="123"/>
      <c r="K100" s="124"/>
      <c r="L100" s="125">
        <f t="shared" si="7"/>
        <v>0</v>
      </c>
      <c r="M100" s="226"/>
      <c r="N100" s="227"/>
      <c r="O100" s="125">
        <f t="shared" si="8"/>
        <v>0</v>
      </c>
      <c r="P100" s="83"/>
      <c r="R100" s="56"/>
    </row>
    <row r="101" spans="1:18" hidden="1" x14ac:dyDescent="0.25">
      <c r="A101" s="67">
        <v>2233</v>
      </c>
      <c r="B101" s="108" t="s">
        <v>116</v>
      </c>
      <c r="C101" s="119">
        <f t="shared" si="4"/>
        <v>0</v>
      </c>
      <c r="D101" s="113"/>
      <c r="E101" s="224"/>
      <c r="F101" s="374">
        <f t="shared" si="5"/>
        <v>0</v>
      </c>
      <c r="G101" s="113"/>
      <c r="H101" s="114"/>
      <c r="I101" s="115">
        <f t="shared" si="6"/>
        <v>0</v>
      </c>
      <c r="J101" s="113"/>
      <c r="K101" s="114"/>
      <c r="L101" s="115">
        <f t="shared" si="7"/>
        <v>0</v>
      </c>
      <c r="M101" s="223"/>
      <c r="N101" s="224"/>
      <c r="O101" s="115">
        <f t="shared" si="8"/>
        <v>0</v>
      </c>
      <c r="P101" s="74"/>
      <c r="R101" s="56"/>
    </row>
    <row r="102" spans="1:18" ht="24" hidden="1" x14ac:dyDescent="0.25">
      <c r="A102" s="76">
        <v>2234</v>
      </c>
      <c r="B102" s="118" t="s">
        <v>117</v>
      </c>
      <c r="C102" s="119">
        <f t="shared" si="4"/>
        <v>0</v>
      </c>
      <c r="D102" s="123"/>
      <c r="E102" s="227"/>
      <c r="F102" s="375">
        <f t="shared" si="5"/>
        <v>0</v>
      </c>
      <c r="G102" s="123"/>
      <c r="H102" s="124"/>
      <c r="I102" s="125">
        <f t="shared" si="6"/>
        <v>0</v>
      </c>
      <c r="J102" s="123"/>
      <c r="K102" s="124"/>
      <c r="L102" s="125">
        <f t="shared" si="7"/>
        <v>0</v>
      </c>
      <c r="M102" s="226"/>
      <c r="N102" s="227"/>
      <c r="O102" s="125">
        <f t="shared" si="8"/>
        <v>0</v>
      </c>
      <c r="P102" s="83"/>
      <c r="R102" s="56"/>
    </row>
    <row r="103" spans="1:18" ht="24" hidden="1" x14ac:dyDescent="0.25">
      <c r="A103" s="76">
        <v>2235</v>
      </c>
      <c r="B103" s="118" t="s">
        <v>118</v>
      </c>
      <c r="C103" s="119">
        <f t="shared" si="4"/>
        <v>0</v>
      </c>
      <c r="D103" s="123"/>
      <c r="E103" s="227"/>
      <c r="F103" s="375">
        <f t="shared" si="5"/>
        <v>0</v>
      </c>
      <c r="G103" s="123"/>
      <c r="H103" s="124"/>
      <c r="I103" s="125">
        <f t="shared" si="6"/>
        <v>0</v>
      </c>
      <c r="J103" s="123"/>
      <c r="K103" s="124"/>
      <c r="L103" s="125">
        <f t="shared" si="7"/>
        <v>0</v>
      </c>
      <c r="M103" s="226"/>
      <c r="N103" s="227"/>
      <c r="O103" s="125">
        <f t="shared" si="8"/>
        <v>0</v>
      </c>
      <c r="P103" s="83"/>
      <c r="R103" s="56"/>
    </row>
    <row r="104" spans="1:18" hidden="1" x14ac:dyDescent="0.25">
      <c r="A104" s="76">
        <v>2236</v>
      </c>
      <c r="B104" s="118" t="s">
        <v>119</v>
      </c>
      <c r="C104" s="119">
        <f t="shared" si="4"/>
        <v>0</v>
      </c>
      <c r="D104" s="123"/>
      <c r="E104" s="227"/>
      <c r="F104" s="375">
        <f t="shared" si="5"/>
        <v>0</v>
      </c>
      <c r="G104" s="123"/>
      <c r="H104" s="124"/>
      <c r="I104" s="125">
        <f t="shared" si="6"/>
        <v>0</v>
      </c>
      <c r="J104" s="123"/>
      <c r="K104" s="124"/>
      <c r="L104" s="125">
        <f t="shared" si="7"/>
        <v>0</v>
      </c>
      <c r="M104" s="226"/>
      <c r="N104" s="227"/>
      <c r="O104" s="125">
        <f t="shared" si="8"/>
        <v>0</v>
      </c>
      <c r="P104" s="83"/>
      <c r="R104" s="56"/>
    </row>
    <row r="105" spans="1:18" hidden="1" x14ac:dyDescent="0.25">
      <c r="A105" s="76">
        <v>2239</v>
      </c>
      <c r="B105" s="118" t="s">
        <v>120</v>
      </c>
      <c r="C105" s="119">
        <f t="shared" si="4"/>
        <v>0</v>
      </c>
      <c r="D105" s="123"/>
      <c r="E105" s="227"/>
      <c r="F105" s="375">
        <f t="shared" si="5"/>
        <v>0</v>
      </c>
      <c r="G105" s="123"/>
      <c r="H105" s="124"/>
      <c r="I105" s="125">
        <f t="shared" si="6"/>
        <v>0</v>
      </c>
      <c r="J105" s="123"/>
      <c r="K105" s="124"/>
      <c r="L105" s="125">
        <f t="shared" si="7"/>
        <v>0</v>
      </c>
      <c r="M105" s="226"/>
      <c r="N105" s="227"/>
      <c r="O105" s="125">
        <f t="shared" si="8"/>
        <v>0</v>
      </c>
      <c r="P105" s="83"/>
      <c r="R105" s="56"/>
    </row>
    <row r="106" spans="1:18" ht="24" hidden="1" x14ac:dyDescent="0.25">
      <c r="A106" s="228">
        <v>2240</v>
      </c>
      <c r="B106" s="118" t="s">
        <v>121</v>
      </c>
      <c r="C106" s="119">
        <f t="shared" si="4"/>
        <v>0</v>
      </c>
      <c r="D106" s="229">
        <f>SUM(D107:D114)</f>
        <v>0</v>
      </c>
      <c r="E106" s="233">
        <f>SUM(E107:E114)</f>
        <v>0</v>
      </c>
      <c r="F106" s="375">
        <f t="shared" si="5"/>
        <v>0</v>
      </c>
      <c r="G106" s="229">
        <f>SUM(G107:G114)</f>
        <v>0</v>
      </c>
      <c r="H106" s="231">
        <f>SUM(H107:H114)</f>
        <v>0</v>
      </c>
      <c r="I106" s="125">
        <f t="shared" si="6"/>
        <v>0</v>
      </c>
      <c r="J106" s="229">
        <f>SUM(J107:J114)</f>
        <v>0</v>
      </c>
      <c r="K106" s="231">
        <f>SUM(K107:K114)</f>
        <v>0</v>
      </c>
      <c r="L106" s="125">
        <f t="shared" si="7"/>
        <v>0</v>
      </c>
      <c r="M106" s="232">
        <f>SUM(M107:M114)</f>
        <v>0</v>
      </c>
      <c r="N106" s="233">
        <f>SUM(N107:N114)</f>
        <v>0</v>
      </c>
      <c r="O106" s="125">
        <f t="shared" si="8"/>
        <v>0</v>
      </c>
      <c r="P106" s="83"/>
      <c r="R106" s="56"/>
    </row>
    <row r="107" spans="1:18" hidden="1" x14ac:dyDescent="0.25">
      <c r="A107" s="76">
        <v>2241</v>
      </c>
      <c r="B107" s="118" t="s">
        <v>122</v>
      </c>
      <c r="C107" s="119">
        <f t="shared" si="4"/>
        <v>0</v>
      </c>
      <c r="D107" s="123"/>
      <c r="E107" s="227"/>
      <c r="F107" s="375">
        <f t="shared" si="5"/>
        <v>0</v>
      </c>
      <c r="G107" s="123"/>
      <c r="H107" s="124"/>
      <c r="I107" s="125">
        <f t="shared" si="6"/>
        <v>0</v>
      </c>
      <c r="J107" s="123"/>
      <c r="K107" s="124"/>
      <c r="L107" s="125">
        <f t="shared" si="7"/>
        <v>0</v>
      </c>
      <c r="M107" s="226"/>
      <c r="N107" s="227"/>
      <c r="O107" s="125">
        <f t="shared" si="8"/>
        <v>0</v>
      </c>
      <c r="P107" s="83"/>
      <c r="R107" s="56"/>
    </row>
    <row r="108" spans="1:18" hidden="1" x14ac:dyDescent="0.25">
      <c r="A108" s="76">
        <v>2242</v>
      </c>
      <c r="B108" s="118" t="s">
        <v>123</v>
      </c>
      <c r="C108" s="119">
        <f t="shared" si="4"/>
        <v>0</v>
      </c>
      <c r="D108" s="123"/>
      <c r="E108" s="227"/>
      <c r="F108" s="375">
        <f t="shared" si="5"/>
        <v>0</v>
      </c>
      <c r="G108" s="123"/>
      <c r="H108" s="124"/>
      <c r="I108" s="125">
        <f t="shared" si="6"/>
        <v>0</v>
      </c>
      <c r="J108" s="123"/>
      <c r="K108" s="124"/>
      <c r="L108" s="125">
        <f t="shared" si="7"/>
        <v>0</v>
      </c>
      <c r="M108" s="226"/>
      <c r="N108" s="227"/>
      <c r="O108" s="125">
        <f t="shared" si="8"/>
        <v>0</v>
      </c>
      <c r="P108" s="83"/>
      <c r="R108" s="56"/>
    </row>
    <row r="109" spans="1:18" ht="24" hidden="1" x14ac:dyDescent="0.25">
      <c r="A109" s="76">
        <v>2243</v>
      </c>
      <c r="B109" s="118" t="s">
        <v>124</v>
      </c>
      <c r="C109" s="119">
        <f t="shared" si="4"/>
        <v>0</v>
      </c>
      <c r="D109" s="123"/>
      <c r="E109" s="227"/>
      <c r="F109" s="375">
        <f t="shared" si="5"/>
        <v>0</v>
      </c>
      <c r="G109" s="123"/>
      <c r="H109" s="124"/>
      <c r="I109" s="125">
        <f t="shared" si="6"/>
        <v>0</v>
      </c>
      <c r="J109" s="123"/>
      <c r="K109" s="124"/>
      <c r="L109" s="125">
        <f t="shared" si="7"/>
        <v>0</v>
      </c>
      <c r="M109" s="226"/>
      <c r="N109" s="227"/>
      <c r="O109" s="125">
        <f t="shared" si="8"/>
        <v>0</v>
      </c>
      <c r="P109" s="83"/>
      <c r="R109" s="56"/>
    </row>
    <row r="110" spans="1:18" hidden="1" x14ac:dyDescent="0.25">
      <c r="A110" s="76">
        <v>2244</v>
      </c>
      <c r="B110" s="118" t="s">
        <v>125</v>
      </c>
      <c r="C110" s="119">
        <f t="shared" si="4"/>
        <v>0</v>
      </c>
      <c r="D110" s="123"/>
      <c r="E110" s="227"/>
      <c r="F110" s="375">
        <f t="shared" si="5"/>
        <v>0</v>
      </c>
      <c r="G110" s="123"/>
      <c r="H110" s="124"/>
      <c r="I110" s="125">
        <f t="shared" si="6"/>
        <v>0</v>
      </c>
      <c r="J110" s="123"/>
      <c r="K110" s="124"/>
      <c r="L110" s="125">
        <f t="shared" si="7"/>
        <v>0</v>
      </c>
      <c r="M110" s="226"/>
      <c r="N110" s="227"/>
      <c r="O110" s="125">
        <f t="shared" si="8"/>
        <v>0</v>
      </c>
      <c r="P110" s="83"/>
      <c r="R110" s="56"/>
    </row>
    <row r="111" spans="1:18" ht="24" hidden="1" x14ac:dyDescent="0.25">
      <c r="A111" s="76">
        <v>2246</v>
      </c>
      <c r="B111" s="118" t="s">
        <v>126</v>
      </c>
      <c r="C111" s="119">
        <f t="shared" si="4"/>
        <v>0</v>
      </c>
      <c r="D111" s="123"/>
      <c r="E111" s="227"/>
      <c r="F111" s="375">
        <f t="shared" si="5"/>
        <v>0</v>
      </c>
      <c r="G111" s="123"/>
      <c r="H111" s="124"/>
      <c r="I111" s="125">
        <f t="shared" si="6"/>
        <v>0</v>
      </c>
      <c r="J111" s="123"/>
      <c r="K111" s="124"/>
      <c r="L111" s="125">
        <f t="shared" si="7"/>
        <v>0</v>
      </c>
      <c r="M111" s="226"/>
      <c r="N111" s="227"/>
      <c r="O111" s="125">
        <f t="shared" si="8"/>
        <v>0</v>
      </c>
      <c r="P111" s="83"/>
      <c r="R111" s="56"/>
    </row>
    <row r="112" spans="1:18" hidden="1" x14ac:dyDescent="0.25">
      <c r="A112" s="76">
        <v>2247</v>
      </c>
      <c r="B112" s="118" t="s">
        <v>127</v>
      </c>
      <c r="C112" s="119">
        <f t="shared" si="4"/>
        <v>0</v>
      </c>
      <c r="D112" s="123"/>
      <c r="E112" s="227"/>
      <c r="F112" s="375">
        <f t="shared" si="5"/>
        <v>0</v>
      </c>
      <c r="G112" s="123"/>
      <c r="H112" s="124"/>
      <c r="I112" s="125">
        <f t="shared" si="6"/>
        <v>0</v>
      </c>
      <c r="J112" s="123"/>
      <c r="K112" s="124"/>
      <c r="L112" s="125">
        <f t="shared" si="7"/>
        <v>0</v>
      </c>
      <c r="M112" s="226"/>
      <c r="N112" s="227"/>
      <c r="O112" s="125">
        <f t="shared" si="8"/>
        <v>0</v>
      </c>
      <c r="P112" s="83"/>
      <c r="R112" s="56"/>
    </row>
    <row r="113" spans="1:18" ht="24" hidden="1" x14ac:dyDescent="0.25">
      <c r="A113" s="76">
        <v>2248</v>
      </c>
      <c r="B113" s="118" t="s">
        <v>128</v>
      </c>
      <c r="C113" s="119">
        <f t="shared" si="4"/>
        <v>0</v>
      </c>
      <c r="D113" s="123"/>
      <c r="E113" s="227"/>
      <c r="F113" s="375">
        <f t="shared" si="5"/>
        <v>0</v>
      </c>
      <c r="G113" s="123"/>
      <c r="H113" s="124"/>
      <c r="I113" s="125">
        <f t="shared" si="6"/>
        <v>0</v>
      </c>
      <c r="J113" s="123"/>
      <c r="K113" s="124"/>
      <c r="L113" s="125">
        <f t="shared" si="7"/>
        <v>0</v>
      </c>
      <c r="M113" s="226"/>
      <c r="N113" s="227"/>
      <c r="O113" s="125">
        <f t="shared" si="8"/>
        <v>0</v>
      </c>
      <c r="P113" s="83"/>
      <c r="R113" s="56"/>
    </row>
    <row r="114" spans="1:18" ht="24" hidden="1" x14ac:dyDescent="0.25">
      <c r="A114" s="76">
        <v>2249</v>
      </c>
      <c r="B114" s="118" t="s">
        <v>129</v>
      </c>
      <c r="C114" s="119">
        <f t="shared" si="4"/>
        <v>0</v>
      </c>
      <c r="D114" s="123"/>
      <c r="E114" s="227"/>
      <c r="F114" s="375">
        <f t="shared" si="5"/>
        <v>0</v>
      </c>
      <c r="G114" s="123"/>
      <c r="H114" s="124"/>
      <c r="I114" s="125">
        <f t="shared" si="6"/>
        <v>0</v>
      </c>
      <c r="J114" s="123"/>
      <c r="K114" s="124"/>
      <c r="L114" s="125">
        <f t="shared" si="7"/>
        <v>0</v>
      </c>
      <c r="M114" s="226"/>
      <c r="N114" s="227"/>
      <c r="O114" s="125">
        <f t="shared" si="8"/>
        <v>0</v>
      </c>
      <c r="P114" s="83"/>
      <c r="R114" s="56"/>
    </row>
    <row r="115" spans="1:18" hidden="1" x14ac:dyDescent="0.25">
      <c r="A115" s="228">
        <v>2250</v>
      </c>
      <c r="B115" s="118" t="s">
        <v>130</v>
      </c>
      <c r="C115" s="119">
        <f t="shared" si="4"/>
        <v>0</v>
      </c>
      <c r="D115" s="229">
        <f>SUM(D116:D118)</f>
        <v>0</v>
      </c>
      <c r="E115" s="233">
        <f>SUM(E116:E118)</f>
        <v>0</v>
      </c>
      <c r="F115" s="375">
        <f t="shared" si="5"/>
        <v>0</v>
      </c>
      <c r="G115" s="229">
        <f>SUM(G116:G118)</f>
        <v>0</v>
      </c>
      <c r="H115" s="231">
        <f>SUM(H116:H118)</f>
        <v>0</v>
      </c>
      <c r="I115" s="125">
        <f t="shared" si="6"/>
        <v>0</v>
      </c>
      <c r="J115" s="229">
        <f>SUM(J116:J118)</f>
        <v>0</v>
      </c>
      <c r="K115" s="231">
        <f>SUM(K116:K118)</f>
        <v>0</v>
      </c>
      <c r="L115" s="125">
        <f t="shared" si="7"/>
        <v>0</v>
      </c>
      <c r="M115" s="232">
        <f>SUM(M116:M118)</f>
        <v>0</v>
      </c>
      <c r="N115" s="233">
        <f>SUM(N116:N118)</f>
        <v>0</v>
      </c>
      <c r="O115" s="125">
        <f t="shared" si="8"/>
        <v>0</v>
      </c>
      <c r="P115" s="83"/>
      <c r="R115" s="56"/>
    </row>
    <row r="116" spans="1:18" hidden="1" x14ac:dyDescent="0.25">
      <c r="A116" s="76">
        <v>2251</v>
      </c>
      <c r="B116" s="118" t="s">
        <v>131</v>
      </c>
      <c r="C116" s="119">
        <f t="shared" si="4"/>
        <v>0</v>
      </c>
      <c r="D116" s="123"/>
      <c r="E116" s="227"/>
      <c r="F116" s="375">
        <f t="shared" si="5"/>
        <v>0</v>
      </c>
      <c r="G116" s="123"/>
      <c r="H116" s="124"/>
      <c r="I116" s="125">
        <f t="shared" si="6"/>
        <v>0</v>
      </c>
      <c r="J116" s="123"/>
      <c r="K116" s="124"/>
      <c r="L116" s="125">
        <f t="shared" si="7"/>
        <v>0</v>
      </c>
      <c r="M116" s="226"/>
      <c r="N116" s="227"/>
      <c r="O116" s="125">
        <f t="shared" si="8"/>
        <v>0</v>
      </c>
      <c r="P116" s="83"/>
      <c r="R116" s="56"/>
    </row>
    <row r="117" spans="1:18" ht="24" hidden="1" x14ac:dyDescent="0.25">
      <c r="A117" s="76">
        <v>2252</v>
      </c>
      <c r="B117" s="118" t="s">
        <v>132</v>
      </c>
      <c r="C117" s="119">
        <f t="shared" ref="C117:C181" si="9">F117+I117+L117+O117</f>
        <v>0</v>
      </c>
      <c r="D117" s="123"/>
      <c r="E117" s="227"/>
      <c r="F117" s="375">
        <f t="shared" si="5"/>
        <v>0</v>
      </c>
      <c r="G117" s="123"/>
      <c r="H117" s="124"/>
      <c r="I117" s="125">
        <f t="shared" si="6"/>
        <v>0</v>
      </c>
      <c r="J117" s="123"/>
      <c r="K117" s="124"/>
      <c r="L117" s="125">
        <f t="shared" si="7"/>
        <v>0</v>
      </c>
      <c r="M117" s="226"/>
      <c r="N117" s="227"/>
      <c r="O117" s="125">
        <f t="shared" si="8"/>
        <v>0</v>
      </c>
      <c r="P117" s="83"/>
      <c r="R117" s="56"/>
    </row>
    <row r="118" spans="1:18" ht="24" hidden="1" x14ac:dyDescent="0.25">
      <c r="A118" s="76">
        <v>2259</v>
      </c>
      <c r="B118" s="118" t="s">
        <v>133</v>
      </c>
      <c r="C118" s="119">
        <f t="shared" si="9"/>
        <v>0</v>
      </c>
      <c r="D118" s="123"/>
      <c r="E118" s="227"/>
      <c r="F118" s="375">
        <f t="shared" ref="F118:F182" si="10">D118+E118</f>
        <v>0</v>
      </c>
      <c r="G118" s="123"/>
      <c r="H118" s="124"/>
      <c r="I118" s="125">
        <f t="shared" ref="I118:I182" si="11">G118+H118</f>
        <v>0</v>
      </c>
      <c r="J118" s="123"/>
      <c r="K118" s="124"/>
      <c r="L118" s="125">
        <f t="shared" ref="L118:L182" si="12">J118+K118</f>
        <v>0</v>
      </c>
      <c r="M118" s="226"/>
      <c r="N118" s="227"/>
      <c r="O118" s="125">
        <f t="shared" ref="O118:O182" si="13">M118+N118</f>
        <v>0</v>
      </c>
      <c r="P118" s="83"/>
      <c r="R118" s="56"/>
    </row>
    <row r="119" spans="1:18" x14ac:dyDescent="0.25">
      <c r="A119" s="228">
        <v>2260</v>
      </c>
      <c r="B119" s="118" t="s">
        <v>134</v>
      </c>
      <c r="C119" s="119">
        <f t="shared" si="9"/>
        <v>2561</v>
      </c>
      <c r="D119" s="229">
        <f>SUM(D120:D124)</f>
        <v>2261</v>
      </c>
      <c r="E119" s="230">
        <f>SUM(E120:E124)</f>
        <v>300</v>
      </c>
      <c r="F119" s="225">
        <f t="shared" si="10"/>
        <v>2561</v>
      </c>
      <c r="G119" s="229">
        <f>SUM(G120:G124)</f>
        <v>0</v>
      </c>
      <c r="H119" s="231">
        <f>SUM(H120:H124)</f>
        <v>0</v>
      </c>
      <c r="I119" s="125">
        <f t="shared" si="11"/>
        <v>0</v>
      </c>
      <c r="J119" s="229">
        <f>SUM(J120:J124)</f>
        <v>0</v>
      </c>
      <c r="K119" s="231">
        <f>SUM(K120:K124)</f>
        <v>0</v>
      </c>
      <c r="L119" s="125">
        <f t="shared" si="12"/>
        <v>0</v>
      </c>
      <c r="M119" s="232">
        <f>SUM(M120:M124)</f>
        <v>0</v>
      </c>
      <c r="N119" s="233">
        <f>SUM(N120:N124)</f>
        <v>0</v>
      </c>
      <c r="O119" s="125">
        <f t="shared" si="13"/>
        <v>0</v>
      </c>
      <c r="P119" s="83"/>
      <c r="R119" s="56"/>
    </row>
    <row r="120" spans="1:18" ht="24" x14ac:dyDescent="0.25">
      <c r="A120" s="76">
        <v>2261</v>
      </c>
      <c r="B120" s="118" t="s">
        <v>135</v>
      </c>
      <c r="C120" s="119">
        <f t="shared" si="9"/>
        <v>300</v>
      </c>
      <c r="D120" s="123"/>
      <c r="E120" s="629">
        <v>300</v>
      </c>
      <c r="F120" s="225">
        <f t="shared" si="10"/>
        <v>300</v>
      </c>
      <c r="G120" s="123"/>
      <c r="H120" s="124"/>
      <c r="I120" s="125">
        <f t="shared" si="11"/>
        <v>0</v>
      </c>
      <c r="J120" s="123"/>
      <c r="K120" s="124"/>
      <c r="L120" s="125">
        <f t="shared" si="12"/>
        <v>0</v>
      </c>
      <c r="M120" s="226"/>
      <c r="N120" s="227"/>
      <c r="O120" s="125">
        <f t="shared" si="13"/>
        <v>0</v>
      </c>
      <c r="P120" s="503" t="s">
        <v>720</v>
      </c>
      <c r="R120" s="56"/>
    </row>
    <row r="121" spans="1:18" hidden="1" x14ac:dyDescent="0.25">
      <c r="A121" s="76">
        <v>2262</v>
      </c>
      <c r="B121" s="118" t="s">
        <v>136</v>
      </c>
      <c r="C121" s="119">
        <f t="shared" si="9"/>
        <v>0</v>
      </c>
      <c r="D121" s="123"/>
      <c r="E121" s="227"/>
      <c r="F121" s="375">
        <f t="shared" si="10"/>
        <v>0</v>
      </c>
      <c r="G121" s="123"/>
      <c r="H121" s="124"/>
      <c r="I121" s="125">
        <f t="shared" si="11"/>
        <v>0</v>
      </c>
      <c r="J121" s="123"/>
      <c r="K121" s="124"/>
      <c r="L121" s="125">
        <f t="shared" si="12"/>
        <v>0</v>
      </c>
      <c r="M121" s="226"/>
      <c r="N121" s="227"/>
      <c r="O121" s="125">
        <f t="shared" si="13"/>
        <v>0</v>
      </c>
      <c r="P121" s="83"/>
      <c r="R121" s="56"/>
    </row>
    <row r="122" spans="1:18" hidden="1" x14ac:dyDescent="0.25">
      <c r="A122" s="76">
        <v>2263</v>
      </c>
      <c r="B122" s="118" t="s">
        <v>137</v>
      </c>
      <c r="C122" s="119">
        <f t="shared" si="9"/>
        <v>0</v>
      </c>
      <c r="D122" s="123"/>
      <c r="E122" s="227"/>
      <c r="F122" s="375">
        <f t="shared" si="10"/>
        <v>0</v>
      </c>
      <c r="G122" s="123"/>
      <c r="H122" s="124"/>
      <c r="I122" s="125">
        <f t="shared" si="11"/>
        <v>0</v>
      </c>
      <c r="J122" s="123"/>
      <c r="K122" s="124"/>
      <c r="L122" s="125">
        <f t="shared" si="12"/>
        <v>0</v>
      </c>
      <c r="M122" s="226"/>
      <c r="N122" s="227"/>
      <c r="O122" s="125">
        <f t="shared" si="13"/>
        <v>0</v>
      </c>
      <c r="P122" s="83"/>
      <c r="R122" s="56"/>
    </row>
    <row r="123" spans="1:18" ht="24" x14ac:dyDescent="0.25">
      <c r="A123" s="76">
        <v>2264</v>
      </c>
      <c r="B123" s="118" t="s">
        <v>138</v>
      </c>
      <c r="C123" s="119">
        <f t="shared" si="9"/>
        <v>2261</v>
      </c>
      <c r="D123" s="123">
        <v>2261</v>
      </c>
      <c r="E123" s="629"/>
      <c r="F123" s="225">
        <f t="shared" si="10"/>
        <v>2261</v>
      </c>
      <c r="G123" s="123"/>
      <c r="H123" s="124"/>
      <c r="I123" s="125">
        <f t="shared" si="11"/>
        <v>0</v>
      </c>
      <c r="J123" s="123"/>
      <c r="K123" s="124"/>
      <c r="L123" s="125">
        <f t="shared" si="12"/>
        <v>0</v>
      </c>
      <c r="M123" s="226"/>
      <c r="N123" s="227"/>
      <c r="O123" s="125">
        <f t="shared" si="13"/>
        <v>0</v>
      </c>
      <c r="P123" s="83"/>
      <c r="R123" s="56"/>
    </row>
    <row r="124" spans="1:18" hidden="1" x14ac:dyDescent="0.25">
      <c r="A124" s="76">
        <v>2269</v>
      </c>
      <c r="B124" s="118" t="s">
        <v>139</v>
      </c>
      <c r="C124" s="119">
        <f t="shared" si="9"/>
        <v>0</v>
      </c>
      <c r="D124" s="123"/>
      <c r="E124" s="227"/>
      <c r="F124" s="375">
        <f t="shared" si="10"/>
        <v>0</v>
      </c>
      <c r="G124" s="123"/>
      <c r="H124" s="124"/>
      <c r="I124" s="125">
        <f t="shared" si="11"/>
        <v>0</v>
      </c>
      <c r="J124" s="123"/>
      <c r="K124" s="124"/>
      <c r="L124" s="125">
        <f t="shared" si="12"/>
        <v>0</v>
      </c>
      <c r="M124" s="226"/>
      <c r="N124" s="227"/>
      <c r="O124" s="125">
        <f t="shared" si="13"/>
        <v>0</v>
      </c>
      <c r="P124" s="83"/>
      <c r="R124" s="56"/>
    </row>
    <row r="125" spans="1:18" x14ac:dyDescent="0.25">
      <c r="A125" s="228">
        <v>2270</v>
      </c>
      <c r="B125" s="118" t="s">
        <v>140</v>
      </c>
      <c r="C125" s="119">
        <f t="shared" si="9"/>
        <v>535953</v>
      </c>
      <c r="D125" s="229">
        <f>SUM(D126:D130)</f>
        <v>535608</v>
      </c>
      <c r="E125" s="230">
        <f>SUM(E126:E130)</f>
        <v>345</v>
      </c>
      <c r="F125" s="225">
        <f t="shared" si="10"/>
        <v>535953</v>
      </c>
      <c r="G125" s="229">
        <f>SUM(G126:G130)</f>
        <v>0</v>
      </c>
      <c r="H125" s="231">
        <f>SUM(H126:H130)</f>
        <v>0</v>
      </c>
      <c r="I125" s="125">
        <f t="shared" si="11"/>
        <v>0</v>
      </c>
      <c r="J125" s="229">
        <f>SUM(J126:J130)</f>
        <v>0</v>
      </c>
      <c r="K125" s="231">
        <f>SUM(K126:K130)</f>
        <v>0</v>
      </c>
      <c r="L125" s="125">
        <f t="shared" si="12"/>
        <v>0</v>
      </c>
      <c r="M125" s="232">
        <f>SUM(M126:M130)</f>
        <v>0</v>
      </c>
      <c r="N125" s="233">
        <f>SUM(N126:N130)</f>
        <v>0</v>
      </c>
      <c r="O125" s="125">
        <f t="shared" si="13"/>
        <v>0</v>
      </c>
      <c r="P125" s="83"/>
      <c r="R125" s="56"/>
    </row>
    <row r="126" spans="1:18" hidden="1" x14ac:dyDescent="0.25">
      <c r="A126" s="76">
        <v>2272</v>
      </c>
      <c r="B126" s="5" t="s">
        <v>141</v>
      </c>
      <c r="C126" s="119">
        <f t="shared" si="9"/>
        <v>0</v>
      </c>
      <c r="D126" s="123"/>
      <c r="E126" s="227"/>
      <c r="F126" s="375">
        <f t="shared" si="10"/>
        <v>0</v>
      </c>
      <c r="G126" s="123"/>
      <c r="H126" s="124"/>
      <c r="I126" s="125">
        <f t="shared" si="11"/>
        <v>0</v>
      </c>
      <c r="J126" s="123"/>
      <c r="K126" s="124"/>
      <c r="L126" s="125">
        <f t="shared" si="12"/>
        <v>0</v>
      </c>
      <c r="M126" s="226"/>
      <c r="N126" s="227"/>
      <c r="O126" s="125">
        <f t="shared" si="13"/>
        <v>0</v>
      </c>
      <c r="P126" s="83"/>
      <c r="R126" s="56"/>
    </row>
    <row r="127" spans="1:18" ht="24" x14ac:dyDescent="0.25">
      <c r="A127" s="76">
        <v>2275</v>
      </c>
      <c r="B127" s="118" t="s">
        <v>142</v>
      </c>
      <c r="C127" s="119">
        <f t="shared" si="9"/>
        <v>380</v>
      </c>
      <c r="D127" s="123">
        <f>841-460-1</f>
        <v>380</v>
      </c>
      <c r="E127" s="629"/>
      <c r="F127" s="225">
        <f t="shared" si="10"/>
        <v>380</v>
      </c>
      <c r="G127" s="123"/>
      <c r="H127" s="124"/>
      <c r="I127" s="125">
        <f t="shared" si="11"/>
        <v>0</v>
      </c>
      <c r="J127" s="123"/>
      <c r="K127" s="124"/>
      <c r="L127" s="125">
        <f t="shared" si="12"/>
        <v>0</v>
      </c>
      <c r="M127" s="226"/>
      <c r="N127" s="227"/>
      <c r="O127" s="125">
        <f t="shared" si="13"/>
        <v>0</v>
      </c>
      <c r="P127" s="83"/>
      <c r="R127" s="56"/>
    </row>
    <row r="128" spans="1:18" ht="24" hidden="1" x14ac:dyDescent="0.25">
      <c r="A128" s="76">
        <v>2276</v>
      </c>
      <c r="B128" s="118" t="s">
        <v>143</v>
      </c>
      <c r="C128" s="119">
        <f t="shared" si="9"/>
        <v>0</v>
      </c>
      <c r="D128" s="123"/>
      <c r="E128" s="227"/>
      <c r="F128" s="375">
        <f t="shared" si="10"/>
        <v>0</v>
      </c>
      <c r="G128" s="123"/>
      <c r="H128" s="124"/>
      <c r="I128" s="125">
        <f t="shared" si="11"/>
        <v>0</v>
      </c>
      <c r="J128" s="123"/>
      <c r="K128" s="124"/>
      <c r="L128" s="125">
        <f t="shared" si="12"/>
        <v>0</v>
      </c>
      <c r="M128" s="226"/>
      <c r="N128" s="227"/>
      <c r="O128" s="125">
        <f t="shared" si="13"/>
        <v>0</v>
      </c>
      <c r="P128" s="83"/>
      <c r="R128" s="56"/>
    </row>
    <row r="129" spans="1:18" ht="24" hidden="1" x14ac:dyDescent="0.25">
      <c r="A129" s="76">
        <v>2278</v>
      </c>
      <c r="B129" s="118" t="s">
        <v>144</v>
      </c>
      <c r="C129" s="119">
        <f t="shared" si="9"/>
        <v>0</v>
      </c>
      <c r="D129" s="123"/>
      <c r="E129" s="227"/>
      <c r="F129" s="375">
        <f t="shared" si="10"/>
        <v>0</v>
      </c>
      <c r="G129" s="123"/>
      <c r="H129" s="124"/>
      <c r="I129" s="125">
        <f t="shared" si="11"/>
        <v>0</v>
      </c>
      <c r="J129" s="123"/>
      <c r="K129" s="124"/>
      <c r="L129" s="125">
        <f t="shared" si="12"/>
        <v>0</v>
      </c>
      <c r="M129" s="226"/>
      <c r="N129" s="227"/>
      <c r="O129" s="125">
        <f t="shared" si="13"/>
        <v>0</v>
      </c>
      <c r="P129" s="83"/>
      <c r="R129" s="56"/>
    </row>
    <row r="130" spans="1:18" ht="38.25" customHeight="1" x14ac:dyDescent="0.25">
      <c r="A130" s="76">
        <v>2279</v>
      </c>
      <c r="B130" s="118" t="s">
        <v>145</v>
      </c>
      <c r="C130" s="119">
        <f t="shared" si="9"/>
        <v>535573</v>
      </c>
      <c r="D130" s="123">
        <f>535227+1</f>
        <v>535228</v>
      </c>
      <c r="E130" s="629">
        <v>345</v>
      </c>
      <c r="F130" s="225">
        <f t="shared" si="10"/>
        <v>535573</v>
      </c>
      <c r="G130" s="123"/>
      <c r="H130" s="124"/>
      <c r="I130" s="125">
        <f t="shared" si="11"/>
        <v>0</v>
      </c>
      <c r="J130" s="123"/>
      <c r="K130" s="124"/>
      <c r="L130" s="125">
        <f t="shared" si="12"/>
        <v>0</v>
      </c>
      <c r="M130" s="226"/>
      <c r="N130" s="227"/>
      <c r="O130" s="125">
        <f t="shared" si="13"/>
        <v>0</v>
      </c>
      <c r="P130" s="502" t="s">
        <v>721</v>
      </c>
      <c r="R130" s="56"/>
    </row>
    <row r="131" spans="1:18" ht="24" hidden="1" x14ac:dyDescent="0.25">
      <c r="A131" s="240">
        <v>2280</v>
      </c>
      <c r="B131" s="108" t="s">
        <v>146</v>
      </c>
      <c r="C131" s="119">
        <f t="shared" si="9"/>
        <v>0</v>
      </c>
      <c r="D131" s="241">
        <f t="shared" ref="D131:N131" si="14">SUM(D132)</f>
        <v>0</v>
      </c>
      <c r="E131" s="245">
        <f t="shared" si="14"/>
        <v>0</v>
      </c>
      <c r="F131" s="374">
        <f t="shared" si="10"/>
        <v>0</v>
      </c>
      <c r="G131" s="241">
        <f t="shared" ref="G131" si="15">SUM(G132)</f>
        <v>0</v>
      </c>
      <c r="H131" s="243">
        <f t="shared" si="14"/>
        <v>0</v>
      </c>
      <c r="I131" s="115">
        <f t="shared" si="11"/>
        <v>0</v>
      </c>
      <c r="J131" s="241">
        <f t="shared" ref="J131" si="16">SUM(J132)</f>
        <v>0</v>
      </c>
      <c r="K131" s="243">
        <f t="shared" si="14"/>
        <v>0</v>
      </c>
      <c r="L131" s="115">
        <f t="shared" si="12"/>
        <v>0</v>
      </c>
      <c r="M131" s="232">
        <f t="shared" si="14"/>
        <v>0</v>
      </c>
      <c r="N131" s="233">
        <f t="shared" si="14"/>
        <v>0</v>
      </c>
      <c r="O131" s="125">
        <f t="shared" si="13"/>
        <v>0</v>
      </c>
      <c r="P131" s="83"/>
      <c r="R131" s="56"/>
    </row>
    <row r="132" spans="1:18" ht="24" hidden="1" x14ac:dyDescent="0.25">
      <c r="A132" s="76">
        <v>2283</v>
      </c>
      <c r="B132" s="118" t="s">
        <v>147</v>
      </c>
      <c r="C132" s="119">
        <f t="shared" si="9"/>
        <v>0</v>
      </c>
      <c r="D132" s="123"/>
      <c r="E132" s="227"/>
      <c r="F132" s="375">
        <f t="shared" si="10"/>
        <v>0</v>
      </c>
      <c r="G132" s="123"/>
      <c r="H132" s="124"/>
      <c r="I132" s="125">
        <f t="shared" si="11"/>
        <v>0</v>
      </c>
      <c r="J132" s="123"/>
      <c r="K132" s="124"/>
      <c r="L132" s="125">
        <f t="shared" si="12"/>
        <v>0</v>
      </c>
      <c r="M132" s="226"/>
      <c r="N132" s="227"/>
      <c r="O132" s="125">
        <f t="shared" si="13"/>
        <v>0</v>
      </c>
      <c r="P132" s="83"/>
      <c r="R132" s="56"/>
    </row>
    <row r="133" spans="1:18" ht="36" x14ac:dyDescent="0.25">
      <c r="A133" s="95">
        <v>2300</v>
      </c>
      <c r="B133" s="212" t="s">
        <v>148</v>
      </c>
      <c r="C133" s="96">
        <f t="shared" si="9"/>
        <v>928</v>
      </c>
      <c r="D133" s="104">
        <f>SUM(D134,D139,D143,D144,D147,D154,D162,D163,D166)</f>
        <v>1322</v>
      </c>
      <c r="E133" s="622">
        <f>SUM(E134,E139,E143,E144,E147,E154,E162,E163,E166)</f>
        <v>-394</v>
      </c>
      <c r="F133" s="391">
        <f t="shared" si="10"/>
        <v>928</v>
      </c>
      <c r="G133" s="104">
        <f>SUM(G134,G139,G143,G144,G147,G154,G162,G163,G166)</f>
        <v>0</v>
      </c>
      <c r="H133" s="105">
        <f>SUM(H134,H139,H143,H144,H147,H154,H162,H163,H166)</f>
        <v>0</v>
      </c>
      <c r="I133" s="106">
        <f t="shared" si="11"/>
        <v>0</v>
      </c>
      <c r="J133" s="104">
        <f>SUM(J134,J139,J143,J144,J147,J154,J162,J163,J166)</f>
        <v>0</v>
      </c>
      <c r="K133" s="105">
        <f>SUM(K134,K139,K143,K144,K147,K154,K162,K163,K166)</f>
        <v>0</v>
      </c>
      <c r="L133" s="106">
        <f t="shared" si="12"/>
        <v>0</v>
      </c>
      <c r="M133" s="238">
        <f>SUM(M134,M139,M143,M144,M147,M154,M162,M163,M166)</f>
        <v>0</v>
      </c>
      <c r="N133" s="239">
        <f>SUM(N134,N139,N143,N144,N147,N154,N162,N163,N166)</f>
        <v>0</v>
      </c>
      <c r="O133" s="106">
        <f t="shared" si="13"/>
        <v>0</v>
      </c>
      <c r="P133" s="103"/>
      <c r="R133" s="56"/>
    </row>
    <row r="134" spans="1:18" ht="24" x14ac:dyDescent="0.25">
      <c r="A134" s="240">
        <v>2310</v>
      </c>
      <c r="B134" s="108" t="s">
        <v>149</v>
      </c>
      <c r="C134" s="109">
        <f t="shared" si="9"/>
        <v>872</v>
      </c>
      <c r="D134" s="251">
        <f>SUM(D135:D138)</f>
        <v>1266</v>
      </c>
      <c r="E134" s="244">
        <f>SUM(E135:E138)</f>
        <v>-394</v>
      </c>
      <c r="F134" s="392">
        <f t="shared" si="10"/>
        <v>872</v>
      </c>
      <c r="G134" s="241">
        <f>SUM(G135:G138)</f>
        <v>0</v>
      </c>
      <c r="H134" s="243">
        <f>SUM(H135:H138)</f>
        <v>0</v>
      </c>
      <c r="I134" s="115">
        <f t="shared" si="11"/>
        <v>0</v>
      </c>
      <c r="J134" s="241">
        <f>SUM(J135:J138)</f>
        <v>0</v>
      </c>
      <c r="K134" s="243">
        <f>SUM(K135:K138)</f>
        <v>0</v>
      </c>
      <c r="L134" s="115">
        <f t="shared" si="12"/>
        <v>0</v>
      </c>
      <c r="M134" s="244">
        <f>SUM(M135:M138)</f>
        <v>0</v>
      </c>
      <c r="N134" s="245">
        <f>SUM(N135:N138)</f>
        <v>0</v>
      </c>
      <c r="O134" s="115">
        <f t="shared" si="13"/>
        <v>0</v>
      </c>
      <c r="P134" s="74"/>
      <c r="R134" s="56"/>
    </row>
    <row r="135" spans="1:18" x14ac:dyDescent="0.25">
      <c r="A135" s="76">
        <v>2311</v>
      </c>
      <c r="B135" s="118" t="s">
        <v>150</v>
      </c>
      <c r="C135" s="119">
        <f t="shared" si="9"/>
        <v>30</v>
      </c>
      <c r="D135" s="123">
        <v>30</v>
      </c>
      <c r="E135" s="629"/>
      <c r="F135" s="225">
        <f t="shared" si="10"/>
        <v>30</v>
      </c>
      <c r="G135" s="123"/>
      <c r="H135" s="124"/>
      <c r="I135" s="125">
        <f t="shared" si="11"/>
        <v>0</v>
      </c>
      <c r="J135" s="123"/>
      <c r="K135" s="124"/>
      <c r="L135" s="125">
        <f t="shared" si="12"/>
        <v>0</v>
      </c>
      <c r="M135" s="226"/>
      <c r="N135" s="227"/>
      <c r="O135" s="125">
        <f t="shared" si="13"/>
        <v>0</v>
      </c>
      <c r="P135" s="83"/>
      <c r="R135" s="56"/>
    </row>
    <row r="136" spans="1:18" hidden="1" x14ac:dyDescent="0.25">
      <c r="A136" s="76">
        <v>2312</v>
      </c>
      <c r="B136" s="118" t="s">
        <v>151</v>
      </c>
      <c r="C136" s="119">
        <f t="shared" si="9"/>
        <v>0</v>
      </c>
      <c r="D136" s="123"/>
      <c r="E136" s="227"/>
      <c r="F136" s="375">
        <f t="shared" si="10"/>
        <v>0</v>
      </c>
      <c r="G136" s="123"/>
      <c r="H136" s="124"/>
      <c r="I136" s="125">
        <f t="shared" si="11"/>
        <v>0</v>
      </c>
      <c r="J136" s="123"/>
      <c r="K136" s="124"/>
      <c r="L136" s="125">
        <f t="shared" si="12"/>
        <v>0</v>
      </c>
      <c r="M136" s="226"/>
      <c r="N136" s="227"/>
      <c r="O136" s="125">
        <f t="shared" si="13"/>
        <v>0</v>
      </c>
      <c r="P136" s="83"/>
      <c r="R136" s="56"/>
    </row>
    <row r="137" spans="1:18" hidden="1" x14ac:dyDescent="0.25">
      <c r="A137" s="76">
        <v>2313</v>
      </c>
      <c r="B137" s="118" t="s">
        <v>152</v>
      </c>
      <c r="C137" s="119">
        <f t="shared" si="9"/>
        <v>0</v>
      </c>
      <c r="D137" s="123"/>
      <c r="E137" s="227"/>
      <c r="F137" s="375">
        <f t="shared" si="10"/>
        <v>0</v>
      </c>
      <c r="G137" s="123"/>
      <c r="H137" s="124"/>
      <c r="I137" s="125">
        <f t="shared" si="11"/>
        <v>0</v>
      </c>
      <c r="J137" s="123"/>
      <c r="K137" s="124"/>
      <c r="L137" s="125">
        <f t="shared" si="12"/>
        <v>0</v>
      </c>
      <c r="M137" s="226"/>
      <c r="N137" s="227"/>
      <c r="O137" s="125">
        <f t="shared" si="13"/>
        <v>0</v>
      </c>
      <c r="P137" s="83"/>
      <c r="R137" s="56"/>
    </row>
    <row r="138" spans="1:18" ht="24" x14ac:dyDescent="0.25">
      <c r="A138" s="76">
        <v>2314</v>
      </c>
      <c r="B138" s="118" t="s">
        <v>153</v>
      </c>
      <c r="C138" s="119">
        <f t="shared" si="9"/>
        <v>842</v>
      </c>
      <c r="D138" s="123">
        <v>1236</v>
      </c>
      <c r="E138" s="629">
        <v>-394</v>
      </c>
      <c r="F138" s="225">
        <f t="shared" si="10"/>
        <v>842</v>
      </c>
      <c r="G138" s="123"/>
      <c r="H138" s="124"/>
      <c r="I138" s="125">
        <f t="shared" si="11"/>
        <v>0</v>
      </c>
      <c r="J138" s="123"/>
      <c r="K138" s="124"/>
      <c r="L138" s="125">
        <f t="shared" si="12"/>
        <v>0</v>
      </c>
      <c r="M138" s="226"/>
      <c r="N138" s="227"/>
      <c r="O138" s="125">
        <f t="shared" si="13"/>
        <v>0</v>
      </c>
      <c r="P138" s="83"/>
      <c r="R138" s="56"/>
    </row>
    <row r="139" spans="1:18" hidden="1" x14ac:dyDescent="0.25">
      <c r="A139" s="228">
        <v>2320</v>
      </c>
      <c r="B139" s="118" t="s">
        <v>154</v>
      </c>
      <c r="C139" s="119">
        <f t="shared" si="9"/>
        <v>0</v>
      </c>
      <c r="D139" s="229">
        <f>SUM(D140:D142)</f>
        <v>0</v>
      </c>
      <c r="E139" s="233">
        <f>SUM(E140:E142)</f>
        <v>0</v>
      </c>
      <c r="F139" s="375">
        <f t="shared" si="10"/>
        <v>0</v>
      </c>
      <c r="G139" s="229">
        <f>SUM(G140:G142)</f>
        <v>0</v>
      </c>
      <c r="H139" s="231">
        <f>SUM(H140:H142)</f>
        <v>0</v>
      </c>
      <c r="I139" s="125">
        <f t="shared" si="11"/>
        <v>0</v>
      </c>
      <c r="J139" s="229">
        <f>SUM(J140:J142)</f>
        <v>0</v>
      </c>
      <c r="K139" s="231">
        <f>SUM(K140:K142)</f>
        <v>0</v>
      </c>
      <c r="L139" s="125">
        <f t="shared" si="12"/>
        <v>0</v>
      </c>
      <c r="M139" s="232">
        <f>SUM(M140:M142)</f>
        <v>0</v>
      </c>
      <c r="N139" s="233">
        <f>SUM(N140:N142)</f>
        <v>0</v>
      </c>
      <c r="O139" s="125">
        <f t="shared" si="13"/>
        <v>0</v>
      </c>
      <c r="P139" s="83"/>
      <c r="R139" s="56"/>
    </row>
    <row r="140" spans="1:18" hidden="1" x14ac:dyDescent="0.25">
      <c r="A140" s="76">
        <v>2321</v>
      </c>
      <c r="B140" s="118" t="s">
        <v>155</v>
      </c>
      <c r="C140" s="119">
        <f t="shared" si="9"/>
        <v>0</v>
      </c>
      <c r="D140" s="123"/>
      <c r="E140" s="227"/>
      <c r="F140" s="375">
        <f t="shared" si="10"/>
        <v>0</v>
      </c>
      <c r="G140" s="123"/>
      <c r="H140" s="124"/>
      <c r="I140" s="125">
        <f t="shared" si="11"/>
        <v>0</v>
      </c>
      <c r="J140" s="123"/>
      <c r="K140" s="124"/>
      <c r="L140" s="125">
        <f t="shared" si="12"/>
        <v>0</v>
      </c>
      <c r="M140" s="226"/>
      <c r="N140" s="227"/>
      <c r="O140" s="125">
        <f t="shared" si="13"/>
        <v>0</v>
      </c>
      <c r="P140" s="83"/>
      <c r="R140" s="56"/>
    </row>
    <row r="141" spans="1:18" hidden="1" x14ac:dyDescent="0.25">
      <c r="A141" s="76">
        <v>2322</v>
      </c>
      <c r="B141" s="118" t="s">
        <v>156</v>
      </c>
      <c r="C141" s="119">
        <f t="shared" si="9"/>
        <v>0</v>
      </c>
      <c r="D141" s="123"/>
      <c r="E141" s="227"/>
      <c r="F141" s="375">
        <f t="shared" si="10"/>
        <v>0</v>
      </c>
      <c r="G141" s="123"/>
      <c r="H141" s="124"/>
      <c r="I141" s="125">
        <f t="shared" si="11"/>
        <v>0</v>
      </c>
      <c r="J141" s="123"/>
      <c r="K141" s="124"/>
      <c r="L141" s="125">
        <f t="shared" si="12"/>
        <v>0</v>
      </c>
      <c r="M141" s="226"/>
      <c r="N141" s="227"/>
      <c r="O141" s="125">
        <f t="shared" si="13"/>
        <v>0</v>
      </c>
      <c r="P141" s="83"/>
      <c r="R141" s="56"/>
    </row>
    <row r="142" spans="1:18" hidden="1" x14ac:dyDescent="0.25">
      <c r="A142" s="76">
        <v>2329</v>
      </c>
      <c r="B142" s="118" t="s">
        <v>157</v>
      </c>
      <c r="C142" s="119">
        <f t="shared" si="9"/>
        <v>0</v>
      </c>
      <c r="D142" s="123"/>
      <c r="E142" s="227"/>
      <c r="F142" s="375">
        <f t="shared" si="10"/>
        <v>0</v>
      </c>
      <c r="G142" s="123"/>
      <c r="H142" s="124"/>
      <c r="I142" s="125">
        <f t="shared" si="11"/>
        <v>0</v>
      </c>
      <c r="J142" s="123"/>
      <c r="K142" s="124"/>
      <c r="L142" s="125">
        <f t="shared" si="12"/>
        <v>0</v>
      </c>
      <c r="M142" s="226"/>
      <c r="N142" s="227"/>
      <c r="O142" s="125">
        <f t="shared" si="13"/>
        <v>0</v>
      </c>
      <c r="P142" s="83"/>
      <c r="R142" s="56"/>
    </row>
    <row r="143" spans="1:18" hidden="1" x14ac:dyDescent="0.25">
      <c r="A143" s="228">
        <v>2330</v>
      </c>
      <c r="B143" s="118" t="s">
        <v>158</v>
      </c>
      <c r="C143" s="119">
        <f t="shared" si="9"/>
        <v>0</v>
      </c>
      <c r="D143" s="123"/>
      <c r="E143" s="227"/>
      <c r="F143" s="375">
        <f t="shared" si="10"/>
        <v>0</v>
      </c>
      <c r="G143" s="123"/>
      <c r="H143" s="124"/>
      <c r="I143" s="125">
        <f t="shared" si="11"/>
        <v>0</v>
      </c>
      <c r="J143" s="123"/>
      <c r="K143" s="124"/>
      <c r="L143" s="125">
        <f t="shared" si="12"/>
        <v>0</v>
      </c>
      <c r="M143" s="226"/>
      <c r="N143" s="227"/>
      <c r="O143" s="125">
        <f t="shared" si="13"/>
        <v>0</v>
      </c>
      <c r="P143" s="83"/>
      <c r="R143" s="56"/>
    </row>
    <row r="144" spans="1:18" ht="36" hidden="1" x14ac:dyDescent="0.25">
      <c r="A144" s="228">
        <v>2340</v>
      </c>
      <c r="B144" s="118" t="s">
        <v>159</v>
      </c>
      <c r="C144" s="119">
        <f t="shared" si="9"/>
        <v>0</v>
      </c>
      <c r="D144" s="229">
        <f>SUM(D145:D146)</f>
        <v>0</v>
      </c>
      <c r="E144" s="233">
        <f>SUM(E145:E146)</f>
        <v>0</v>
      </c>
      <c r="F144" s="375">
        <f t="shared" si="10"/>
        <v>0</v>
      </c>
      <c r="G144" s="229">
        <f>SUM(G145:G146)</f>
        <v>0</v>
      </c>
      <c r="H144" s="231">
        <f>SUM(H145:H146)</f>
        <v>0</v>
      </c>
      <c r="I144" s="125">
        <f t="shared" si="11"/>
        <v>0</v>
      </c>
      <c r="J144" s="229">
        <f>SUM(J145:J146)</f>
        <v>0</v>
      </c>
      <c r="K144" s="231">
        <f>SUM(K145:K146)</f>
        <v>0</v>
      </c>
      <c r="L144" s="125">
        <f t="shared" si="12"/>
        <v>0</v>
      </c>
      <c r="M144" s="232">
        <f>SUM(M145:M146)</f>
        <v>0</v>
      </c>
      <c r="N144" s="233">
        <f>SUM(N145:N146)</f>
        <v>0</v>
      </c>
      <c r="O144" s="125">
        <f t="shared" si="13"/>
        <v>0</v>
      </c>
      <c r="P144" s="83"/>
      <c r="R144" s="56"/>
    </row>
    <row r="145" spans="1:18" hidden="1" x14ac:dyDescent="0.25">
      <c r="A145" s="76">
        <v>2341</v>
      </c>
      <c r="B145" s="118" t="s">
        <v>160</v>
      </c>
      <c r="C145" s="119">
        <f t="shared" si="9"/>
        <v>0</v>
      </c>
      <c r="D145" s="123"/>
      <c r="E145" s="227"/>
      <c r="F145" s="375">
        <f t="shared" si="10"/>
        <v>0</v>
      </c>
      <c r="G145" s="123"/>
      <c r="H145" s="124"/>
      <c r="I145" s="125">
        <f t="shared" si="11"/>
        <v>0</v>
      </c>
      <c r="J145" s="123"/>
      <c r="K145" s="124"/>
      <c r="L145" s="125">
        <f t="shared" si="12"/>
        <v>0</v>
      </c>
      <c r="M145" s="226"/>
      <c r="N145" s="227"/>
      <c r="O145" s="125">
        <f t="shared" si="13"/>
        <v>0</v>
      </c>
      <c r="P145" s="83"/>
      <c r="R145" s="56"/>
    </row>
    <row r="146" spans="1:18" ht="24" hidden="1" x14ac:dyDescent="0.25">
      <c r="A146" s="76">
        <v>2344</v>
      </c>
      <c r="B146" s="118" t="s">
        <v>161</v>
      </c>
      <c r="C146" s="119">
        <f t="shared" si="9"/>
        <v>0</v>
      </c>
      <c r="D146" s="123"/>
      <c r="E146" s="227"/>
      <c r="F146" s="375">
        <f t="shared" si="10"/>
        <v>0</v>
      </c>
      <c r="G146" s="123"/>
      <c r="H146" s="124"/>
      <c r="I146" s="125">
        <f t="shared" si="11"/>
        <v>0</v>
      </c>
      <c r="J146" s="123"/>
      <c r="K146" s="124"/>
      <c r="L146" s="125">
        <f t="shared" si="12"/>
        <v>0</v>
      </c>
      <c r="M146" s="226"/>
      <c r="N146" s="227"/>
      <c r="O146" s="125">
        <f t="shared" si="13"/>
        <v>0</v>
      </c>
      <c r="P146" s="83"/>
      <c r="R146" s="56"/>
    </row>
    <row r="147" spans="1:18" ht="24" hidden="1" x14ac:dyDescent="0.25">
      <c r="A147" s="217">
        <v>2350</v>
      </c>
      <c r="B147" s="158" t="s">
        <v>162</v>
      </c>
      <c r="C147" s="119">
        <f t="shared" si="9"/>
        <v>0</v>
      </c>
      <c r="D147" s="218">
        <f>SUM(D148:D153)</f>
        <v>0</v>
      </c>
      <c r="E147" s="222">
        <f>SUM(E148:E153)</f>
        <v>0</v>
      </c>
      <c r="F147" s="373">
        <f t="shared" si="10"/>
        <v>0</v>
      </c>
      <c r="G147" s="218">
        <f>SUM(G148:G153)</f>
        <v>0</v>
      </c>
      <c r="H147" s="219">
        <f>SUM(H148:H153)</f>
        <v>0</v>
      </c>
      <c r="I147" s="220">
        <f t="shared" si="11"/>
        <v>0</v>
      </c>
      <c r="J147" s="218">
        <f>SUM(J148:J153)</f>
        <v>0</v>
      </c>
      <c r="K147" s="219">
        <f>SUM(K148:K153)</f>
        <v>0</v>
      </c>
      <c r="L147" s="220">
        <f t="shared" si="12"/>
        <v>0</v>
      </c>
      <c r="M147" s="221">
        <f>SUM(M148:M153)</f>
        <v>0</v>
      </c>
      <c r="N147" s="222">
        <f>SUM(N148:N153)</f>
        <v>0</v>
      </c>
      <c r="O147" s="220">
        <f t="shared" si="13"/>
        <v>0</v>
      </c>
      <c r="P147" s="166"/>
      <c r="R147" s="56"/>
    </row>
    <row r="148" spans="1:18" hidden="1" x14ac:dyDescent="0.25">
      <c r="A148" s="67">
        <v>2351</v>
      </c>
      <c r="B148" s="108" t="s">
        <v>163</v>
      </c>
      <c r="C148" s="119">
        <f t="shared" si="9"/>
        <v>0</v>
      </c>
      <c r="D148" s="113"/>
      <c r="E148" s="224"/>
      <c r="F148" s="374">
        <f t="shared" si="10"/>
        <v>0</v>
      </c>
      <c r="G148" s="113"/>
      <c r="H148" s="114"/>
      <c r="I148" s="115">
        <f t="shared" si="11"/>
        <v>0</v>
      </c>
      <c r="J148" s="113"/>
      <c r="K148" s="114"/>
      <c r="L148" s="115">
        <f t="shared" si="12"/>
        <v>0</v>
      </c>
      <c r="M148" s="223"/>
      <c r="N148" s="224"/>
      <c r="O148" s="115">
        <f t="shared" si="13"/>
        <v>0</v>
      </c>
      <c r="P148" s="74"/>
      <c r="R148" s="56"/>
    </row>
    <row r="149" spans="1:18" hidden="1" x14ac:dyDescent="0.25">
      <c r="A149" s="76">
        <v>2352</v>
      </c>
      <c r="B149" s="118" t="s">
        <v>164</v>
      </c>
      <c r="C149" s="119">
        <f t="shared" si="9"/>
        <v>0</v>
      </c>
      <c r="D149" s="123"/>
      <c r="E149" s="227"/>
      <c r="F149" s="375">
        <f t="shared" si="10"/>
        <v>0</v>
      </c>
      <c r="G149" s="123"/>
      <c r="H149" s="124"/>
      <c r="I149" s="125">
        <f t="shared" si="11"/>
        <v>0</v>
      </c>
      <c r="J149" s="123"/>
      <c r="K149" s="124"/>
      <c r="L149" s="125">
        <f t="shared" si="12"/>
        <v>0</v>
      </c>
      <c r="M149" s="226"/>
      <c r="N149" s="227"/>
      <c r="O149" s="125">
        <f t="shared" si="13"/>
        <v>0</v>
      </c>
      <c r="P149" s="83"/>
      <c r="R149" s="56"/>
    </row>
    <row r="150" spans="1:18" ht="24" hidden="1" x14ac:dyDescent="0.25">
      <c r="A150" s="76">
        <v>2353</v>
      </c>
      <c r="B150" s="118" t="s">
        <v>165</v>
      </c>
      <c r="C150" s="119">
        <f t="shared" si="9"/>
        <v>0</v>
      </c>
      <c r="D150" s="123"/>
      <c r="E150" s="227"/>
      <c r="F150" s="375">
        <f t="shared" si="10"/>
        <v>0</v>
      </c>
      <c r="G150" s="123"/>
      <c r="H150" s="124"/>
      <c r="I150" s="125">
        <f t="shared" si="11"/>
        <v>0</v>
      </c>
      <c r="J150" s="123"/>
      <c r="K150" s="124"/>
      <c r="L150" s="125">
        <f t="shared" si="12"/>
        <v>0</v>
      </c>
      <c r="M150" s="226"/>
      <c r="N150" s="227"/>
      <c r="O150" s="125">
        <f t="shared" si="13"/>
        <v>0</v>
      </c>
      <c r="P150" s="83"/>
      <c r="R150" s="56"/>
    </row>
    <row r="151" spans="1:18" ht="24" hidden="1" x14ac:dyDescent="0.25">
      <c r="A151" s="76">
        <v>2354</v>
      </c>
      <c r="B151" s="118" t="s">
        <v>166</v>
      </c>
      <c r="C151" s="119">
        <f t="shared" si="9"/>
        <v>0</v>
      </c>
      <c r="D151" s="123"/>
      <c r="E151" s="227"/>
      <c r="F151" s="375">
        <f t="shared" si="10"/>
        <v>0</v>
      </c>
      <c r="G151" s="123"/>
      <c r="H151" s="124"/>
      <c r="I151" s="125">
        <f t="shared" si="11"/>
        <v>0</v>
      </c>
      <c r="J151" s="123"/>
      <c r="K151" s="124"/>
      <c r="L151" s="125">
        <f t="shared" si="12"/>
        <v>0</v>
      </c>
      <c r="M151" s="226"/>
      <c r="N151" s="227"/>
      <c r="O151" s="125">
        <f t="shared" si="13"/>
        <v>0</v>
      </c>
      <c r="P151" s="83"/>
      <c r="R151" s="56"/>
    </row>
    <row r="152" spans="1:18" ht="24" hidden="1" x14ac:dyDescent="0.25">
      <c r="A152" s="76">
        <v>2355</v>
      </c>
      <c r="B152" s="118" t="s">
        <v>167</v>
      </c>
      <c r="C152" s="119">
        <f t="shared" si="9"/>
        <v>0</v>
      </c>
      <c r="D152" s="123"/>
      <c r="E152" s="227"/>
      <c r="F152" s="375">
        <f t="shared" si="10"/>
        <v>0</v>
      </c>
      <c r="G152" s="123"/>
      <c r="H152" s="124"/>
      <c r="I152" s="125">
        <f t="shared" si="11"/>
        <v>0</v>
      </c>
      <c r="J152" s="123"/>
      <c r="K152" s="124"/>
      <c r="L152" s="125">
        <f t="shared" si="12"/>
        <v>0</v>
      </c>
      <c r="M152" s="226"/>
      <c r="N152" s="227"/>
      <c r="O152" s="125">
        <f t="shared" si="13"/>
        <v>0</v>
      </c>
      <c r="P152" s="83"/>
      <c r="R152" s="56"/>
    </row>
    <row r="153" spans="1:18" hidden="1" x14ac:dyDescent="0.25">
      <c r="A153" s="76">
        <v>2359</v>
      </c>
      <c r="B153" s="118" t="s">
        <v>168</v>
      </c>
      <c r="C153" s="119">
        <f t="shared" si="9"/>
        <v>0</v>
      </c>
      <c r="D153" s="123"/>
      <c r="E153" s="227"/>
      <c r="F153" s="375">
        <f t="shared" si="10"/>
        <v>0</v>
      </c>
      <c r="G153" s="123"/>
      <c r="H153" s="124"/>
      <c r="I153" s="125">
        <f t="shared" si="11"/>
        <v>0</v>
      </c>
      <c r="J153" s="123"/>
      <c r="K153" s="124"/>
      <c r="L153" s="125">
        <f t="shared" si="12"/>
        <v>0</v>
      </c>
      <c r="M153" s="226"/>
      <c r="N153" s="227"/>
      <c r="O153" s="125">
        <f t="shared" si="13"/>
        <v>0</v>
      </c>
      <c r="P153" s="83"/>
      <c r="R153" s="56"/>
    </row>
    <row r="154" spans="1:18" ht="24" hidden="1" x14ac:dyDescent="0.25">
      <c r="A154" s="228">
        <v>2360</v>
      </c>
      <c r="B154" s="118" t="s">
        <v>169</v>
      </c>
      <c r="C154" s="119">
        <f t="shared" si="9"/>
        <v>0</v>
      </c>
      <c r="D154" s="229">
        <f>SUM(D155:D161)</f>
        <v>0</v>
      </c>
      <c r="E154" s="233">
        <f>SUM(E155:E161)</f>
        <v>0</v>
      </c>
      <c r="F154" s="375">
        <f t="shared" si="10"/>
        <v>0</v>
      </c>
      <c r="G154" s="229">
        <f>SUM(G155:G161)</f>
        <v>0</v>
      </c>
      <c r="H154" s="231">
        <f>SUM(H155:H161)</f>
        <v>0</v>
      </c>
      <c r="I154" s="125">
        <f t="shared" si="11"/>
        <v>0</v>
      </c>
      <c r="J154" s="229">
        <f>SUM(J155:J161)</f>
        <v>0</v>
      </c>
      <c r="K154" s="231">
        <f>SUM(K155:K161)</f>
        <v>0</v>
      </c>
      <c r="L154" s="125">
        <f t="shared" si="12"/>
        <v>0</v>
      </c>
      <c r="M154" s="232">
        <f>SUM(M155:M161)</f>
        <v>0</v>
      </c>
      <c r="N154" s="233">
        <f>SUM(N155:N161)</f>
        <v>0</v>
      </c>
      <c r="O154" s="125">
        <f t="shared" si="13"/>
        <v>0</v>
      </c>
      <c r="P154" s="83"/>
      <c r="R154" s="56"/>
    </row>
    <row r="155" spans="1:18" hidden="1" x14ac:dyDescent="0.25">
      <c r="A155" s="75">
        <v>2361</v>
      </c>
      <c r="B155" s="118" t="s">
        <v>170</v>
      </c>
      <c r="C155" s="119">
        <f t="shared" si="9"/>
        <v>0</v>
      </c>
      <c r="D155" s="123"/>
      <c r="E155" s="227"/>
      <c r="F155" s="375">
        <f t="shared" si="10"/>
        <v>0</v>
      </c>
      <c r="G155" s="123"/>
      <c r="H155" s="124"/>
      <c r="I155" s="125">
        <f t="shared" si="11"/>
        <v>0</v>
      </c>
      <c r="J155" s="123"/>
      <c r="K155" s="124"/>
      <c r="L155" s="125">
        <f t="shared" si="12"/>
        <v>0</v>
      </c>
      <c r="M155" s="226"/>
      <c r="N155" s="227"/>
      <c r="O155" s="125">
        <f t="shared" si="13"/>
        <v>0</v>
      </c>
      <c r="P155" s="83"/>
      <c r="R155" s="56"/>
    </row>
    <row r="156" spans="1:18" ht="24" hidden="1" x14ac:dyDescent="0.25">
      <c r="A156" s="75">
        <v>2362</v>
      </c>
      <c r="B156" s="118" t="s">
        <v>171</v>
      </c>
      <c r="C156" s="119">
        <f t="shared" si="9"/>
        <v>0</v>
      </c>
      <c r="D156" s="123"/>
      <c r="E156" s="227"/>
      <c r="F156" s="375">
        <f t="shared" si="10"/>
        <v>0</v>
      </c>
      <c r="G156" s="123"/>
      <c r="H156" s="124"/>
      <c r="I156" s="125">
        <f t="shared" si="11"/>
        <v>0</v>
      </c>
      <c r="J156" s="123"/>
      <c r="K156" s="124"/>
      <c r="L156" s="125">
        <f t="shared" si="12"/>
        <v>0</v>
      </c>
      <c r="M156" s="226"/>
      <c r="N156" s="227"/>
      <c r="O156" s="125">
        <f t="shared" si="13"/>
        <v>0</v>
      </c>
      <c r="P156" s="83"/>
      <c r="R156" s="56"/>
    </row>
    <row r="157" spans="1:18" hidden="1" x14ac:dyDescent="0.25">
      <c r="A157" s="75">
        <v>2363</v>
      </c>
      <c r="B157" s="118" t="s">
        <v>172</v>
      </c>
      <c r="C157" s="119">
        <f t="shared" si="9"/>
        <v>0</v>
      </c>
      <c r="D157" s="123"/>
      <c r="E157" s="227"/>
      <c r="F157" s="375">
        <f t="shared" si="10"/>
        <v>0</v>
      </c>
      <c r="G157" s="123"/>
      <c r="H157" s="124"/>
      <c r="I157" s="125">
        <f t="shared" si="11"/>
        <v>0</v>
      </c>
      <c r="J157" s="123"/>
      <c r="K157" s="124"/>
      <c r="L157" s="125">
        <f t="shared" si="12"/>
        <v>0</v>
      </c>
      <c r="M157" s="226"/>
      <c r="N157" s="227"/>
      <c r="O157" s="125">
        <f t="shared" si="13"/>
        <v>0</v>
      </c>
      <c r="P157" s="83"/>
      <c r="R157" s="56"/>
    </row>
    <row r="158" spans="1:18" hidden="1" x14ac:dyDescent="0.25">
      <c r="A158" s="75">
        <v>2364</v>
      </c>
      <c r="B158" s="118" t="s">
        <v>173</v>
      </c>
      <c r="C158" s="119">
        <f t="shared" si="9"/>
        <v>0</v>
      </c>
      <c r="D158" s="123"/>
      <c r="E158" s="227"/>
      <c r="F158" s="375">
        <f t="shared" si="10"/>
        <v>0</v>
      </c>
      <c r="G158" s="123"/>
      <c r="H158" s="124"/>
      <c r="I158" s="125">
        <f t="shared" si="11"/>
        <v>0</v>
      </c>
      <c r="J158" s="123"/>
      <c r="K158" s="124"/>
      <c r="L158" s="125">
        <f t="shared" si="12"/>
        <v>0</v>
      </c>
      <c r="M158" s="226"/>
      <c r="N158" s="227"/>
      <c r="O158" s="125">
        <f t="shared" si="13"/>
        <v>0</v>
      </c>
      <c r="P158" s="83"/>
      <c r="R158" s="56"/>
    </row>
    <row r="159" spans="1:18" hidden="1" x14ac:dyDescent="0.25">
      <c r="A159" s="75">
        <v>2365</v>
      </c>
      <c r="B159" s="118" t="s">
        <v>174</v>
      </c>
      <c r="C159" s="119">
        <f t="shared" si="9"/>
        <v>0</v>
      </c>
      <c r="D159" s="123"/>
      <c r="E159" s="227"/>
      <c r="F159" s="375">
        <f t="shared" si="10"/>
        <v>0</v>
      </c>
      <c r="G159" s="123"/>
      <c r="H159" s="124"/>
      <c r="I159" s="125">
        <f t="shared" si="11"/>
        <v>0</v>
      </c>
      <c r="J159" s="123"/>
      <c r="K159" s="124"/>
      <c r="L159" s="125">
        <f t="shared" si="12"/>
        <v>0</v>
      </c>
      <c r="M159" s="226"/>
      <c r="N159" s="227"/>
      <c r="O159" s="125">
        <f t="shared" si="13"/>
        <v>0</v>
      </c>
      <c r="P159" s="83"/>
      <c r="R159" s="56"/>
    </row>
    <row r="160" spans="1:18" ht="36" hidden="1" x14ac:dyDescent="0.25">
      <c r="A160" s="75">
        <v>2366</v>
      </c>
      <c r="B160" s="118" t="s">
        <v>175</v>
      </c>
      <c r="C160" s="119">
        <f t="shared" si="9"/>
        <v>0</v>
      </c>
      <c r="D160" s="123"/>
      <c r="E160" s="227"/>
      <c r="F160" s="375">
        <f t="shared" si="10"/>
        <v>0</v>
      </c>
      <c r="G160" s="123"/>
      <c r="H160" s="124"/>
      <c r="I160" s="125">
        <f t="shared" si="11"/>
        <v>0</v>
      </c>
      <c r="J160" s="123"/>
      <c r="K160" s="124"/>
      <c r="L160" s="125">
        <f t="shared" si="12"/>
        <v>0</v>
      </c>
      <c r="M160" s="226"/>
      <c r="N160" s="227"/>
      <c r="O160" s="125">
        <f t="shared" si="13"/>
        <v>0</v>
      </c>
      <c r="P160" s="83"/>
      <c r="R160" s="56"/>
    </row>
    <row r="161" spans="1:18" ht="48" hidden="1" x14ac:dyDescent="0.25">
      <c r="A161" s="75">
        <v>2369</v>
      </c>
      <c r="B161" s="118" t="s">
        <v>176</v>
      </c>
      <c r="C161" s="119">
        <f t="shared" si="9"/>
        <v>0</v>
      </c>
      <c r="D161" s="123"/>
      <c r="E161" s="227"/>
      <c r="F161" s="375">
        <f t="shared" si="10"/>
        <v>0</v>
      </c>
      <c r="G161" s="123"/>
      <c r="H161" s="124"/>
      <c r="I161" s="125">
        <f t="shared" si="11"/>
        <v>0</v>
      </c>
      <c r="J161" s="123"/>
      <c r="K161" s="124"/>
      <c r="L161" s="125">
        <f t="shared" si="12"/>
        <v>0</v>
      </c>
      <c r="M161" s="226"/>
      <c r="N161" s="227"/>
      <c r="O161" s="125">
        <f t="shared" si="13"/>
        <v>0</v>
      </c>
      <c r="P161" s="83"/>
      <c r="R161" s="56"/>
    </row>
    <row r="162" spans="1:18" hidden="1" x14ac:dyDescent="0.25">
      <c r="A162" s="217">
        <v>2370</v>
      </c>
      <c r="B162" s="158" t="s">
        <v>177</v>
      </c>
      <c r="C162" s="119">
        <f t="shared" si="9"/>
        <v>0</v>
      </c>
      <c r="D162" s="234"/>
      <c r="E162" s="237"/>
      <c r="F162" s="373">
        <f t="shared" si="10"/>
        <v>0</v>
      </c>
      <c r="G162" s="234"/>
      <c r="H162" s="235"/>
      <c r="I162" s="220">
        <f t="shared" si="11"/>
        <v>0</v>
      </c>
      <c r="J162" s="234"/>
      <c r="K162" s="235"/>
      <c r="L162" s="220">
        <f t="shared" si="12"/>
        <v>0</v>
      </c>
      <c r="M162" s="236"/>
      <c r="N162" s="237"/>
      <c r="O162" s="220">
        <f t="shared" si="13"/>
        <v>0</v>
      </c>
      <c r="P162" s="166"/>
      <c r="R162" s="56"/>
    </row>
    <row r="163" spans="1:18" hidden="1" x14ac:dyDescent="0.25">
      <c r="A163" s="217">
        <v>2380</v>
      </c>
      <c r="B163" s="158" t="s">
        <v>178</v>
      </c>
      <c r="C163" s="119">
        <f t="shared" si="9"/>
        <v>0</v>
      </c>
      <c r="D163" s="218">
        <f>SUM(D164:D165)</f>
        <v>0</v>
      </c>
      <c r="E163" s="222">
        <f>SUM(E164:E165)</f>
        <v>0</v>
      </c>
      <c r="F163" s="373">
        <f t="shared" si="10"/>
        <v>0</v>
      </c>
      <c r="G163" s="218">
        <f>SUM(G164:G165)</f>
        <v>0</v>
      </c>
      <c r="H163" s="219">
        <f>SUM(H164:H165)</f>
        <v>0</v>
      </c>
      <c r="I163" s="220">
        <f t="shared" si="11"/>
        <v>0</v>
      </c>
      <c r="J163" s="218">
        <f>SUM(J164:J165)</f>
        <v>0</v>
      </c>
      <c r="K163" s="219">
        <f>SUM(K164:K165)</f>
        <v>0</v>
      </c>
      <c r="L163" s="220">
        <f t="shared" si="12"/>
        <v>0</v>
      </c>
      <c r="M163" s="221">
        <f>SUM(M164:M165)</f>
        <v>0</v>
      </c>
      <c r="N163" s="222">
        <f>SUM(N164:N165)</f>
        <v>0</v>
      </c>
      <c r="O163" s="220">
        <f t="shared" si="13"/>
        <v>0</v>
      </c>
      <c r="P163" s="166"/>
      <c r="R163" s="56"/>
    </row>
    <row r="164" spans="1:18" hidden="1" x14ac:dyDescent="0.25">
      <c r="A164" s="66">
        <v>2381</v>
      </c>
      <c r="B164" s="108" t="s">
        <v>179</v>
      </c>
      <c r="C164" s="119">
        <f t="shared" si="9"/>
        <v>0</v>
      </c>
      <c r="D164" s="113"/>
      <c r="E164" s="224"/>
      <c r="F164" s="374">
        <f t="shared" si="10"/>
        <v>0</v>
      </c>
      <c r="G164" s="113"/>
      <c r="H164" s="114"/>
      <c r="I164" s="115">
        <f t="shared" si="11"/>
        <v>0</v>
      </c>
      <c r="J164" s="113"/>
      <c r="K164" s="114"/>
      <c r="L164" s="115">
        <f t="shared" si="12"/>
        <v>0</v>
      </c>
      <c r="M164" s="223"/>
      <c r="N164" s="224"/>
      <c r="O164" s="115">
        <f t="shared" si="13"/>
        <v>0</v>
      </c>
      <c r="P164" s="74"/>
      <c r="R164" s="56"/>
    </row>
    <row r="165" spans="1:18" ht="24" hidden="1" x14ac:dyDescent="0.25">
      <c r="A165" s="75">
        <v>2389</v>
      </c>
      <c r="B165" s="118" t="s">
        <v>180</v>
      </c>
      <c r="C165" s="119">
        <f t="shared" si="9"/>
        <v>0</v>
      </c>
      <c r="D165" s="123"/>
      <c r="E165" s="227"/>
      <c r="F165" s="375">
        <f t="shared" si="10"/>
        <v>0</v>
      </c>
      <c r="G165" s="123"/>
      <c r="H165" s="124"/>
      <c r="I165" s="125">
        <f t="shared" si="11"/>
        <v>0</v>
      </c>
      <c r="J165" s="123"/>
      <c r="K165" s="124"/>
      <c r="L165" s="125">
        <f t="shared" si="12"/>
        <v>0</v>
      </c>
      <c r="M165" s="226"/>
      <c r="N165" s="227"/>
      <c r="O165" s="125">
        <f t="shared" si="13"/>
        <v>0</v>
      </c>
      <c r="P165" s="83"/>
      <c r="R165" s="56"/>
    </row>
    <row r="166" spans="1:18" x14ac:dyDescent="0.25">
      <c r="A166" s="217">
        <v>2390</v>
      </c>
      <c r="B166" s="158" t="s">
        <v>181</v>
      </c>
      <c r="C166" s="119">
        <f t="shared" si="9"/>
        <v>56</v>
      </c>
      <c r="D166" s="234">
        <v>56</v>
      </c>
      <c r="E166" s="633"/>
      <c r="F166" s="396">
        <f t="shared" si="10"/>
        <v>56</v>
      </c>
      <c r="G166" s="234"/>
      <c r="H166" s="235"/>
      <c r="I166" s="220">
        <f t="shared" si="11"/>
        <v>0</v>
      </c>
      <c r="J166" s="234"/>
      <c r="K166" s="235"/>
      <c r="L166" s="220">
        <f t="shared" si="12"/>
        <v>0</v>
      </c>
      <c r="M166" s="236"/>
      <c r="N166" s="237"/>
      <c r="O166" s="220">
        <f t="shared" si="13"/>
        <v>0</v>
      </c>
      <c r="P166" s="166"/>
      <c r="R166" s="56"/>
    </row>
    <row r="167" spans="1:18" hidden="1" x14ac:dyDescent="0.25">
      <c r="A167" s="95">
        <v>2400</v>
      </c>
      <c r="B167" s="212" t="s">
        <v>182</v>
      </c>
      <c r="C167" s="96">
        <f t="shared" si="9"/>
        <v>0</v>
      </c>
      <c r="D167" s="252"/>
      <c r="E167" s="255"/>
      <c r="F167" s="372">
        <f t="shared" si="10"/>
        <v>0</v>
      </c>
      <c r="G167" s="252"/>
      <c r="H167" s="253"/>
      <c r="I167" s="106">
        <f t="shared" si="11"/>
        <v>0</v>
      </c>
      <c r="J167" s="252"/>
      <c r="K167" s="253"/>
      <c r="L167" s="106">
        <f t="shared" si="12"/>
        <v>0</v>
      </c>
      <c r="M167" s="254"/>
      <c r="N167" s="255"/>
      <c r="O167" s="106">
        <f t="shared" si="13"/>
        <v>0</v>
      </c>
      <c r="P167" s="103"/>
      <c r="R167" s="56"/>
    </row>
    <row r="168" spans="1:18" ht="24" hidden="1" x14ac:dyDescent="0.25">
      <c r="A168" s="95">
        <v>2500</v>
      </c>
      <c r="B168" s="212" t="s">
        <v>183</v>
      </c>
      <c r="C168" s="96">
        <f t="shared" si="9"/>
        <v>0</v>
      </c>
      <c r="D168" s="104">
        <f>SUM(D169,D174)</f>
        <v>0</v>
      </c>
      <c r="E168" s="239">
        <f>SUM(E169,E174)</f>
        <v>0</v>
      </c>
      <c r="F168" s="372">
        <f t="shared" si="10"/>
        <v>0</v>
      </c>
      <c r="G168" s="104">
        <f>SUM(G169,G174)</f>
        <v>0</v>
      </c>
      <c r="H168" s="105">
        <f t="shared" ref="H168" si="17">SUM(H169,H174)</f>
        <v>0</v>
      </c>
      <c r="I168" s="106">
        <f t="shared" si="11"/>
        <v>0</v>
      </c>
      <c r="J168" s="104">
        <f>SUM(J169,J174)</f>
        <v>0</v>
      </c>
      <c r="K168" s="105">
        <f t="shared" ref="K168" si="18">SUM(K169,K174)</f>
        <v>0</v>
      </c>
      <c r="L168" s="106">
        <f t="shared" si="12"/>
        <v>0</v>
      </c>
      <c r="M168" s="213">
        <f t="shared" ref="M168:N168" si="19">SUM(M169,M174)</f>
        <v>0</v>
      </c>
      <c r="N168" s="214">
        <f t="shared" si="19"/>
        <v>0</v>
      </c>
      <c r="O168" s="215">
        <f t="shared" si="13"/>
        <v>0</v>
      </c>
      <c r="P168" s="216"/>
      <c r="R168" s="56"/>
    </row>
    <row r="169" spans="1:18" hidden="1" x14ac:dyDescent="0.25">
      <c r="A169" s="240">
        <v>2510</v>
      </c>
      <c r="B169" s="108" t="s">
        <v>184</v>
      </c>
      <c r="C169" s="109">
        <f t="shared" si="9"/>
        <v>0</v>
      </c>
      <c r="D169" s="241">
        <f>SUM(D170:D173)</f>
        <v>0</v>
      </c>
      <c r="E169" s="245">
        <f>SUM(E170:E173)</f>
        <v>0</v>
      </c>
      <c r="F169" s="374">
        <f t="shared" si="10"/>
        <v>0</v>
      </c>
      <c r="G169" s="241">
        <f>SUM(G170:G173)</f>
        <v>0</v>
      </c>
      <c r="H169" s="243">
        <f t="shared" ref="H169" si="20">SUM(H170:H173)</f>
        <v>0</v>
      </c>
      <c r="I169" s="115">
        <f t="shared" si="11"/>
        <v>0</v>
      </c>
      <c r="J169" s="241">
        <f>SUM(J170:J173)</f>
        <v>0</v>
      </c>
      <c r="K169" s="243">
        <f t="shared" ref="K169" si="21">SUM(K170:K173)</f>
        <v>0</v>
      </c>
      <c r="L169" s="115">
        <f t="shared" si="12"/>
        <v>0</v>
      </c>
      <c r="M169" s="256">
        <f t="shared" ref="M169:N169" si="22">SUM(M170:M173)</f>
        <v>0</v>
      </c>
      <c r="N169" s="257">
        <f t="shared" si="22"/>
        <v>0</v>
      </c>
      <c r="O169" s="136">
        <f t="shared" si="13"/>
        <v>0</v>
      </c>
      <c r="P169" s="139"/>
      <c r="R169" s="56"/>
    </row>
    <row r="170" spans="1:18" ht="24" hidden="1" x14ac:dyDescent="0.25">
      <c r="A170" s="76">
        <v>2512</v>
      </c>
      <c r="B170" s="118" t="s">
        <v>185</v>
      </c>
      <c r="C170" s="119">
        <f t="shared" si="9"/>
        <v>0</v>
      </c>
      <c r="D170" s="123"/>
      <c r="E170" s="227"/>
      <c r="F170" s="375">
        <f t="shared" si="10"/>
        <v>0</v>
      </c>
      <c r="G170" s="123"/>
      <c r="H170" s="124"/>
      <c r="I170" s="125">
        <f t="shared" si="11"/>
        <v>0</v>
      </c>
      <c r="J170" s="123"/>
      <c r="K170" s="124"/>
      <c r="L170" s="125">
        <f t="shared" si="12"/>
        <v>0</v>
      </c>
      <c r="M170" s="226"/>
      <c r="N170" s="227"/>
      <c r="O170" s="125">
        <f t="shared" si="13"/>
        <v>0</v>
      </c>
      <c r="P170" s="83"/>
      <c r="R170" s="56"/>
    </row>
    <row r="171" spans="1:18" ht="36" hidden="1" x14ac:dyDescent="0.25">
      <c r="A171" s="76">
        <v>2513</v>
      </c>
      <c r="B171" s="118" t="s">
        <v>186</v>
      </c>
      <c r="C171" s="119">
        <f t="shared" si="9"/>
        <v>0</v>
      </c>
      <c r="D171" s="123"/>
      <c r="E171" s="227"/>
      <c r="F171" s="375">
        <f t="shared" si="10"/>
        <v>0</v>
      </c>
      <c r="G171" s="123"/>
      <c r="H171" s="124"/>
      <c r="I171" s="125">
        <f t="shared" si="11"/>
        <v>0</v>
      </c>
      <c r="J171" s="123"/>
      <c r="K171" s="124"/>
      <c r="L171" s="125">
        <f t="shared" si="12"/>
        <v>0</v>
      </c>
      <c r="M171" s="226"/>
      <c r="N171" s="227"/>
      <c r="O171" s="125">
        <f t="shared" si="13"/>
        <v>0</v>
      </c>
      <c r="P171" s="83"/>
      <c r="R171" s="56"/>
    </row>
    <row r="172" spans="1:18" ht="24" hidden="1" x14ac:dyDescent="0.25">
      <c r="A172" s="76">
        <v>2515</v>
      </c>
      <c r="B172" s="118" t="s">
        <v>187</v>
      </c>
      <c r="C172" s="119">
        <f t="shared" si="9"/>
        <v>0</v>
      </c>
      <c r="D172" s="123"/>
      <c r="E172" s="227"/>
      <c r="F172" s="375">
        <f t="shared" si="10"/>
        <v>0</v>
      </c>
      <c r="G172" s="123"/>
      <c r="H172" s="124"/>
      <c r="I172" s="125">
        <f t="shared" si="11"/>
        <v>0</v>
      </c>
      <c r="J172" s="123"/>
      <c r="K172" s="124"/>
      <c r="L172" s="125">
        <f t="shared" si="12"/>
        <v>0</v>
      </c>
      <c r="M172" s="226"/>
      <c r="N172" s="227"/>
      <c r="O172" s="125">
        <f t="shared" si="13"/>
        <v>0</v>
      </c>
      <c r="P172" s="83"/>
      <c r="R172" s="56"/>
    </row>
    <row r="173" spans="1:18" ht="24" hidden="1" x14ac:dyDescent="0.25">
      <c r="A173" s="76">
        <v>2519</v>
      </c>
      <c r="B173" s="118" t="s">
        <v>188</v>
      </c>
      <c r="C173" s="119">
        <f t="shared" si="9"/>
        <v>0</v>
      </c>
      <c r="D173" s="123"/>
      <c r="E173" s="227"/>
      <c r="F173" s="375">
        <f t="shared" si="10"/>
        <v>0</v>
      </c>
      <c r="G173" s="123"/>
      <c r="H173" s="124"/>
      <c r="I173" s="125">
        <f t="shared" si="11"/>
        <v>0</v>
      </c>
      <c r="J173" s="123"/>
      <c r="K173" s="124"/>
      <c r="L173" s="125">
        <f t="shared" si="12"/>
        <v>0</v>
      </c>
      <c r="M173" s="226"/>
      <c r="N173" s="227"/>
      <c r="O173" s="125">
        <f t="shared" si="13"/>
        <v>0</v>
      </c>
      <c r="P173" s="83"/>
      <c r="R173" s="56"/>
    </row>
    <row r="174" spans="1:18" hidden="1" x14ac:dyDescent="0.25">
      <c r="A174" s="228">
        <v>2520</v>
      </c>
      <c r="B174" s="118" t="s">
        <v>189</v>
      </c>
      <c r="C174" s="119">
        <f t="shared" si="9"/>
        <v>0</v>
      </c>
      <c r="D174" s="123"/>
      <c r="E174" s="227"/>
      <c r="F174" s="375">
        <f t="shared" si="10"/>
        <v>0</v>
      </c>
      <c r="G174" s="123"/>
      <c r="H174" s="124"/>
      <c r="I174" s="125">
        <f t="shared" si="11"/>
        <v>0</v>
      </c>
      <c r="J174" s="123"/>
      <c r="K174" s="124"/>
      <c r="L174" s="125">
        <f t="shared" si="12"/>
        <v>0</v>
      </c>
      <c r="M174" s="226"/>
      <c r="N174" s="227"/>
      <c r="O174" s="125">
        <f t="shared" si="13"/>
        <v>0</v>
      </c>
      <c r="P174" s="83"/>
      <c r="R174" s="56"/>
    </row>
    <row r="175" spans="1:18" s="258" customFormat="1" ht="36" hidden="1" x14ac:dyDescent="0.25">
      <c r="A175" s="37">
        <v>2800</v>
      </c>
      <c r="B175" s="108" t="s">
        <v>190</v>
      </c>
      <c r="C175" s="109">
        <f t="shared" si="9"/>
        <v>0</v>
      </c>
      <c r="D175" s="69"/>
      <c r="E175" s="73"/>
      <c r="F175" s="355">
        <f t="shared" si="10"/>
        <v>0</v>
      </c>
      <c r="G175" s="69"/>
      <c r="H175" s="70"/>
      <c r="I175" s="71">
        <f t="shared" si="11"/>
        <v>0</v>
      </c>
      <c r="J175" s="69"/>
      <c r="K175" s="70"/>
      <c r="L175" s="71">
        <f t="shared" si="12"/>
        <v>0</v>
      </c>
      <c r="M175" s="72"/>
      <c r="N175" s="73"/>
      <c r="O175" s="71">
        <f t="shared" si="13"/>
        <v>0</v>
      </c>
      <c r="P175" s="74"/>
      <c r="R175" s="56"/>
    </row>
    <row r="176" spans="1:18" hidden="1" x14ac:dyDescent="0.25">
      <c r="A176" s="204">
        <v>3000</v>
      </c>
      <c r="B176" s="204" t="s">
        <v>191</v>
      </c>
      <c r="C176" s="205">
        <f t="shared" si="9"/>
        <v>0</v>
      </c>
      <c r="D176" s="206">
        <f>SUM(D177,D187)</f>
        <v>0</v>
      </c>
      <c r="E176" s="210">
        <f>SUM(E177,E187)</f>
        <v>0</v>
      </c>
      <c r="F176" s="371">
        <f t="shared" si="10"/>
        <v>0</v>
      </c>
      <c r="G176" s="206">
        <f>SUM(G177,G187)</f>
        <v>0</v>
      </c>
      <c r="H176" s="207">
        <f>SUM(H177,H187)</f>
        <v>0</v>
      </c>
      <c r="I176" s="208">
        <f t="shared" si="11"/>
        <v>0</v>
      </c>
      <c r="J176" s="206">
        <f>SUM(J177,J187)</f>
        <v>0</v>
      </c>
      <c r="K176" s="207">
        <f>SUM(K177,K187)</f>
        <v>0</v>
      </c>
      <c r="L176" s="208">
        <f t="shared" si="12"/>
        <v>0</v>
      </c>
      <c r="M176" s="209">
        <f>SUM(M177,M187)</f>
        <v>0</v>
      </c>
      <c r="N176" s="210">
        <f>SUM(N177,N187)</f>
        <v>0</v>
      </c>
      <c r="O176" s="208">
        <f t="shared" si="13"/>
        <v>0</v>
      </c>
      <c r="P176" s="211"/>
      <c r="R176" s="56"/>
    </row>
    <row r="177" spans="1:18" ht="24" hidden="1" x14ac:dyDescent="0.25">
      <c r="A177" s="95">
        <v>3200</v>
      </c>
      <c r="B177" s="259" t="s">
        <v>192</v>
      </c>
      <c r="C177" s="96">
        <f t="shared" si="9"/>
        <v>0</v>
      </c>
      <c r="D177" s="104">
        <f>SUM(D178,D182)</f>
        <v>0</v>
      </c>
      <c r="E177" s="239">
        <f>SUM(E178,E182)</f>
        <v>0</v>
      </c>
      <c r="F177" s="372">
        <f t="shared" si="10"/>
        <v>0</v>
      </c>
      <c r="G177" s="104">
        <f>SUM(G178,G182)</f>
        <v>0</v>
      </c>
      <c r="H177" s="105">
        <f t="shared" ref="H177" si="23">SUM(H178,H182)</f>
        <v>0</v>
      </c>
      <c r="I177" s="106">
        <f t="shared" si="11"/>
        <v>0</v>
      </c>
      <c r="J177" s="104">
        <f>SUM(J178,J182)</f>
        <v>0</v>
      </c>
      <c r="K177" s="105">
        <f t="shared" ref="K177" si="24">SUM(K178,K182)</f>
        <v>0</v>
      </c>
      <c r="L177" s="106">
        <f t="shared" si="12"/>
        <v>0</v>
      </c>
      <c r="M177" s="213">
        <f t="shared" ref="M177:N177" si="25">SUM(M178,M182)</f>
        <v>0</v>
      </c>
      <c r="N177" s="214">
        <f t="shared" si="25"/>
        <v>0</v>
      </c>
      <c r="O177" s="215">
        <f t="shared" si="13"/>
        <v>0</v>
      </c>
      <c r="P177" s="216"/>
      <c r="R177" s="56"/>
    </row>
    <row r="178" spans="1:18" ht="36" hidden="1" x14ac:dyDescent="0.25">
      <c r="A178" s="240">
        <v>3260</v>
      </c>
      <c r="B178" s="108" t="s">
        <v>193</v>
      </c>
      <c r="C178" s="109">
        <f t="shared" si="9"/>
        <v>0</v>
      </c>
      <c r="D178" s="241">
        <f>SUM(D179:D181)</f>
        <v>0</v>
      </c>
      <c r="E178" s="245">
        <f>SUM(E179:E181)</f>
        <v>0</v>
      </c>
      <c r="F178" s="374">
        <f t="shared" si="10"/>
        <v>0</v>
      </c>
      <c r="G178" s="241">
        <f>SUM(G179:G181)</f>
        <v>0</v>
      </c>
      <c r="H178" s="243">
        <f>SUM(H179:H181)</f>
        <v>0</v>
      </c>
      <c r="I178" s="115">
        <f t="shared" si="11"/>
        <v>0</v>
      </c>
      <c r="J178" s="241">
        <f>SUM(J179:J181)</f>
        <v>0</v>
      </c>
      <c r="K178" s="243">
        <f>SUM(K179:K181)</f>
        <v>0</v>
      </c>
      <c r="L178" s="115">
        <f t="shared" si="12"/>
        <v>0</v>
      </c>
      <c r="M178" s="244">
        <f>SUM(M179:M181)</f>
        <v>0</v>
      </c>
      <c r="N178" s="245">
        <f>SUM(N179:N181)</f>
        <v>0</v>
      </c>
      <c r="O178" s="115">
        <f t="shared" si="13"/>
        <v>0</v>
      </c>
      <c r="P178" s="74"/>
      <c r="R178" s="56"/>
    </row>
    <row r="179" spans="1:18" ht="24" hidden="1" x14ac:dyDescent="0.25">
      <c r="A179" s="76">
        <v>3261</v>
      </c>
      <c r="B179" s="118" t="s">
        <v>194</v>
      </c>
      <c r="C179" s="119">
        <f t="shared" si="9"/>
        <v>0</v>
      </c>
      <c r="D179" s="123"/>
      <c r="E179" s="227"/>
      <c r="F179" s="375">
        <f t="shared" si="10"/>
        <v>0</v>
      </c>
      <c r="G179" s="123"/>
      <c r="H179" s="124"/>
      <c r="I179" s="125">
        <f t="shared" si="11"/>
        <v>0</v>
      </c>
      <c r="J179" s="123"/>
      <c r="K179" s="124"/>
      <c r="L179" s="125">
        <f t="shared" si="12"/>
        <v>0</v>
      </c>
      <c r="M179" s="226"/>
      <c r="N179" s="227"/>
      <c r="O179" s="125">
        <f t="shared" si="13"/>
        <v>0</v>
      </c>
      <c r="P179" s="83"/>
      <c r="R179" s="56"/>
    </row>
    <row r="180" spans="1:18" ht="36" hidden="1" x14ac:dyDescent="0.25">
      <c r="A180" s="76">
        <v>3262</v>
      </c>
      <c r="B180" s="118" t="s">
        <v>195</v>
      </c>
      <c r="C180" s="119">
        <f t="shared" si="9"/>
        <v>0</v>
      </c>
      <c r="D180" s="123"/>
      <c r="E180" s="227"/>
      <c r="F180" s="375">
        <f t="shared" si="10"/>
        <v>0</v>
      </c>
      <c r="G180" s="123"/>
      <c r="H180" s="124"/>
      <c r="I180" s="125">
        <f t="shared" si="11"/>
        <v>0</v>
      </c>
      <c r="J180" s="123"/>
      <c r="K180" s="124"/>
      <c r="L180" s="125">
        <f t="shared" si="12"/>
        <v>0</v>
      </c>
      <c r="M180" s="226"/>
      <c r="N180" s="227"/>
      <c r="O180" s="125">
        <f t="shared" si="13"/>
        <v>0</v>
      </c>
      <c r="P180" s="83"/>
      <c r="R180" s="56"/>
    </row>
    <row r="181" spans="1:18" ht="24" hidden="1" x14ac:dyDescent="0.25">
      <c r="A181" s="76">
        <v>3263</v>
      </c>
      <c r="B181" s="118" t="s">
        <v>196</v>
      </c>
      <c r="C181" s="119">
        <f t="shared" si="9"/>
        <v>0</v>
      </c>
      <c r="D181" s="123"/>
      <c r="E181" s="227"/>
      <c r="F181" s="375">
        <f t="shared" si="10"/>
        <v>0</v>
      </c>
      <c r="G181" s="123"/>
      <c r="H181" s="124"/>
      <c r="I181" s="125">
        <f t="shared" si="11"/>
        <v>0</v>
      </c>
      <c r="J181" s="123"/>
      <c r="K181" s="124"/>
      <c r="L181" s="125">
        <f t="shared" si="12"/>
        <v>0</v>
      </c>
      <c r="M181" s="226"/>
      <c r="N181" s="227"/>
      <c r="O181" s="125">
        <f t="shared" si="13"/>
        <v>0</v>
      </c>
      <c r="P181" s="83"/>
      <c r="R181" s="56"/>
    </row>
    <row r="182" spans="1:18" ht="72" hidden="1" x14ac:dyDescent="0.25">
      <c r="A182" s="240">
        <v>3290</v>
      </c>
      <c r="B182" s="108" t="s">
        <v>197</v>
      </c>
      <c r="C182" s="119">
        <f t="shared" ref="C182:C258" si="26">F182+I182+L182+O182</f>
        <v>0</v>
      </c>
      <c r="D182" s="241">
        <f>SUM(D183:D186)</f>
        <v>0</v>
      </c>
      <c r="E182" s="245">
        <f>SUM(E183:E186)</f>
        <v>0</v>
      </c>
      <c r="F182" s="374">
        <f t="shared" si="10"/>
        <v>0</v>
      </c>
      <c r="G182" s="241">
        <f>SUM(G183:G186)</f>
        <v>0</v>
      </c>
      <c r="H182" s="243">
        <f t="shared" ref="H182" si="27">SUM(H183:H186)</f>
        <v>0</v>
      </c>
      <c r="I182" s="115">
        <f t="shared" si="11"/>
        <v>0</v>
      </c>
      <c r="J182" s="241">
        <f>SUM(J183:J186)</f>
        <v>0</v>
      </c>
      <c r="K182" s="243">
        <f t="shared" ref="K182" si="28">SUM(K183:K186)</f>
        <v>0</v>
      </c>
      <c r="L182" s="115">
        <f t="shared" si="12"/>
        <v>0</v>
      </c>
      <c r="M182" s="260">
        <f t="shared" ref="M182:N182" si="29">SUM(M183:M186)</f>
        <v>0</v>
      </c>
      <c r="N182" s="261">
        <f t="shared" si="29"/>
        <v>0</v>
      </c>
      <c r="O182" s="262">
        <f t="shared" si="13"/>
        <v>0</v>
      </c>
      <c r="P182" s="263"/>
      <c r="R182" s="56"/>
    </row>
    <row r="183" spans="1:18" ht="60" hidden="1" x14ac:dyDescent="0.25">
      <c r="A183" s="76">
        <v>3291</v>
      </c>
      <c r="B183" s="118" t="s">
        <v>198</v>
      </c>
      <c r="C183" s="119">
        <f t="shared" si="26"/>
        <v>0</v>
      </c>
      <c r="D183" s="123"/>
      <c r="E183" s="227"/>
      <c r="F183" s="375">
        <f t="shared" ref="F183:F246" si="30">D183+E183</f>
        <v>0</v>
      </c>
      <c r="G183" s="123"/>
      <c r="H183" s="124"/>
      <c r="I183" s="125">
        <f t="shared" ref="I183:I246" si="31">G183+H183</f>
        <v>0</v>
      </c>
      <c r="J183" s="123"/>
      <c r="K183" s="124"/>
      <c r="L183" s="125">
        <f t="shared" ref="L183:L246" si="32">J183+K183</f>
        <v>0</v>
      </c>
      <c r="M183" s="226"/>
      <c r="N183" s="227"/>
      <c r="O183" s="125">
        <f t="shared" ref="O183:O246" si="33">M183+N183</f>
        <v>0</v>
      </c>
      <c r="P183" s="83"/>
      <c r="R183" s="56"/>
    </row>
    <row r="184" spans="1:18" ht="72" hidden="1" x14ac:dyDescent="0.25">
      <c r="A184" s="76">
        <v>3292</v>
      </c>
      <c r="B184" s="118" t="s">
        <v>199</v>
      </c>
      <c r="C184" s="119">
        <f t="shared" si="26"/>
        <v>0</v>
      </c>
      <c r="D184" s="123"/>
      <c r="E184" s="227"/>
      <c r="F184" s="375">
        <f t="shared" si="30"/>
        <v>0</v>
      </c>
      <c r="G184" s="123"/>
      <c r="H184" s="124"/>
      <c r="I184" s="125">
        <f t="shared" si="31"/>
        <v>0</v>
      </c>
      <c r="J184" s="123"/>
      <c r="K184" s="124"/>
      <c r="L184" s="125">
        <f t="shared" si="32"/>
        <v>0</v>
      </c>
      <c r="M184" s="226"/>
      <c r="N184" s="227"/>
      <c r="O184" s="125">
        <f t="shared" si="33"/>
        <v>0</v>
      </c>
      <c r="P184" s="83"/>
      <c r="R184" s="56"/>
    </row>
    <row r="185" spans="1:18" ht="60" hidden="1" x14ac:dyDescent="0.25">
      <c r="A185" s="76">
        <v>3293</v>
      </c>
      <c r="B185" s="118" t="s">
        <v>200</v>
      </c>
      <c r="C185" s="119">
        <f t="shared" si="26"/>
        <v>0</v>
      </c>
      <c r="D185" s="123"/>
      <c r="E185" s="227"/>
      <c r="F185" s="375">
        <f t="shared" si="30"/>
        <v>0</v>
      </c>
      <c r="G185" s="123"/>
      <c r="H185" s="124"/>
      <c r="I185" s="125">
        <f t="shared" si="31"/>
        <v>0</v>
      </c>
      <c r="J185" s="123"/>
      <c r="K185" s="124"/>
      <c r="L185" s="125">
        <f t="shared" si="32"/>
        <v>0</v>
      </c>
      <c r="M185" s="226"/>
      <c r="N185" s="227"/>
      <c r="O185" s="125">
        <f t="shared" si="33"/>
        <v>0</v>
      </c>
      <c r="P185" s="83"/>
      <c r="R185" s="56"/>
    </row>
    <row r="186" spans="1:18" ht="48" hidden="1" x14ac:dyDescent="0.25">
      <c r="A186" s="264">
        <v>3294</v>
      </c>
      <c r="B186" s="118" t="s">
        <v>201</v>
      </c>
      <c r="C186" s="265">
        <f t="shared" si="26"/>
        <v>0</v>
      </c>
      <c r="D186" s="266"/>
      <c r="E186" s="269"/>
      <c r="F186" s="376">
        <f t="shared" si="30"/>
        <v>0</v>
      </c>
      <c r="G186" s="266"/>
      <c r="H186" s="267"/>
      <c r="I186" s="262">
        <f t="shared" si="31"/>
        <v>0</v>
      </c>
      <c r="J186" s="266"/>
      <c r="K186" s="267"/>
      <c r="L186" s="262">
        <f t="shared" si="32"/>
        <v>0</v>
      </c>
      <c r="M186" s="268"/>
      <c r="N186" s="269"/>
      <c r="O186" s="262">
        <f t="shared" si="33"/>
        <v>0</v>
      </c>
      <c r="P186" s="263"/>
      <c r="R186" s="56"/>
    </row>
    <row r="187" spans="1:18" ht="36" hidden="1" x14ac:dyDescent="0.25">
      <c r="A187" s="143">
        <v>3300</v>
      </c>
      <c r="B187" s="259" t="s">
        <v>202</v>
      </c>
      <c r="C187" s="270">
        <f t="shared" si="26"/>
        <v>0</v>
      </c>
      <c r="D187" s="271">
        <f>SUM(D188:D189)</f>
        <v>0</v>
      </c>
      <c r="E187" s="214">
        <f>SUM(E188:E189)</f>
        <v>0</v>
      </c>
      <c r="F187" s="377">
        <f t="shared" si="30"/>
        <v>0</v>
      </c>
      <c r="G187" s="271">
        <f>SUM(G188:G189)</f>
        <v>0</v>
      </c>
      <c r="H187" s="272">
        <f t="shared" ref="H187" si="34">SUM(H188:H189)</f>
        <v>0</v>
      </c>
      <c r="I187" s="215">
        <f t="shared" si="31"/>
        <v>0</v>
      </c>
      <c r="J187" s="271">
        <f>SUM(J188:J189)</f>
        <v>0</v>
      </c>
      <c r="K187" s="272">
        <f t="shared" ref="K187" si="35">SUM(K188:K189)</f>
        <v>0</v>
      </c>
      <c r="L187" s="215">
        <f t="shared" si="32"/>
        <v>0</v>
      </c>
      <c r="M187" s="213">
        <f t="shared" ref="M187:N187" si="36">SUM(M188:M189)</f>
        <v>0</v>
      </c>
      <c r="N187" s="214">
        <f t="shared" si="36"/>
        <v>0</v>
      </c>
      <c r="O187" s="215">
        <f t="shared" si="33"/>
        <v>0</v>
      </c>
      <c r="P187" s="216"/>
      <c r="R187" s="56"/>
    </row>
    <row r="188" spans="1:18" ht="48" hidden="1" x14ac:dyDescent="0.25">
      <c r="A188" s="157">
        <v>3310</v>
      </c>
      <c r="B188" s="158" t="s">
        <v>203</v>
      </c>
      <c r="C188" s="168">
        <f t="shared" si="26"/>
        <v>0</v>
      </c>
      <c r="D188" s="234"/>
      <c r="E188" s="237"/>
      <c r="F188" s="373">
        <f t="shared" si="30"/>
        <v>0</v>
      </c>
      <c r="G188" s="234"/>
      <c r="H188" s="235"/>
      <c r="I188" s="220">
        <f t="shared" si="31"/>
        <v>0</v>
      </c>
      <c r="J188" s="234"/>
      <c r="K188" s="235"/>
      <c r="L188" s="220">
        <f t="shared" si="32"/>
        <v>0</v>
      </c>
      <c r="M188" s="236"/>
      <c r="N188" s="237"/>
      <c r="O188" s="220">
        <f t="shared" si="33"/>
        <v>0</v>
      </c>
      <c r="P188" s="166"/>
      <c r="R188" s="56"/>
    </row>
    <row r="189" spans="1:18" ht="48" hidden="1" x14ac:dyDescent="0.25">
      <c r="A189" s="67">
        <v>3320</v>
      </c>
      <c r="B189" s="108" t="s">
        <v>204</v>
      </c>
      <c r="C189" s="109">
        <f t="shared" si="26"/>
        <v>0</v>
      </c>
      <c r="D189" s="113"/>
      <c r="E189" s="224"/>
      <c r="F189" s="374">
        <f t="shared" si="30"/>
        <v>0</v>
      </c>
      <c r="G189" s="113"/>
      <c r="H189" s="114"/>
      <c r="I189" s="115">
        <f t="shared" si="31"/>
        <v>0</v>
      </c>
      <c r="J189" s="113"/>
      <c r="K189" s="114"/>
      <c r="L189" s="115">
        <f t="shared" si="32"/>
        <v>0</v>
      </c>
      <c r="M189" s="223"/>
      <c r="N189" s="224"/>
      <c r="O189" s="115">
        <f t="shared" si="33"/>
        <v>0</v>
      </c>
      <c r="P189" s="74"/>
      <c r="R189" s="56"/>
    </row>
    <row r="190" spans="1:18" hidden="1" x14ac:dyDescent="0.25">
      <c r="A190" s="273">
        <v>4000</v>
      </c>
      <c r="B190" s="204" t="s">
        <v>205</v>
      </c>
      <c r="C190" s="205">
        <f t="shared" si="26"/>
        <v>0</v>
      </c>
      <c r="D190" s="206">
        <f>SUM(D191,D194)</f>
        <v>0</v>
      </c>
      <c r="E190" s="210">
        <f>SUM(E191,E194)</f>
        <v>0</v>
      </c>
      <c r="F190" s="371">
        <f t="shared" si="30"/>
        <v>0</v>
      </c>
      <c r="G190" s="206">
        <f>SUM(G191,G194)</f>
        <v>0</v>
      </c>
      <c r="H190" s="207">
        <f>SUM(H191,H194)</f>
        <v>0</v>
      </c>
      <c r="I190" s="208">
        <f t="shared" si="31"/>
        <v>0</v>
      </c>
      <c r="J190" s="206">
        <f>SUM(J191,J194)</f>
        <v>0</v>
      </c>
      <c r="K190" s="207">
        <f>SUM(K191,K194)</f>
        <v>0</v>
      </c>
      <c r="L190" s="208">
        <f t="shared" si="32"/>
        <v>0</v>
      </c>
      <c r="M190" s="209">
        <f>SUM(M191,M194)</f>
        <v>0</v>
      </c>
      <c r="N190" s="210">
        <f>SUM(N191,N194)</f>
        <v>0</v>
      </c>
      <c r="O190" s="208">
        <f t="shared" si="33"/>
        <v>0</v>
      </c>
      <c r="P190" s="211"/>
      <c r="R190" s="56"/>
    </row>
    <row r="191" spans="1:18" ht="24" hidden="1" x14ac:dyDescent="0.25">
      <c r="A191" s="274">
        <v>4200</v>
      </c>
      <c r="B191" s="212" t="s">
        <v>206</v>
      </c>
      <c r="C191" s="96">
        <f t="shared" si="26"/>
        <v>0</v>
      </c>
      <c r="D191" s="104">
        <f>SUM(D192,D193)</f>
        <v>0</v>
      </c>
      <c r="E191" s="239">
        <f>SUM(E192,E193)</f>
        <v>0</v>
      </c>
      <c r="F191" s="372">
        <f t="shared" si="30"/>
        <v>0</v>
      </c>
      <c r="G191" s="104">
        <f>SUM(G192,G193)</f>
        <v>0</v>
      </c>
      <c r="H191" s="105">
        <f>SUM(H192,H193)</f>
        <v>0</v>
      </c>
      <c r="I191" s="106">
        <f t="shared" si="31"/>
        <v>0</v>
      </c>
      <c r="J191" s="104">
        <f>SUM(J192,J193)</f>
        <v>0</v>
      </c>
      <c r="K191" s="105">
        <f>SUM(K192,K193)</f>
        <v>0</v>
      </c>
      <c r="L191" s="106">
        <f t="shared" si="32"/>
        <v>0</v>
      </c>
      <c r="M191" s="238">
        <f>SUM(M192,M193)</f>
        <v>0</v>
      </c>
      <c r="N191" s="239">
        <f>SUM(N192,N193)</f>
        <v>0</v>
      </c>
      <c r="O191" s="106">
        <f t="shared" si="33"/>
        <v>0</v>
      </c>
      <c r="P191" s="103"/>
      <c r="R191" s="56"/>
    </row>
    <row r="192" spans="1:18" ht="36" hidden="1" x14ac:dyDescent="0.25">
      <c r="A192" s="240">
        <v>4240</v>
      </c>
      <c r="B192" s="108" t="s">
        <v>207</v>
      </c>
      <c r="C192" s="109">
        <f t="shared" si="26"/>
        <v>0</v>
      </c>
      <c r="D192" s="113"/>
      <c r="E192" s="224"/>
      <c r="F192" s="374">
        <f t="shared" si="30"/>
        <v>0</v>
      </c>
      <c r="G192" s="113"/>
      <c r="H192" s="114"/>
      <c r="I192" s="115">
        <f t="shared" si="31"/>
        <v>0</v>
      </c>
      <c r="J192" s="113"/>
      <c r="K192" s="114"/>
      <c r="L192" s="115">
        <f t="shared" si="32"/>
        <v>0</v>
      </c>
      <c r="M192" s="223"/>
      <c r="N192" s="224"/>
      <c r="O192" s="115">
        <f t="shared" si="33"/>
        <v>0</v>
      </c>
      <c r="P192" s="74"/>
      <c r="R192" s="56"/>
    </row>
    <row r="193" spans="1:18" ht="24" hidden="1" x14ac:dyDescent="0.25">
      <c r="A193" s="228">
        <v>4250</v>
      </c>
      <c r="B193" s="118" t="s">
        <v>208</v>
      </c>
      <c r="C193" s="119">
        <f t="shared" si="26"/>
        <v>0</v>
      </c>
      <c r="D193" s="123"/>
      <c r="E193" s="227"/>
      <c r="F193" s="375">
        <f t="shared" si="30"/>
        <v>0</v>
      </c>
      <c r="G193" s="123"/>
      <c r="H193" s="124"/>
      <c r="I193" s="125">
        <f t="shared" si="31"/>
        <v>0</v>
      </c>
      <c r="J193" s="123"/>
      <c r="K193" s="124"/>
      <c r="L193" s="125">
        <f t="shared" si="32"/>
        <v>0</v>
      </c>
      <c r="M193" s="226"/>
      <c r="N193" s="227"/>
      <c r="O193" s="125">
        <f t="shared" si="33"/>
        <v>0</v>
      </c>
      <c r="P193" s="83"/>
      <c r="R193" s="56"/>
    </row>
    <row r="194" spans="1:18" hidden="1" x14ac:dyDescent="0.25">
      <c r="A194" s="95">
        <v>4300</v>
      </c>
      <c r="B194" s="212" t="s">
        <v>209</v>
      </c>
      <c r="C194" s="96">
        <f t="shared" si="26"/>
        <v>0</v>
      </c>
      <c r="D194" s="104">
        <f>SUM(D195)</f>
        <v>0</v>
      </c>
      <c r="E194" s="239">
        <f>SUM(E195)</f>
        <v>0</v>
      </c>
      <c r="F194" s="372">
        <f t="shared" si="30"/>
        <v>0</v>
      </c>
      <c r="G194" s="104">
        <f>SUM(G195)</f>
        <v>0</v>
      </c>
      <c r="H194" s="105">
        <f>SUM(H195)</f>
        <v>0</v>
      </c>
      <c r="I194" s="106">
        <f t="shared" si="31"/>
        <v>0</v>
      </c>
      <c r="J194" s="104">
        <f>SUM(J195)</f>
        <v>0</v>
      </c>
      <c r="K194" s="105">
        <f>SUM(K195)</f>
        <v>0</v>
      </c>
      <c r="L194" s="106">
        <f t="shared" si="32"/>
        <v>0</v>
      </c>
      <c r="M194" s="238">
        <f>SUM(M195)</f>
        <v>0</v>
      </c>
      <c r="N194" s="239">
        <f>SUM(N195)</f>
        <v>0</v>
      </c>
      <c r="O194" s="106">
        <f t="shared" si="33"/>
        <v>0</v>
      </c>
      <c r="P194" s="103"/>
      <c r="R194" s="56"/>
    </row>
    <row r="195" spans="1:18" ht="24" hidden="1" x14ac:dyDescent="0.25">
      <c r="A195" s="240">
        <v>4310</v>
      </c>
      <c r="B195" s="108" t="s">
        <v>210</v>
      </c>
      <c r="C195" s="109">
        <f t="shared" si="26"/>
        <v>0</v>
      </c>
      <c r="D195" s="241">
        <f>SUM(D196:D196)</f>
        <v>0</v>
      </c>
      <c r="E195" s="245">
        <f>SUM(E196:E196)</f>
        <v>0</v>
      </c>
      <c r="F195" s="374">
        <f t="shared" si="30"/>
        <v>0</v>
      </c>
      <c r="G195" s="241">
        <f>SUM(G196:G196)</f>
        <v>0</v>
      </c>
      <c r="H195" s="243">
        <f>SUM(H196:H196)</f>
        <v>0</v>
      </c>
      <c r="I195" s="115">
        <f t="shared" si="31"/>
        <v>0</v>
      </c>
      <c r="J195" s="241">
        <f>SUM(J196:J196)</f>
        <v>0</v>
      </c>
      <c r="K195" s="243">
        <f>SUM(K196:K196)</f>
        <v>0</v>
      </c>
      <c r="L195" s="115">
        <f t="shared" si="32"/>
        <v>0</v>
      </c>
      <c r="M195" s="244">
        <f>SUM(M196:M196)</f>
        <v>0</v>
      </c>
      <c r="N195" s="245">
        <f>SUM(N196:N196)</f>
        <v>0</v>
      </c>
      <c r="O195" s="115">
        <f t="shared" si="33"/>
        <v>0</v>
      </c>
      <c r="P195" s="74"/>
      <c r="R195" s="56"/>
    </row>
    <row r="196" spans="1:18" ht="36" hidden="1" x14ac:dyDescent="0.25">
      <c r="A196" s="76">
        <v>4311</v>
      </c>
      <c r="B196" s="118" t="s">
        <v>211</v>
      </c>
      <c r="C196" s="119">
        <f t="shared" si="26"/>
        <v>0</v>
      </c>
      <c r="D196" s="123"/>
      <c r="E196" s="227"/>
      <c r="F196" s="375">
        <f t="shared" si="30"/>
        <v>0</v>
      </c>
      <c r="G196" s="123"/>
      <c r="H196" s="124"/>
      <c r="I196" s="125">
        <f t="shared" si="31"/>
        <v>0</v>
      </c>
      <c r="J196" s="123"/>
      <c r="K196" s="124"/>
      <c r="L196" s="125">
        <f t="shared" si="32"/>
        <v>0</v>
      </c>
      <c r="M196" s="226"/>
      <c r="N196" s="227"/>
      <c r="O196" s="125">
        <f t="shared" si="33"/>
        <v>0</v>
      </c>
      <c r="P196" s="83"/>
      <c r="R196" s="56"/>
    </row>
    <row r="197" spans="1:18" s="46" customFormat="1" x14ac:dyDescent="0.25">
      <c r="A197" s="275"/>
      <c r="B197" s="37" t="s">
        <v>212</v>
      </c>
      <c r="C197" s="198">
        <f t="shared" si="26"/>
        <v>4410</v>
      </c>
      <c r="D197" s="199">
        <f>SUM(D198,D233,D271)</f>
        <v>3710</v>
      </c>
      <c r="E197" s="605">
        <f>SUM(E198,E233,E271)</f>
        <v>700</v>
      </c>
      <c r="F197" s="400">
        <f t="shared" si="30"/>
        <v>4410</v>
      </c>
      <c r="G197" s="199">
        <f>SUM(G198,G233,G271)</f>
        <v>0</v>
      </c>
      <c r="H197" s="200">
        <f>SUM(H198,H233,H271)</f>
        <v>0</v>
      </c>
      <c r="I197" s="201">
        <f t="shared" si="31"/>
        <v>0</v>
      </c>
      <c r="J197" s="199">
        <f>SUM(J198,J233,J271)</f>
        <v>0</v>
      </c>
      <c r="K197" s="200">
        <f>SUM(K198,K233,K271)</f>
        <v>0</v>
      </c>
      <c r="L197" s="201">
        <f t="shared" si="32"/>
        <v>0</v>
      </c>
      <c r="M197" s="276">
        <f>SUM(M198,M233,M271)</f>
        <v>0</v>
      </c>
      <c r="N197" s="277">
        <f>SUM(N198,N233,N271)</f>
        <v>0</v>
      </c>
      <c r="O197" s="278">
        <f t="shared" si="33"/>
        <v>0</v>
      </c>
      <c r="P197" s="279"/>
      <c r="R197" s="56"/>
    </row>
    <row r="198" spans="1:18" hidden="1" x14ac:dyDescent="0.25">
      <c r="A198" s="204">
        <v>5000</v>
      </c>
      <c r="B198" s="204" t="s">
        <v>213</v>
      </c>
      <c r="C198" s="205">
        <f>F198+I198+L198+O198</f>
        <v>0</v>
      </c>
      <c r="D198" s="206">
        <f>D199+D207</f>
        <v>0</v>
      </c>
      <c r="E198" s="210">
        <f>E199+E207</f>
        <v>0</v>
      </c>
      <c r="F198" s="371">
        <f t="shared" si="30"/>
        <v>0</v>
      </c>
      <c r="G198" s="206">
        <f>G199+G207</f>
        <v>0</v>
      </c>
      <c r="H198" s="207">
        <f>H199+H207</f>
        <v>0</v>
      </c>
      <c r="I198" s="208">
        <f t="shared" si="31"/>
        <v>0</v>
      </c>
      <c r="J198" s="206">
        <f>J199+J207</f>
        <v>0</v>
      </c>
      <c r="K198" s="207">
        <f>K199+K207</f>
        <v>0</v>
      </c>
      <c r="L198" s="208">
        <f t="shared" si="32"/>
        <v>0</v>
      </c>
      <c r="M198" s="209">
        <f>M199+M207</f>
        <v>0</v>
      </c>
      <c r="N198" s="210">
        <f>N199+N207</f>
        <v>0</v>
      </c>
      <c r="O198" s="208">
        <f t="shared" si="33"/>
        <v>0</v>
      </c>
      <c r="P198" s="211"/>
      <c r="R198" s="56"/>
    </row>
    <row r="199" spans="1:18" hidden="1" x14ac:dyDescent="0.25">
      <c r="A199" s="95">
        <v>5100</v>
      </c>
      <c r="B199" s="212" t="s">
        <v>214</v>
      </c>
      <c r="C199" s="96">
        <f t="shared" si="26"/>
        <v>0</v>
      </c>
      <c r="D199" s="104">
        <f>D200+D201+D204+D205+D206</f>
        <v>0</v>
      </c>
      <c r="E199" s="239">
        <f>E200+E201+E204+E205+E206</f>
        <v>0</v>
      </c>
      <c r="F199" s="372">
        <f t="shared" si="30"/>
        <v>0</v>
      </c>
      <c r="G199" s="104">
        <f>G200+G201+G204+G205+G206</f>
        <v>0</v>
      </c>
      <c r="H199" s="105">
        <f>H200+H201+H204+H205+H206</f>
        <v>0</v>
      </c>
      <c r="I199" s="106">
        <f t="shared" si="31"/>
        <v>0</v>
      </c>
      <c r="J199" s="104">
        <f>J200+J201+J204+J205+J206</f>
        <v>0</v>
      </c>
      <c r="K199" s="105">
        <f>K200+K201+K204+K205+K206</f>
        <v>0</v>
      </c>
      <c r="L199" s="106">
        <f t="shared" si="32"/>
        <v>0</v>
      </c>
      <c r="M199" s="238">
        <f>M200+M201+M204+M205+M206</f>
        <v>0</v>
      </c>
      <c r="N199" s="239">
        <f>N200+N201+N204+N205+N206</f>
        <v>0</v>
      </c>
      <c r="O199" s="106">
        <f t="shared" si="33"/>
        <v>0</v>
      </c>
      <c r="P199" s="103"/>
      <c r="R199" s="56"/>
    </row>
    <row r="200" spans="1:18" hidden="1" x14ac:dyDescent="0.25">
      <c r="A200" s="240">
        <v>5110</v>
      </c>
      <c r="B200" s="108" t="s">
        <v>215</v>
      </c>
      <c r="C200" s="109">
        <f t="shared" si="26"/>
        <v>0</v>
      </c>
      <c r="D200" s="113"/>
      <c r="E200" s="224"/>
      <c r="F200" s="374">
        <f t="shared" si="30"/>
        <v>0</v>
      </c>
      <c r="G200" s="113"/>
      <c r="H200" s="114"/>
      <c r="I200" s="115">
        <f t="shared" si="31"/>
        <v>0</v>
      </c>
      <c r="J200" s="113"/>
      <c r="K200" s="114"/>
      <c r="L200" s="115">
        <f t="shared" si="32"/>
        <v>0</v>
      </c>
      <c r="M200" s="223"/>
      <c r="N200" s="224"/>
      <c r="O200" s="115">
        <f t="shared" si="33"/>
        <v>0</v>
      </c>
      <c r="P200" s="74"/>
      <c r="R200" s="56"/>
    </row>
    <row r="201" spans="1:18" ht="24" hidden="1" x14ac:dyDescent="0.25">
      <c r="A201" s="228">
        <v>5120</v>
      </c>
      <c r="B201" s="118" t="s">
        <v>216</v>
      </c>
      <c r="C201" s="119">
        <f t="shared" si="26"/>
        <v>0</v>
      </c>
      <c r="D201" s="229">
        <f>D202+D203</f>
        <v>0</v>
      </c>
      <c r="E201" s="233">
        <f>E202+E203</f>
        <v>0</v>
      </c>
      <c r="F201" s="375">
        <f t="shared" si="30"/>
        <v>0</v>
      </c>
      <c r="G201" s="229">
        <f>G202+G203</f>
        <v>0</v>
      </c>
      <c r="H201" s="231">
        <f>H202+H203</f>
        <v>0</v>
      </c>
      <c r="I201" s="125">
        <f t="shared" si="31"/>
        <v>0</v>
      </c>
      <c r="J201" s="229">
        <f>J202+J203</f>
        <v>0</v>
      </c>
      <c r="K201" s="231">
        <f>K202+K203</f>
        <v>0</v>
      </c>
      <c r="L201" s="125">
        <f t="shared" si="32"/>
        <v>0</v>
      </c>
      <c r="M201" s="232">
        <f>M202+M203</f>
        <v>0</v>
      </c>
      <c r="N201" s="233">
        <f>N202+N203</f>
        <v>0</v>
      </c>
      <c r="O201" s="125">
        <f t="shared" si="33"/>
        <v>0</v>
      </c>
      <c r="P201" s="83"/>
      <c r="R201" s="56"/>
    </row>
    <row r="202" spans="1:18" hidden="1" x14ac:dyDescent="0.25">
      <c r="A202" s="76">
        <v>5121</v>
      </c>
      <c r="B202" s="118" t="s">
        <v>217</v>
      </c>
      <c r="C202" s="119">
        <f t="shared" si="26"/>
        <v>0</v>
      </c>
      <c r="D202" s="123"/>
      <c r="E202" s="227"/>
      <c r="F202" s="375">
        <f t="shared" si="30"/>
        <v>0</v>
      </c>
      <c r="G202" s="123"/>
      <c r="H202" s="124"/>
      <c r="I202" s="125">
        <f t="shared" si="31"/>
        <v>0</v>
      </c>
      <c r="J202" s="123"/>
      <c r="K202" s="124"/>
      <c r="L202" s="125">
        <f t="shared" si="32"/>
        <v>0</v>
      </c>
      <c r="M202" s="226"/>
      <c r="N202" s="227"/>
      <c r="O202" s="125">
        <f t="shared" si="33"/>
        <v>0</v>
      </c>
      <c r="P202" s="83"/>
      <c r="R202" s="56"/>
    </row>
    <row r="203" spans="1:18" ht="24" hidden="1" x14ac:dyDescent="0.25">
      <c r="A203" s="76">
        <v>5129</v>
      </c>
      <c r="B203" s="118" t="s">
        <v>218</v>
      </c>
      <c r="C203" s="119">
        <f t="shared" si="26"/>
        <v>0</v>
      </c>
      <c r="D203" s="123"/>
      <c r="E203" s="227"/>
      <c r="F203" s="375">
        <f t="shared" si="30"/>
        <v>0</v>
      </c>
      <c r="G203" s="123"/>
      <c r="H203" s="124"/>
      <c r="I203" s="125">
        <f t="shared" si="31"/>
        <v>0</v>
      </c>
      <c r="J203" s="123"/>
      <c r="K203" s="124"/>
      <c r="L203" s="125">
        <f t="shared" si="32"/>
        <v>0</v>
      </c>
      <c r="M203" s="226"/>
      <c r="N203" s="227"/>
      <c r="O203" s="125">
        <f t="shared" si="33"/>
        <v>0</v>
      </c>
      <c r="P203" s="83"/>
      <c r="R203" s="56"/>
    </row>
    <row r="204" spans="1:18" hidden="1" x14ac:dyDescent="0.25">
      <c r="A204" s="228">
        <v>5130</v>
      </c>
      <c r="B204" s="118" t="s">
        <v>219</v>
      </c>
      <c r="C204" s="119">
        <f t="shared" si="26"/>
        <v>0</v>
      </c>
      <c r="D204" s="123"/>
      <c r="E204" s="227"/>
      <c r="F204" s="375">
        <f t="shared" si="30"/>
        <v>0</v>
      </c>
      <c r="G204" s="123"/>
      <c r="H204" s="124"/>
      <c r="I204" s="125">
        <f t="shared" si="31"/>
        <v>0</v>
      </c>
      <c r="J204" s="123"/>
      <c r="K204" s="124"/>
      <c r="L204" s="125">
        <f t="shared" si="32"/>
        <v>0</v>
      </c>
      <c r="M204" s="226"/>
      <c r="N204" s="227"/>
      <c r="O204" s="125">
        <f t="shared" si="33"/>
        <v>0</v>
      </c>
      <c r="P204" s="83"/>
      <c r="R204" s="56"/>
    </row>
    <row r="205" spans="1:18" hidden="1" x14ac:dyDescent="0.25">
      <c r="A205" s="228">
        <v>5140</v>
      </c>
      <c r="B205" s="118" t="s">
        <v>220</v>
      </c>
      <c r="C205" s="119">
        <f t="shared" si="26"/>
        <v>0</v>
      </c>
      <c r="D205" s="123"/>
      <c r="E205" s="227"/>
      <c r="F205" s="375">
        <f t="shared" si="30"/>
        <v>0</v>
      </c>
      <c r="G205" s="123"/>
      <c r="H205" s="124"/>
      <c r="I205" s="125">
        <f t="shared" si="31"/>
        <v>0</v>
      </c>
      <c r="J205" s="123"/>
      <c r="K205" s="124"/>
      <c r="L205" s="125">
        <f t="shared" si="32"/>
        <v>0</v>
      </c>
      <c r="M205" s="226"/>
      <c r="N205" s="227"/>
      <c r="O205" s="125">
        <f t="shared" si="33"/>
        <v>0</v>
      </c>
      <c r="P205" s="83"/>
      <c r="R205" s="56"/>
    </row>
    <row r="206" spans="1:18" ht="24" hidden="1" x14ac:dyDescent="0.25">
      <c r="A206" s="228">
        <v>5170</v>
      </c>
      <c r="B206" s="118" t="s">
        <v>221</v>
      </c>
      <c r="C206" s="119">
        <f t="shared" si="26"/>
        <v>0</v>
      </c>
      <c r="D206" s="123"/>
      <c r="E206" s="227"/>
      <c r="F206" s="375">
        <f t="shared" si="30"/>
        <v>0</v>
      </c>
      <c r="G206" s="123"/>
      <c r="H206" s="124"/>
      <c r="I206" s="125">
        <f t="shared" si="31"/>
        <v>0</v>
      </c>
      <c r="J206" s="123"/>
      <c r="K206" s="124"/>
      <c r="L206" s="125">
        <f t="shared" si="32"/>
        <v>0</v>
      </c>
      <c r="M206" s="226"/>
      <c r="N206" s="227"/>
      <c r="O206" s="125">
        <f t="shared" si="33"/>
        <v>0</v>
      </c>
      <c r="P206" s="83"/>
      <c r="R206" s="56"/>
    </row>
    <row r="207" spans="1:18" hidden="1" x14ac:dyDescent="0.25">
      <c r="A207" s="95">
        <v>5200</v>
      </c>
      <c r="B207" s="212" t="s">
        <v>222</v>
      </c>
      <c r="C207" s="96">
        <f t="shared" si="26"/>
        <v>0</v>
      </c>
      <c r="D207" s="104">
        <f>D208+D218+D219+D228+D229+D230+D232</f>
        <v>0</v>
      </c>
      <c r="E207" s="239">
        <f>E208+E218+E219+E228+E229+E230+E232</f>
        <v>0</v>
      </c>
      <c r="F207" s="372">
        <f t="shared" si="30"/>
        <v>0</v>
      </c>
      <c r="G207" s="104">
        <f>G208+G218+G219+G228+G229+G230+G232</f>
        <v>0</v>
      </c>
      <c r="H207" s="105">
        <f>H208+H218+H219+H228+H229+H230+H232</f>
        <v>0</v>
      </c>
      <c r="I207" s="106">
        <f t="shared" si="31"/>
        <v>0</v>
      </c>
      <c r="J207" s="104">
        <f>J208+J218+J219+J228+J229+J230+J232</f>
        <v>0</v>
      </c>
      <c r="K207" s="105">
        <f>K208+K218+K219+K228+K229+K230+K232</f>
        <v>0</v>
      </c>
      <c r="L207" s="106">
        <f t="shared" si="32"/>
        <v>0</v>
      </c>
      <c r="M207" s="238">
        <f>M208+M218+M219+M228+M229+M230+M232</f>
        <v>0</v>
      </c>
      <c r="N207" s="239">
        <f>N208+N218+N219+N228+N229+N230+N232</f>
        <v>0</v>
      </c>
      <c r="O207" s="106">
        <f t="shared" si="33"/>
        <v>0</v>
      </c>
      <c r="P207" s="103"/>
      <c r="R207" s="56"/>
    </row>
    <row r="208" spans="1:18" hidden="1" x14ac:dyDescent="0.25">
      <c r="A208" s="217">
        <v>5210</v>
      </c>
      <c r="B208" s="158" t="s">
        <v>223</v>
      </c>
      <c r="C208" s="168">
        <f t="shared" si="26"/>
        <v>0</v>
      </c>
      <c r="D208" s="218">
        <f>SUM(D209:D217)</f>
        <v>0</v>
      </c>
      <c r="E208" s="222">
        <f>SUM(E209:E217)</f>
        <v>0</v>
      </c>
      <c r="F208" s="373">
        <f t="shared" si="30"/>
        <v>0</v>
      </c>
      <c r="G208" s="218">
        <f>SUM(G209:G217)</f>
        <v>0</v>
      </c>
      <c r="H208" s="219">
        <f>SUM(H209:H217)</f>
        <v>0</v>
      </c>
      <c r="I208" s="220">
        <f t="shared" si="31"/>
        <v>0</v>
      </c>
      <c r="J208" s="218">
        <f>SUM(J209:J217)</f>
        <v>0</v>
      </c>
      <c r="K208" s="219">
        <f>SUM(K209:K217)</f>
        <v>0</v>
      </c>
      <c r="L208" s="220">
        <f t="shared" si="32"/>
        <v>0</v>
      </c>
      <c r="M208" s="221">
        <f>SUM(M209:M217)</f>
        <v>0</v>
      </c>
      <c r="N208" s="222">
        <f>SUM(N209:N217)</f>
        <v>0</v>
      </c>
      <c r="O208" s="220">
        <f t="shared" si="33"/>
        <v>0</v>
      </c>
      <c r="P208" s="166"/>
      <c r="R208" s="56"/>
    </row>
    <row r="209" spans="1:18" hidden="1" x14ac:dyDescent="0.25">
      <c r="A209" s="67">
        <v>5211</v>
      </c>
      <c r="B209" s="108" t="s">
        <v>224</v>
      </c>
      <c r="C209" s="225">
        <f t="shared" si="26"/>
        <v>0</v>
      </c>
      <c r="D209" s="113"/>
      <c r="E209" s="224"/>
      <c r="F209" s="374">
        <f t="shared" si="30"/>
        <v>0</v>
      </c>
      <c r="G209" s="113"/>
      <c r="H209" s="114"/>
      <c r="I209" s="115">
        <f t="shared" si="31"/>
        <v>0</v>
      </c>
      <c r="J209" s="113"/>
      <c r="K209" s="114"/>
      <c r="L209" s="115">
        <f t="shared" si="32"/>
        <v>0</v>
      </c>
      <c r="M209" s="223"/>
      <c r="N209" s="224"/>
      <c r="O209" s="115">
        <f t="shared" si="33"/>
        <v>0</v>
      </c>
      <c r="P209" s="74"/>
      <c r="R209" s="56"/>
    </row>
    <row r="210" spans="1:18" hidden="1" x14ac:dyDescent="0.25">
      <c r="A210" s="76">
        <v>5212</v>
      </c>
      <c r="B210" s="118" t="s">
        <v>225</v>
      </c>
      <c r="C210" s="225">
        <f t="shared" si="26"/>
        <v>0</v>
      </c>
      <c r="D210" s="123"/>
      <c r="E210" s="227"/>
      <c r="F210" s="375">
        <f t="shared" si="30"/>
        <v>0</v>
      </c>
      <c r="G210" s="123"/>
      <c r="H210" s="124"/>
      <c r="I210" s="125">
        <f t="shared" si="31"/>
        <v>0</v>
      </c>
      <c r="J210" s="123"/>
      <c r="K210" s="124"/>
      <c r="L210" s="125">
        <f t="shared" si="32"/>
        <v>0</v>
      </c>
      <c r="M210" s="226"/>
      <c r="N210" s="227"/>
      <c r="O210" s="125">
        <f t="shared" si="33"/>
        <v>0</v>
      </c>
      <c r="P210" s="83"/>
      <c r="R210" s="56"/>
    </row>
    <row r="211" spans="1:18" hidden="1" x14ac:dyDescent="0.25">
      <c r="A211" s="76">
        <v>5213</v>
      </c>
      <c r="B211" s="118" t="s">
        <v>226</v>
      </c>
      <c r="C211" s="225">
        <f t="shared" si="26"/>
        <v>0</v>
      </c>
      <c r="D211" s="123"/>
      <c r="E211" s="227"/>
      <c r="F211" s="375">
        <f t="shared" si="30"/>
        <v>0</v>
      </c>
      <c r="G211" s="123"/>
      <c r="H211" s="124"/>
      <c r="I211" s="125">
        <f t="shared" si="31"/>
        <v>0</v>
      </c>
      <c r="J211" s="123"/>
      <c r="K211" s="124"/>
      <c r="L211" s="125">
        <f t="shared" si="32"/>
        <v>0</v>
      </c>
      <c r="M211" s="226"/>
      <c r="N211" s="227"/>
      <c r="O211" s="125">
        <f t="shared" si="33"/>
        <v>0</v>
      </c>
      <c r="P211" s="83"/>
      <c r="R211" s="56"/>
    </row>
    <row r="212" spans="1:18" hidden="1" x14ac:dyDescent="0.25">
      <c r="A212" s="76">
        <v>5214</v>
      </c>
      <c r="B212" s="118" t="s">
        <v>227</v>
      </c>
      <c r="C212" s="225">
        <f t="shared" si="26"/>
        <v>0</v>
      </c>
      <c r="D212" s="123"/>
      <c r="E212" s="227"/>
      <c r="F212" s="375">
        <f t="shared" si="30"/>
        <v>0</v>
      </c>
      <c r="G212" s="123"/>
      <c r="H212" s="124"/>
      <c r="I212" s="125">
        <f t="shared" si="31"/>
        <v>0</v>
      </c>
      <c r="J212" s="123"/>
      <c r="K212" s="124"/>
      <c r="L212" s="125">
        <f t="shared" si="32"/>
        <v>0</v>
      </c>
      <c r="M212" s="226"/>
      <c r="N212" s="227"/>
      <c r="O212" s="125">
        <f t="shared" si="33"/>
        <v>0</v>
      </c>
      <c r="P212" s="83"/>
      <c r="R212" s="56"/>
    </row>
    <row r="213" spans="1:18" hidden="1" x14ac:dyDescent="0.25">
      <c r="A213" s="76">
        <v>5215</v>
      </c>
      <c r="B213" s="118" t="s">
        <v>228</v>
      </c>
      <c r="C213" s="225">
        <f t="shared" si="26"/>
        <v>0</v>
      </c>
      <c r="D213" s="123"/>
      <c r="E213" s="227"/>
      <c r="F213" s="375">
        <f t="shared" si="30"/>
        <v>0</v>
      </c>
      <c r="G213" s="123"/>
      <c r="H213" s="124"/>
      <c r="I213" s="125">
        <f t="shared" si="31"/>
        <v>0</v>
      </c>
      <c r="J213" s="123"/>
      <c r="K213" s="124"/>
      <c r="L213" s="125">
        <f t="shared" si="32"/>
        <v>0</v>
      </c>
      <c r="M213" s="226"/>
      <c r="N213" s="227"/>
      <c r="O213" s="125">
        <f t="shared" si="33"/>
        <v>0</v>
      </c>
      <c r="P213" s="83"/>
      <c r="R213" s="56"/>
    </row>
    <row r="214" spans="1:18" hidden="1" x14ac:dyDescent="0.25">
      <c r="A214" s="76">
        <v>5216</v>
      </c>
      <c r="B214" s="118" t="s">
        <v>229</v>
      </c>
      <c r="C214" s="225">
        <f t="shared" si="26"/>
        <v>0</v>
      </c>
      <c r="D214" s="123"/>
      <c r="E214" s="227"/>
      <c r="F214" s="375">
        <f t="shared" si="30"/>
        <v>0</v>
      </c>
      <c r="G214" s="123"/>
      <c r="H214" s="124"/>
      <c r="I214" s="125">
        <f t="shared" si="31"/>
        <v>0</v>
      </c>
      <c r="J214" s="123"/>
      <c r="K214" s="124"/>
      <c r="L214" s="125">
        <f t="shared" si="32"/>
        <v>0</v>
      </c>
      <c r="M214" s="226"/>
      <c r="N214" s="227"/>
      <c r="O214" s="125">
        <f t="shared" si="33"/>
        <v>0</v>
      </c>
      <c r="P214" s="83"/>
      <c r="R214" s="56"/>
    </row>
    <row r="215" spans="1:18" hidden="1" x14ac:dyDescent="0.25">
      <c r="A215" s="76">
        <v>5217</v>
      </c>
      <c r="B215" s="118" t="s">
        <v>230</v>
      </c>
      <c r="C215" s="225">
        <f t="shared" si="26"/>
        <v>0</v>
      </c>
      <c r="D215" s="123"/>
      <c r="E215" s="227"/>
      <c r="F215" s="375">
        <f t="shared" si="30"/>
        <v>0</v>
      </c>
      <c r="G215" s="123"/>
      <c r="H215" s="124"/>
      <c r="I215" s="125">
        <f t="shared" si="31"/>
        <v>0</v>
      </c>
      <c r="J215" s="123"/>
      <c r="K215" s="124"/>
      <c r="L215" s="125">
        <f t="shared" si="32"/>
        <v>0</v>
      </c>
      <c r="M215" s="226"/>
      <c r="N215" s="227"/>
      <c r="O215" s="125">
        <f t="shared" si="33"/>
        <v>0</v>
      </c>
      <c r="P215" s="83"/>
      <c r="R215" s="56"/>
    </row>
    <row r="216" spans="1:18" hidden="1" x14ac:dyDescent="0.25">
      <c r="A216" s="76">
        <v>5218</v>
      </c>
      <c r="B216" s="118" t="s">
        <v>231</v>
      </c>
      <c r="C216" s="225">
        <f t="shared" si="26"/>
        <v>0</v>
      </c>
      <c r="D216" s="123"/>
      <c r="E216" s="227"/>
      <c r="F216" s="375">
        <f t="shared" si="30"/>
        <v>0</v>
      </c>
      <c r="G216" s="123"/>
      <c r="H216" s="124"/>
      <c r="I216" s="125">
        <f t="shared" si="31"/>
        <v>0</v>
      </c>
      <c r="J216" s="123"/>
      <c r="K216" s="124"/>
      <c r="L216" s="125">
        <f t="shared" si="32"/>
        <v>0</v>
      </c>
      <c r="M216" s="226"/>
      <c r="N216" s="227"/>
      <c r="O216" s="125">
        <f t="shared" si="33"/>
        <v>0</v>
      </c>
      <c r="P216" s="83"/>
      <c r="R216" s="56"/>
    </row>
    <row r="217" spans="1:18" hidden="1" x14ac:dyDescent="0.25">
      <c r="A217" s="76">
        <v>5219</v>
      </c>
      <c r="B217" s="118" t="s">
        <v>232</v>
      </c>
      <c r="C217" s="225">
        <f t="shared" si="26"/>
        <v>0</v>
      </c>
      <c r="D217" s="123"/>
      <c r="E217" s="227"/>
      <c r="F217" s="375">
        <f t="shared" si="30"/>
        <v>0</v>
      </c>
      <c r="G217" s="123"/>
      <c r="H217" s="124"/>
      <c r="I217" s="125">
        <f t="shared" si="31"/>
        <v>0</v>
      </c>
      <c r="J217" s="123"/>
      <c r="K217" s="124"/>
      <c r="L217" s="125">
        <f t="shared" si="32"/>
        <v>0</v>
      </c>
      <c r="M217" s="226"/>
      <c r="N217" s="227"/>
      <c r="O217" s="125">
        <f t="shared" si="33"/>
        <v>0</v>
      </c>
      <c r="P217" s="83"/>
      <c r="R217" s="56"/>
    </row>
    <row r="218" spans="1:18" hidden="1" x14ac:dyDescent="0.25">
      <c r="A218" s="228">
        <v>5220</v>
      </c>
      <c r="B218" s="118" t="s">
        <v>233</v>
      </c>
      <c r="C218" s="225">
        <f t="shared" si="26"/>
        <v>0</v>
      </c>
      <c r="D218" s="123"/>
      <c r="E218" s="227"/>
      <c r="F218" s="375">
        <f t="shared" si="30"/>
        <v>0</v>
      </c>
      <c r="G218" s="123"/>
      <c r="H218" s="124"/>
      <c r="I218" s="125">
        <f t="shared" si="31"/>
        <v>0</v>
      </c>
      <c r="J218" s="123"/>
      <c r="K218" s="124"/>
      <c r="L218" s="125">
        <f t="shared" si="32"/>
        <v>0</v>
      </c>
      <c r="M218" s="226"/>
      <c r="N218" s="227"/>
      <c r="O218" s="125">
        <f t="shared" si="33"/>
        <v>0</v>
      </c>
      <c r="P218" s="83"/>
      <c r="R218" s="56"/>
    </row>
    <row r="219" spans="1:18" hidden="1" x14ac:dyDescent="0.25">
      <c r="A219" s="228">
        <v>5230</v>
      </c>
      <c r="B219" s="118" t="s">
        <v>234</v>
      </c>
      <c r="C219" s="225">
        <f t="shared" si="26"/>
        <v>0</v>
      </c>
      <c r="D219" s="229">
        <f>SUM(D220:D227)</f>
        <v>0</v>
      </c>
      <c r="E219" s="233">
        <f>SUM(E220:E227)</f>
        <v>0</v>
      </c>
      <c r="F219" s="375">
        <f t="shared" si="30"/>
        <v>0</v>
      </c>
      <c r="G219" s="229">
        <f>SUM(G220:G227)</f>
        <v>0</v>
      </c>
      <c r="H219" s="231">
        <f>SUM(H220:H227)</f>
        <v>0</v>
      </c>
      <c r="I219" s="125">
        <f t="shared" si="31"/>
        <v>0</v>
      </c>
      <c r="J219" s="229">
        <f>SUM(J220:J227)</f>
        <v>0</v>
      </c>
      <c r="K219" s="231">
        <f>SUM(K220:K227)</f>
        <v>0</v>
      </c>
      <c r="L219" s="125">
        <f t="shared" si="32"/>
        <v>0</v>
      </c>
      <c r="M219" s="232">
        <f>SUM(M220:M227)</f>
        <v>0</v>
      </c>
      <c r="N219" s="233">
        <f>SUM(N220:N227)</f>
        <v>0</v>
      </c>
      <c r="O219" s="125">
        <f t="shared" si="33"/>
        <v>0</v>
      </c>
      <c r="P219" s="83"/>
      <c r="R219" s="56"/>
    </row>
    <row r="220" spans="1:18" hidden="1" x14ac:dyDescent="0.25">
      <c r="A220" s="76">
        <v>5231</v>
      </c>
      <c r="B220" s="118" t="s">
        <v>235</v>
      </c>
      <c r="C220" s="225">
        <f t="shared" si="26"/>
        <v>0</v>
      </c>
      <c r="D220" s="123"/>
      <c r="E220" s="227"/>
      <c r="F220" s="375">
        <f t="shared" si="30"/>
        <v>0</v>
      </c>
      <c r="G220" s="123"/>
      <c r="H220" s="124"/>
      <c r="I220" s="125">
        <f t="shared" si="31"/>
        <v>0</v>
      </c>
      <c r="J220" s="123"/>
      <c r="K220" s="124"/>
      <c r="L220" s="125">
        <f t="shared" si="32"/>
        <v>0</v>
      </c>
      <c r="M220" s="226"/>
      <c r="N220" s="227"/>
      <c r="O220" s="125">
        <f t="shared" si="33"/>
        <v>0</v>
      </c>
      <c r="P220" s="83"/>
      <c r="R220" s="56"/>
    </row>
    <row r="221" spans="1:18" hidden="1" x14ac:dyDescent="0.25">
      <c r="A221" s="76">
        <v>5232</v>
      </c>
      <c r="B221" s="118" t="s">
        <v>236</v>
      </c>
      <c r="C221" s="225">
        <f t="shared" si="26"/>
        <v>0</v>
      </c>
      <c r="D221" s="123"/>
      <c r="E221" s="227"/>
      <c r="F221" s="375">
        <f t="shared" si="30"/>
        <v>0</v>
      </c>
      <c r="G221" s="123"/>
      <c r="H221" s="124"/>
      <c r="I221" s="125">
        <f t="shared" si="31"/>
        <v>0</v>
      </c>
      <c r="J221" s="123"/>
      <c r="K221" s="124"/>
      <c r="L221" s="125">
        <f t="shared" si="32"/>
        <v>0</v>
      </c>
      <c r="M221" s="226"/>
      <c r="N221" s="227"/>
      <c r="O221" s="125">
        <f t="shared" si="33"/>
        <v>0</v>
      </c>
      <c r="P221" s="83"/>
      <c r="R221" s="56"/>
    </row>
    <row r="222" spans="1:18" hidden="1" x14ac:dyDescent="0.25">
      <c r="A222" s="76">
        <v>5233</v>
      </c>
      <c r="B222" s="118" t="s">
        <v>237</v>
      </c>
      <c r="C222" s="225">
        <f t="shared" si="26"/>
        <v>0</v>
      </c>
      <c r="D222" s="123"/>
      <c r="E222" s="227"/>
      <c r="F222" s="375">
        <f t="shared" si="30"/>
        <v>0</v>
      </c>
      <c r="G222" s="123"/>
      <c r="H222" s="124"/>
      <c r="I222" s="125">
        <f t="shared" si="31"/>
        <v>0</v>
      </c>
      <c r="J222" s="123"/>
      <c r="K222" s="124"/>
      <c r="L222" s="125">
        <f t="shared" si="32"/>
        <v>0</v>
      </c>
      <c r="M222" s="226"/>
      <c r="N222" s="227"/>
      <c r="O222" s="125">
        <f t="shared" si="33"/>
        <v>0</v>
      </c>
      <c r="P222" s="83"/>
      <c r="R222" s="56"/>
    </row>
    <row r="223" spans="1:18" hidden="1" x14ac:dyDescent="0.25">
      <c r="A223" s="76">
        <v>5234</v>
      </c>
      <c r="B223" s="118" t="s">
        <v>238</v>
      </c>
      <c r="C223" s="225">
        <f t="shared" si="26"/>
        <v>0</v>
      </c>
      <c r="D223" s="123"/>
      <c r="E223" s="227"/>
      <c r="F223" s="375">
        <f t="shared" si="30"/>
        <v>0</v>
      </c>
      <c r="G223" s="123"/>
      <c r="H223" s="124"/>
      <c r="I223" s="125">
        <f t="shared" si="31"/>
        <v>0</v>
      </c>
      <c r="J223" s="123"/>
      <c r="K223" s="124"/>
      <c r="L223" s="125">
        <f t="shared" si="32"/>
        <v>0</v>
      </c>
      <c r="M223" s="226"/>
      <c r="N223" s="227"/>
      <c r="O223" s="125">
        <f t="shared" si="33"/>
        <v>0</v>
      </c>
      <c r="P223" s="83"/>
      <c r="R223" s="56"/>
    </row>
    <row r="224" spans="1:18" hidden="1" x14ac:dyDescent="0.25">
      <c r="A224" s="76">
        <v>5236</v>
      </c>
      <c r="B224" s="118" t="s">
        <v>239</v>
      </c>
      <c r="C224" s="225">
        <f t="shared" si="26"/>
        <v>0</v>
      </c>
      <c r="D224" s="123"/>
      <c r="E224" s="227"/>
      <c r="F224" s="375">
        <f t="shared" si="30"/>
        <v>0</v>
      </c>
      <c r="G224" s="123"/>
      <c r="H224" s="124"/>
      <c r="I224" s="125">
        <f t="shared" si="31"/>
        <v>0</v>
      </c>
      <c r="J224" s="123"/>
      <c r="K224" s="124"/>
      <c r="L224" s="125">
        <f t="shared" si="32"/>
        <v>0</v>
      </c>
      <c r="M224" s="226"/>
      <c r="N224" s="227"/>
      <c r="O224" s="125">
        <f t="shared" si="33"/>
        <v>0</v>
      </c>
      <c r="P224" s="83"/>
      <c r="R224" s="56"/>
    </row>
    <row r="225" spans="1:18" hidden="1" x14ac:dyDescent="0.25">
      <c r="A225" s="76">
        <v>5237</v>
      </c>
      <c r="B225" s="118" t="s">
        <v>240</v>
      </c>
      <c r="C225" s="225">
        <f t="shared" si="26"/>
        <v>0</v>
      </c>
      <c r="D225" s="123"/>
      <c r="E225" s="227"/>
      <c r="F225" s="375">
        <f t="shared" si="30"/>
        <v>0</v>
      </c>
      <c r="G225" s="123"/>
      <c r="H225" s="124"/>
      <c r="I225" s="125">
        <f t="shared" si="31"/>
        <v>0</v>
      </c>
      <c r="J225" s="123"/>
      <c r="K225" s="124"/>
      <c r="L225" s="125">
        <f t="shared" si="32"/>
        <v>0</v>
      </c>
      <c r="M225" s="226"/>
      <c r="N225" s="227"/>
      <c r="O225" s="125">
        <f t="shared" si="33"/>
        <v>0</v>
      </c>
      <c r="P225" s="83"/>
      <c r="R225" s="56"/>
    </row>
    <row r="226" spans="1:18" hidden="1" x14ac:dyDescent="0.25">
      <c r="A226" s="76">
        <v>5238</v>
      </c>
      <c r="B226" s="118" t="s">
        <v>241</v>
      </c>
      <c r="C226" s="225">
        <f t="shared" si="26"/>
        <v>0</v>
      </c>
      <c r="D226" s="123"/>
      <c r="E226" s="227"/>
      <c r="F226" s="375">
        <f t="shared" si="30"/>
        <v>0</v>
      </c>
      <c r="G226" s="123"/>
      <c r="H226" s="124"/>
      <c r="I226" s="125">
        <f t="shared" si="31"/>
        <v>0</v>
      </c>
      <c r="J226" s="123"/>
      <c r="K226" s="124"/>
      <c r="L226" s="125">
        <f t="shared" si="32"/>
        <v>0</v>
      </c>
      <c r="M226" s="226"/>
      <c r="N226" s="227"/>
      <c r="O226" s="125">
        <f t="shared" si="33"/>
        <v>0</v>
      </c>
      <c r="P226" s="83"/>
      <c r="R226" s="56"/>
    </row>
    <row r="227" spans="1:18" hidden="1" x14ac:dyDescent="0.25">
      <c r="A227" s="76">
        <v>5239</v>
      </c>
      <c r="B227" s="118" t="s">
        <v>242</v>
      </c>
      <c r="C227" s="225">
        <f t="shared" si="26"/>
        <v>0</v>
      </c>
      <c r="D227" s="123"/>
      <c r="E227" s="227"/>
      <c r="F227" s="375">
        <f t="shared" si="30"/>
        <v>0</v>
      </c>
      <c r="G227" s="123"/>
      <c r="H227" s="124"/>
      <c r="I227" s="125">
        <f t="shared" si="31"/>
        <v>0</v>
      </c>
      <c r="J227" s="123"/>
      <c r="K227" s="124"/>
      <c r="L227" s="125">
        <f t="shared" si="32"/>
        <v>0</v>
      </c>
      <c r="M227" s="226"/>
      <c r="N227" s="227"/>
      <c r="O227" s="125">
        <f t="shared" si="33"/>
        <v>0</v>
      </c>
      <c r="P227" s="83"/>
      <c r="R227" s="56"/>
    </row>
    <row r="228" spans="1:18" ht="24" hidden="1" x14ac:dyDescent="0.25">
      <c r="A228" s="228">
        <v>5240</v>
      </c>
      <c r="B228" s="118" t="s">
        <v>243</v>
      </c>
      <c r="C228" s="225">
        <f t="shared" si="26"/>
        <v>0</v>
      </c>
      <c r="D228" s="123"/>
      <c r="E228" s="227"/>
      <c r="F228" s="375">
        <f t="shared" si="30"/>
        <v>0</v>
      </c>
      <c r="G228" s="123"/>
      <c r="H228" s="124"/>
      <c r="I228" s="125">
        <f t="shared" si="31"/>
        <v>0</v>
      </c>
      <c r="J228" s="123"/>
      <c r="K228" s="124"/>
      <c r="L228" s="125">
        <f t="shared" si="32"/>
        <v>0</v>
      </c>
      <c r="M228" s="226"/>
      <c r="N228" s="227"/>
      <c r="O228" s="125">
        <f t="shared" si="33"/>
        <v>0</v>
      </c>
      <c r="P228" s="83"/>
      <c r="R228" s="56"/>
    </row>
    <row r="229" spans="1:18" hidden="1" x14ac:dyDescent="0.25">
      <c r="A229" s="228">
        <v>5250</v>
      </c>
      <c r="B229" s="118" t="s">
        <v>244</v>
      </c>
      <c r="C229" s="225">
        <f t="shared" si="26"/>
        <v>0</v>
      </c>
      <c r="D229" s="123"/>
      <c r="E229" s="227"/>
      <c r="F229" s="375">
        <f t="shared" si="30"/>
        <v>0</v>
      </c>
      <c r="G229" s="123"/>
      <c r="H229" s="124"/>
      <c r="I229" s="125">
        <f t="shared" si="31"/>
        <v>0</v>
      </c>
      <c r="J229" s="123"/>
      <c r="K229" s="124"/>
      <c r="L229" s="125">
        <f t="shared" si="32"/>
        <v>0</v>
      </c>
      <c r="M229" s="226"/>
      <c r="N229" s="227"/>
      <c r="O229" s="125">
        <f t="shared" si="33"/>
        <v>0</v>
      </c>
      <c r="P229" s="83"/>
      <c r="R229" s="56"/>
    </row>
    <row r="230" spans="1:18" hidden="1" x14ac:dyDescent="0.25">
      <c r="A230" s="228">
        <v>5260</v>
      </c>
      <c r="B230" s="118" t="s">
        <v>245</v>
      </c>
      <c r="C230" s="225">
        <f t="shared" si="26"/>
        <v>0</v>
      </c>
      <c r="D230" s="229">
        <f>SUM(D231)</f>
        <v>0</v>
      </c>
      <c r="E230" s="233">
        <f>SUM(E231)</f>
        <v>0</v>
      </c>
      <c r="F230" s="375">
        <f t="shared" si="30"/>
        <v>0</v>
      </c>
      <c r="G230" s="229">
        <f>SUM(G231)</f>
        <v>0</v>
      </c>
      <c r="H230" s="231">
        <f>SUM(H231)</f>
        <v>0</v>
      </c>
      <c r="I230" s="125">
        <f t="shared" si="31"/>
        <v>0</v>
      </c>
      <c r="J230" s="229">
        <f>SUM(J231)</f>
        <v>0</v>
      </c>
      <c r="K230" s="231">
        <f>SUM(K231)</f>
        <v>0</v>
      </c>
      <c r="L230" s="125">
        <f t="shared" si="32"/>
        <v>0</v>
      </c>
      <c r="M230" s="232">
        <f>SUM(M231)</f>
        <v>0</v>
      </c>
      <c r="N230" s="233">
        <f>SUM(N231)</f>
        <v>0</v>
      </c>
      <c r="O230" s="125">
        <f t="shared" si="33"/>
        <v>0</v>
      </c>
      <c r="P230" s="83"/>
      <c r="R230" s="56"/>
    </row>
    <row r="231" spans="1:18" ht="24" hidden="1" x14ac:dyDescent="0.25">
      <c r="A231" s="76">
        <v>5269</v>
      </c>
      <c r="B231" s="118" t="s">
        <v>246</v>
      </c>
      <c r="C231" s="225">
        <f t="shared" si="26"/>
        <v>0</v>
      </c>
      <c r="D231" s="123"/>
      <c r="E231" s="227"/>
      <c r="F231" s="375">
        <f t="shared" si="30"/>
        <v>0</v>
      </c>
      <c r="G231" s="123"/>
      <c r="H231" s="124"/>
      <c r="I231" s="125">
        <f t="shared" si="31"/>
        <v>0</v>
      </c>
      <c r="J231" s="123"/>
      <c r="K231" s="124"/>
      <c r="L231" s="125">
        <f t="shared" si="32"/>
        <v>0</v>
      </c>
      <c r="M231" s="226"/>
      <c r="N231" s="227"/>
      <c r="O231" s="125">
        <f t="shared" si="33"/>
        <v>0</v>
      </c>
      <c r="P231" s="83"/>
      <c r="R231" s="56"/>
    </row>
    <row r="232" spans="1:18" ht="24" hidden="1" x14ac:dyDescent="0.25">
      <c r="A232" s="217">
        <v>5270</v>
      </c>
      <c r="B232" s="158" t="s">
        <v>247</v>
      </c>
      <c r="C232" s="246">
        <f t="shared" si="26"/>
        <v>0</v>
      </c>
      <c r="D232" s="234"/>
      <c r="E232" s="237"/>
      <c r="F232" s="373">
        <f t="shared" si="30"/>
        <v>0</v>
      </c>
      <c r="G232" s="234"/>
      <c r="H232" s="235"/>
      <c r="I232" s="220">
        <f t="shared" si="31"/>
        <v>0</v>
      </c>
      <c r="J232" s="234"/>
      <c r="K232" s="235"/>
      <c r="L232" s="220">
        <f t="shared" si="32"/>
        <v>0</v>
      </c>
      <c r="M232" s="236"/>
      <c r="N232" s="237"/>
      <c r="O232" s="220">
        <f t="shared" si="33"/>
        <v>0</v>
      </c>
      <c r="P232" s="166"/>
      <c r="R232" s="56"/>
    </row>
    <row r="233" spans="1:18" x14ac:dyDescent="0.25">
      <c r="A233" s="204">
        <v>6000</v>
      </c>
      <c r="B233" s="204" t="s">
        <v>248</v>
      </c>
      <c r="C233" s="205">
        <f t="shared" si="26"/>
        <v>4410</v>
      </c>
      <c r="D233" s="206">
        <f>D234+D254+D261</f>
        <v>3710</v>
      </c>
      <c r="E233" s="793">
        <f>E234+E254+E261</f>
        <v>700</v>
      </c>
      <c r="F233" s="401">
        <f t="shared" si="30"/>
        <v>4410</v>
      </c>
      <c r="G233" s="206">
        <f>G234+G254+G261</f>
        <v>0</v>
      </c>
      <c r="H233" s="207">
        <f>H234+H254+H261</f>
        <v>0</v>
      </c>
      <c r="I233" s="208">
        <f t="shared" si="31"/>
        <v>0</v>
      </c>
      <c r="J233" s="206">
        <f>J234+J254+J261</f>
        <v>0</v>
      </c>
      <c r="K233" s="207">
        <f>K234+K254+K261</f>
        <v>0</v>
      </c>
      <c r="L233" s="208">
        <f t="shared" si="32"/>
        <v>0</v>
      </c>
      <c r="M233" s="209">
        <f>M234+M254+M261</f>
        <v>0</v>
      </c>
      <c r="N233" s="210">
        <f>N234+N254+N261</f>
        <v>0</v>
      </c>
      <c r="O233" s="208">
        <f t="shared" si="33"/>
        <v>0</v>
      </c>
      <c r="P233" s="211"/>
      <c r="R233" s="56"/>
    </row>
    <row r="234" spans="1:18" hidden="1" x14ac:dyDescent="0.25">
      <c r="A234" s="143">
        <v>6200</v>
      </c>
      <c r="B234" s="259" t="s">
        <v>249</v>
      </c>
      <c r="C234" s="270">
        <f>F234+I234+L234+O234</f>
        <v>0</v>
      </c>
      <c r="D234" s="271">
        <f>SUM(D235,D236,D238,D241,D247,D248,D249)</f>
        <v>0</v>
      </c>
      <c r="E234" s="214">
        <f>SUM(E235,E236,E238,E241,E247,E248,E249)</f>
        <v>0</v>
      </c>
      <c r="F234" s="377">
        <f>D234+E234</f>
        <v>0</v>
      </c>
      <c r="G234" s="271">
        <f>SUM(G235,G236,G238,G241,G247,G248,G249)</f>
        <v>0</v>
      </c>
      <c r="H234" s="272">
        <f>SUM(H235,H236,H238,H241,H247,H248,H249)</f>
        <v>0</v>
      </c>
      <c r="I234" s="215">
        <f t="shared" si="31"/>
        <v>0</v>
      </c>
      <c r="J234" s="271">
        <f>SUM(J235,J236,J238,J241,J247,J248,J249)</f>
        <v>0</v>
      </c>
      <c r="K234" s="272">
        <f>SUM(K235,K236,K238,K241,K247,K248,K249)</f>
        <v>0</v>
      </c>
      <c r="L234" s="215">
        <f t="shared" si="32"/>
        <v>0</v>
      </c>
      <c r="M234" s="213">
        <f>SUM(M235,M236,M238,M241,M247,M248,M249)</f>
        <v>0</v>
      </c>
      <c r="N234" s="214">
        <f>SUM(N235,N236,N238,N241,N247,N248,N249)</f>
        <v>0</v>
      </c>
      <c r="O234" s="215">
        <f t="shared" si="33"/>
        <v>0</v>
      </c>
      <c r="P234" s="216"/>
      <c r="R234" s="56"/>
    </row>
    <row r="235" spans="1:18" ht="24" hidden="1" x14ac:dyDescent="0.25">
      <c r="A235" s="240">
        <v>6220</v>
      </c>
      <c r="B235" s="108" t="s">
        <v>250</v>
      </c>
      <c r="C235" s="242">
        <f t="shared" si="26"/>
        <v>0</v>
      </c>
      <c r="D235" s="113"/>
      <c r="E235" s="224"/>
      <c r="F235" s="374">
        <f t="shared" si="30"/>
        <v>0</v>
      </c>
      <c r="G235" s="113"/>
      <c r="H235" s="114"/>
      <c r="I235" s="115">
        <f t="shared" si="31"/>
        <v>0</v>
      </c>
      <c r="J235" s="113"/>
      <c r="K235" s="114"/>
      <c r="L235" s="115">
        <f t="shared" si="32"/>
        <v>0</v>
      </c>
      <c r="M235" s="223"/>
      <c r="N235" s="224"/>
      <c r="O235" s="115">
        <f t="shared" si="33"/>
        <v>0</v>
      </c>
      <c r="P235" s="74"/>
      <c r="R235" s="56"/>
    </row>
    <row r="236" spans="1:18" hidden="1" x14ac:dyDescent="0.25">
      <c r="A236" s="228">
        <v>6230</v>
      </c>
      <c r="B236" s="118" t="s">
        <v>251</v>
      </c>
      <c r="C236" s="230">
        <f t="shared" si="26"/>
        <v>0</v>
      </c>
      <c r="D236" s="229">
        <f>SUM(D237)</f>
        <v>0</v>
      </c>
      <c r="E236" s="231">
        <f>SUM(E237)</f>
        <v>0</v>
      </c>
      <c r="F236" s="375">
        <f t="shared" si="30"/>
        <v>0</v>
      </c>
      <c r="G236" s="229">
        <f>SUM(G237)</f>
        <v>0</v>
      </c>
      <c r="H236" s="231">
        <f>SUM(H237)</f>
        <v>0</v>
      </c>
      <c r="I236" s="125">
        <f t="shared" si="31"/>
        <v>0</v>
      </c>
      <c r="J236" s="229">
        <f>SUM(J237)</f>
        <v>0</v>
      </c>
      <c r="K236" s="231">
        <f>SUM(K237)</f>
        <v>0</v>
      </c>
      <c r="L236" s="125">
        <f t="shared" si="32"/>
        <v>0</v>
      </c>
      <c r="M236" s="229">
        <f>SUM(M237)</f>
        <v>0</v>
      </c>
      <c r="N236" s="231">
        <f>SUM(N237)</f>
        <v>0</v>
      </c>
      <c r="O236" s="125">
        <f t="shared" si="33"/>
        <v>0</v>
      </c>
      <c r="P236" s="83"/>
      <c r="R236" s="56"/>
    </row>
    <row r="237" spans="1:18" hidden="1" x14ac:dyDescent="0.25">
      <c r="A237" s="76">
        <v>6239</v>
      </c>
      <c r="B237" s="108" t="s">
        <v>252</v>
      </c>
      <c r="C237" s="230">
        <f t="shared" si="26"/>
        <v>0</v>
      </c>
      <c r="D237" s="123"/>
      <c r="E237" s="227"/>
      <c r="F237" s="375">
        <f t="shared" si="30"/>
        <v>0</v>
      </c>
      <c r="G237" s="123"/>
      <c r="H237" s="124"/>
      <c r="I237" s="125">
        <f t="shared" si="31"/>
        <v>0</v>
      </c>
      <c r="J237" s="123"/>
      <c r="K237" s="124"/>
      <c r="L237" s="125">
        <f t="shared" si="32"/>
        <v>0</v>
      </c>
      <c r="M237" s="226"/>
      <c r="N237" s="227"/>
      <c r="O237" s="125">
        <f t="shared" si="33"/>
        <v>0</v>
      </c>
      <c r="P237" s="83"/>
      <c r="R237" s="56"/>
    </row>
    <row r="238" spans="1:18" ht="24" hidden="1" x14ac:dyDescent="0.25">
      <c r="A238" s="228">
        <v>6240</v>
      </c>
      <c r="B238" s="118" t="s">
        <v>253</v>
      </c>
      <c r="C238" s="230">
        <f t="shared" si="26"/>
        <v>0</v>
      </c>
      <c r="D238" s="229">
        <f>SUM(D239:D240)</f>
        <v>0</v>
      </c>
      <c r="E238" s="233">
        <f>SUM(E239:E240)</f>
        <v>0</v>
      </c>
      <c r="F238" s="375">
        <f t="shared" si="30"/>
        <v>0</v>
      </c>
      <c r="G238" s="229">
        <f>SUM(G239:G240)</f>
        <v>0</v>
      </c>
      <c r="H238" s="231">
        <f>SUM(H239:H240)</f>
        <v>0</v>
      </c>
      <c r="I238" s="125">
        <f t="shared" si="31"/>
        <v>0</v>
      </c>
      <c r="J238" s="229">
        <f>SUM(J239:J240)</f>
        <v>0</v>
      </c>
      <c r="K238" s="231">
        <f>SUM(K239:K240)</f>
        <v>0</v>
      </c>
      <c r="L238" s="125">
        <f t="shared" si="32"/>
        <v>0</v>
      </c>
      <c r="M238" s="232">
        <f>SUM(M239:M240)</f>
        <v>0</v>
      </c>
      <c r="N238" s="233">
        <f>SUM(N239:N240)</f>
        <v>0</v>
      </c>
      <c r="O238" s="125">
        <f t="shared" si="33"/>
        <v>0</v>
      </c>
      <c r="P238" s="83"/>
      <c r="R238" s="56"/>
    </row>
    <row r="239" spans="1:18" hidden="1" x14ac:dyDescent="0.25">
      <c r="A239" s="76">
        <v>6241</v>
      </c>
      <c r="B239" s="118" t="s">
        <v>254</v>
      </c>
      <c r="C239" s="230">
        <f t="shared" si="26"/>
        <v>0</v>
      </c>
      <c r="D239" s="123"/>
      <c r="E239" s="227"/>
      <c r="F239" s="375">
        <f t="shared" si="30"/>
        <v>0</v>
      </c>
      <c r="G239" s="123"/>
      <c r="H239" s="124"/>
      <c r="I239" s="125">
        <f t="shared" si="31"/>
        <v>0</v>
      </c>
      <c r="J239" s="123"/>
      <c r="K239" s="124"/>
      <c r="L239" s="125">
        <f t="shared" si="32"/>
        <v>0</v>
      </c>
      <c r="M239" s="226"/>
      <c r="N239" s="227"/>
      <c r="O239" s="125">
        <f t="shared" si="33"/>
        <v>0</v>
      </c>
      <c r="P239" s="83"/>
      <c r="R239" s="56"/>
    </row>
    <row r="240" spans="1:18" hidden="1" x14ac:dyDescent="0.25">
      <c r="A240" s="76">
        <v>6242</v>
      </c>
      <c r="B240" s="118" t="s">
        <v>255</v>
      </c>
      <c r="C240" s="230">
        <f t="shared" si="26"/>
        <v>0</v>
      </c>
      <c r="D240" s="123"/>
      <c r="E240" s="227"/>
      <c r="F240" s="375">
        <f t="shared" si="30"/>
        <v>0</v>
      </c>
      <c r="G240" s="123"/>
      <c r="H240" s="124"/>
      <c r="I240" s="125">
        <f t="shared" si="31"/>
        <v>0</v>
      </c>
      <c r="J240" s="123"/>
      <c r="K240" s="124"/>
      <c r="L240" s="125">
        <f t="shared" si="32"/>
        <v>0</v>
      </c>
      <c r="M240" s="226"/>
      <c r="N240" s="227"/>
      <c r="O240" s="125">
        <f t="shared" si="33"/>
        <v>0</v>
      </c>
      <c r="P240" s="83"/>
      <c r="R240" s="56"/>
    </row>
    <row r="241" spans="1:18" ht="24" hidden="1" x14ac:dyDescent="0.25">
      <c r="A241" s="228">
        <v>6250</v>
      </c>
      <c r="B241" s="118" t="s">
        <v>256</v>
      </c>
      <c r="C241" s="230">
        <f t="shared" si="26"/>
        <v>0</v>
      </c>
      <c r="D241" s="229">
        <f>SUM(D242:D246)</f>
        <v>0</v>
      </c>
      <c r="E241" s="233">
        <f>SUM(E242:E246)</f>
        <v>0</v>
      </c>
      <c r="F241" s="375">
        <f t="shared" si="30"/>
        <v>0</v>
      </c>
      <c r="G241" s="229">
        <f>SUM(G242:G246)</f>
        <v>0</v>
      </c>
      <c r="H241" s="231">
        <f>SUM(H242:H246)</f>
        <v>0</v>
      </c>
      <c r="I241" s="125">
        <f t="shared" si="31"/>
        <v>0</v>
      </c>
      <c r="J241" s="229">
        <f>SUM(J242:J246)</f>
        <v>0</v>
      </c>
      <c r="K241" s="231">
        <f>SUM(K242:K246)</f>
        <v>0</v>
      </c>
      <c r="L241" s="125">
        <f t="shared" si="32"/>
        <v>0</v>
      </c>
      <c r="M241" s="232">
        <f>SUM(M242:M246)</f>
        <v>0</v>
      </c>
      <c r="N241" s="233">
        <f>SUM(N242:N246)</f>
        <v>0</v>
      </c>
      <c r="O241" s="125">
        <f t="shared" si="33"/>
        <v>0</v>
      </c>
      <c r="P241" s="83"/>
      <c r="R241" s="56"/>
    </row>
    <row r="242" spans="1:18" hidden="1" x14ac:dyDescent="0.25">
      <c r="A242" s="76">
        <v>6252</v>
      </c>
      <c r="B242" s="118" t="s">
        <v>257</v>
      </c>
      <c r="C242" s="230">
        <f t="shared" si="26"/>
        <v>0</v>
      </c>
      <c r="D242" s="123"/>
      <c r="E242" s="227"/>
      <c r="F242" s="375">
        <f t="shared" si="30"/>
        <v>0</v>
      </c>
      <c r="G242" s="123"/>
      <c r="H242" s="124"/>
      <c r="I242" s="125">
        <f t="shared" si="31"/>
        <v>0</v>
      </c>
      <c r="J242" s="123"/>
      <c r="K242" s="124"/>
      <c r="L242" s="125">
        <f t="shared" si="32"/>
        <v>0</v>
      </c>
      <c r="M242" s="226"/>
      <c r="N242" s="227"/>
      <c r="O242" s="125">
        <f t="shared" si="33"/>
        <v>0</v>
      </c>
      <c r="P242" s="83"/>
      <c r="R242" s="56"/>
    </row>
    <row r="243" spans="1:18" hidden="1" x14ac:dyDescent="0.25">
      <c r="A243" s="76">
        <v>6253</v>
      </c>
      <c r="B243" s="118" t="s">
        <v>258</v>
      </c>
      <c r="C243" s="230">
        <f t="shared" si="26"/>
        <v>0</v>
      </c>
      <c r="D243" s="123"/>
      <c r="E243" s="227"/>
      <c r="F243" s="375">
        <f t="shared" si="30"/>
        <v>0</v>
      </c>
      <c r="G243" s="123"/>
      <c r="H243" s="124"/>
      <c r="I243" s="125">
        <f t="shared" si="31"/>
        <v>0</v>
      </c>
      <c r="J243" s="123"/>
      <c r="K243" s="124"/>
      <c r="L243" s="125">
        <f t="shared" si="32"/>
        <v>0</v>
      </c>
      <c r="M243" s="226"/>
      <c r="N243" s="227"/>
      <c r="O243" s="125">
        <f t="shared" si="33"/>
        <v>0</v>
      </c>
      <c r="P243" s="83"/>
      <c r="R243" s="56"/>
    </row>
    <row r="244" spans="1:18" ht="24" hidden="1" x14ac:dyDescent="0.25">
      <c r="A244" s="76">
        <v>6254</v>
      </c>
      <c r="B244" s="118" t="s">
        <v>259</v>
      </c>
      <c r="C244" s="230">
        <f t="shared" si="26"/>
        <v>0</v>
      </c>
      <c r="D244" s="123"/>
      <c r="E244" s="227"/>
      <c r="F244" s="375">
        <f t="shared" si="30"/>
        <v>0</v>
      </c>
      <c r="G244" s="123"/>
      <c r="H244" s="124"/>
      <c r="I244" s="125">
        <f t="shared" si="31"/>
        <v>0</v>
      </c>
      <c r="J244" s="123"/>
      <c r="K244" s="124"/>
      <c r="L244" s="125">
        <f t="shared" si="32"/>
        <v>0</v>
      </c>
      <c r="M244" s="226"/>
      <c r="N244" s="227"/>
      <c r="O244" s="125">
        <f t="shared" si="33"/>
        <v>0</v>
      </c>
      <c r="P244" s="83"/>
      <c r="R244" s="56"/>
    </row>
    <row r="245" spans="1:18" ht="24" hidden="1" x14ac:dyDescent="0.25">
      <c r="A245" s="76">
        <v>6255</v>
      </c>
      <c r="B245" s="118" t="s">
        <v>260</v>
      </c>
      <c r="C245" s="230">
        <f t="shared" si="26"/>
        <v>0</v>
      </c>
      <c r="D245" s="123"/>
      <c r="E245" s="227"/>
      <c r="F245" s="375">
        <f t="shared" si="30"/>
        <v>0</v>
      </c>
      <c r="G245" s="123"/>
      <c r="H245" s="124"/>
      <c r="I245" s="125">
        <f t="shared" si="31"/>
        <v>0</v>
      </c>
      <c r="J245" s="123"/>
      <c r="K245" s="124"/>
      <c r="L245" s="125">
        <f t="shared" si="32"/>
        <v>0</v>
      </c>
      <c r="M245" s="226"/>
      <c r="N245" s="227"/>
      <c r="O245" s="125">
        <f t="shared" si="33"/>
        <v>0</v>
      </c>
      <c r="P245" s="83"/>
      <c r="R245" s="56"/>
    </row>
    <row r="246" spans="1:18" hidden="1" x14ac:dyDescent="0.25">
      <c r="A246" s="76">
        <v>6259</v>
      </c>
      <c r="B246" s="118" t="s">
        <v>261</v>
      </c>
      <c r="C246" s="230">
        <f t="shared" si="26"/>
        <v>0</v>
      </c>
      <c r="D246" s="123"/>
      <c r="E246" s="227"/>
      <c r="F246" s="375">
        <f t="shared" si="30"/>
        <v>0</v>
      </c>
      <c r="G246" s="123"/>
      <c r="H246" s="124"/>
      <c r="I246" s="125">
        <f t="shared" si="31"/>
        <v>0</v>
      </c>
      <c r="J246" s="123"/>
      <c r="K246" s="124"/>
      <c r="L246" s="125">
        <f t="shared" si="32"/>
        <v>0</v>
      </c>
      <c r="M246" s="226"/>
      <c r="N246" s="227"/>
      <c r="O246" s="125">
        <f t="shared" si="33"/>
        <v>0</v>
      </c>
      <c r="P246" s="83"/>
      <c r="R246" s="56"/>
    </row>
    <row r="247" spans="1:18" ht="24" hidden="1" x14ac:dyDescent="0.25">
      <c r="A247" s="228">
        <v>6260</v>
      </c>
      <c r="B247" s="118" t="s">
        <v>262</v>
      </c>
      <c r="C247" s="230">
        <f t="shared" si="26"/>
        <v>0</v>
      </c>
      <c r="D247" s="123"/>
      <c r="E247" s="227"/>
      <c r="F247" s="375">
        <f t="shared" ref="F247:F299" si="37">D247+E247</f>
        <v>0</v>
      </c>
      <c r="G247" s="123"/>
      <c r="H247" s="124"/>
      <c r="I247" s="125">
        <f t="shared" ref="I247:I299" si="38">G247+H247</f>
        <v>0</v>
      </c>
      <c r="J247" s="123"/>
      <c r="K247" s="124"/>
      <c r="L247" s="125">
        <f t="shared" ref="L247:L299" si="39">J247+K247</f>
        <v>0</v>
      </c>
      <c r="M247" s="226"/>
      <c r="N247" s="227"/>
      <c r="O247" s="125">
        <f t="shared" ref="O247:O276" si="40">M247+N247</f>
        <v>0</v>
      </c>
      <c r="P247" s="83"/>
      <c r="R247" s="56"/>
    </row>
    <row r="248" spans="1:18" hidden="1" x14ac:dyDescent="0.25">
      <c r="A248" s="228">
        <v>6270</v>
      </c>
      <c r="B248" s="118" t="s">
        <v>263</v>
      </c>
      <c r="C248" s="230">
        <f t="shared" si="26"/>
        <v>0</v>
      </c>
      <c r="D248" s="123"/>
      <c r="E248" s="227"/>
      <c r="F248" s="375">
        <f t="shared" si="37"/>
        <v>0</v>
      </c>
      <c r="G248" s="123"/>
      <c r="H248" s="124"/>
      <c r="I248" s="125">
        <f t="shared" si="38"/>
        <v>0</v>
      </c>
      <c r="J248" s="123"/>
      <c r="K248" s="124"/>
      <c r="L248" s="125">
        <f t="shared" si="39"/>
        <v>0</v>
      </c>
      <c r="M248" s="226"/>
      <c r="N248" s="227"/>
      <c r="O248" s="125">
        <f t="shared" si="40"/>
        <v>0</v>
      </c>
      <c r="P248" s="83"/>
      <c r="R248" s="56"/>
    </row>
    <row r="249" spans="1:18" hidden="1" x14ac:dyDescent="0.25">
      <c r="A249" s="240">
        <v>6290</v>
      </c>
      <c r="B249" s="108" t="s">
        <v>264</v>
      </c>
      <c r="C249" s="230">
        <f t="shared" si="26"/>
        <v>0</v>
      </c>
      <c r="D249" s="241">
        <f>SUM(D250:D253)</f>
        <v>0</v>
      </c>
      <c r="E249" s="245">
        <f>SUM(E250:E253)</f>
        <v>0</v>
      </c>
      <c r="F249" s="374">
        <f t="shared" si="37"/>
        <v>0</v>
      </c>
      <c r="G249" s="241">
        <f>SUM(G250:G253)</f>
        <v>0</v>
      </c>
      <c r="H249" s="243">
        <f t="shared" ref="H249" si="41">SUM(H250:H253)</f>
        <v>0</v>
      </c>
      <c r="I249" s="115">
        <f t="shared" si="38"/>
        <v>0</v>
      </c>
      <c r="J249" s="241">
        <f>SUM(J250:J253)</f>
        <v>0</v>
      </c>
      <c r="K249" s="243">
        <f t="shared" ref="K249" si="42">SUM(K250:K253)</f>
        <v>0</v>
      </c>
      <c r="L249" s="115">
        <f t="shared" si="39"/>
        <v>0</v>
      </c>
      <c r="M249" s="260">
        <f t="shared" ref="M249:N249" si="43">SUM(M250:M253)</f>
        <v>0</v>
      </c>
      <c r="N249" s="261">
        <f t="shared" si="43"/>
        <v>0</v>
      </c>
      <c r="O249" s="262">
        <f t="shared" si="40"/>
        <v>0</v>
      </c>
      <c r="P249" s="263"/>
      <c r="R249" s="56"/>
    </row>
    <row r="250" spans="1:18" hidden="1" x14ac:dyDescent="0.25">
      <c r="A250" s="76">
        <v>6291</v>
      </c>
      <c r="B250" s="118" t="s">
        <v>265</v>
      </c>
      <c r="C250" s="230">
        <f t="shared" si="26"/>
        <v>0</v>
      </c>
      <c r="D250" s="123"/>
      <c r="E250" s="227"/>
      <c r="F250" s="375">
        <f t="shared" si="37"/>
        <v>0</v>
      </c>
      <c r="G250" s="123"/>
      <c r="H250" s="124"/>
      <c r="I250" s="125">
        <f t="shared" si="38"/>
        <v>0</v>
      </c>
      <c r="J250" s="123"/>
      <c r="K250" s="124"/>
      <c r="L250" s="125">
        <f t="shared" si="39"/>
        <v>0</v>
      </c>
      <c r="M250" s="226"/>
      <c r="N250" s="227"/>
      <c r="O250" s="125">
        <f t="shared" si="40"/>
        <v>0</v>
      </c>
      <c r="P250" s="83"/>
      <c r="R250" s="56"/>
    </row>
    <row r="251" spans="1:18" hidden="1" x14ac:dyDescent="0.25">
      <c r="A251" s="76">
        <v>6292</v>
      </c>
      <c r="B251" s="118" t="s">
        <v>266</v>
      </c>
      <c r="C251" s="230">
        <f t="shared" si="26"/>
        <v>0</v>
      </c>
      <c r="D251" s="123"/>
      <c r="E251" s="227"/>
      <c r="F251" s="375">
        <f t="shared" si="37"/>
        <v>0</v>
      </c>
      <c r="G251" s="123"/>
      <c r="H251" s="124"/>
      <c r="I251" s="125">
        <f t="shared" si="38"/>
        <v>0</v>
      </c>
      <c r="J251" s="123"/>
      <c r="K251" s="124"/>
      <c r="L251" s="125">
        <f t="shared" si="39"/>
        <v>0</v>
      </c>
      <c r="M251" s="226"/>
      <c r="N251" s="227"/>
      <c r="O251" s="125">
        <f t="shared" si="40"/>
        <v>0</v>
      </c>
      <c r="P251" s="83"/>
      <c r="R251" s="56"/>
    </row>
    <row r="252" spans="1:18" ht="72" hidden="1" x14ac:dyDescent="0.25">
      <c r="A252" s="76">
        <v>6296</v>
      </c>
      <c r="B252" s="118" t="s">
        <v>267</v>
      </c>
      <c r="C252" s="230">
        <f t="shared" si="26"/>
        <v>0</v>
      </c>
      <c r="D252" s="123"/>
      <c r="E252" s="227"/>
      <c r="F252" s="375">
        <f t="shared" si="37"/>
        <v>0</v>
      </c>
      <c r="G252" s="123"/>
      <c r="H252" s="124"/>
      <c r="I252" s="125">
        <f t="shared" si="38"/>
        <v>0</v>
      </c>
      <c r="J252" s="123"/>
      <c r="K252" s="124"/>
      <c r="L252" s="125">
        <f t="shared" si="39"/>
        <v>0</v>
      </c>
      <c r="M252" s="226"/>
      <c r="N252" s="227"/>
      <c r="O252" s="125">
        <f t="shared" si="40"/>
        <v>0</v>
      </c>
      <c r="P252" s="83"/>
      <c r="R252" s="56"/>
    </row>
    <row r="253" spans="1:18" ht="36" hidden="1" x14ac:dyDescent="0.25">
      <c r="A253" s="76">
        <v>6299</v>
      </c>
      <c r="B253" s="118" t="s">
        <v>268</v>
      </c>
      <c r="C253" s="230">
        <f t="shared" si="26"/>
        <v>0</v>
      </c>
      <c r="D253" s="123"/>
      <c r="E253" s="227"/>
      <c r="F253" s="375">
        <f t="shared" si="37"/>
        <v>0</v>
      </c>
      <c r="G253" s="123"/>
      <c r="H253" s="124"/>
      <c r="I253" s="125">
        <f t="shared" si="38"/>
        <v>0</v>
      </c>
      <c r="J253" s="123"/>
      <c r="K253" s="124"/>
      <c r="L253" s="125">
        <f t="shared" si="39"/>
        <v>0</v>
      </c>
      <c r="M253" s="226"/>
      <c r="N253" s="227"/>
      <c r="O253" s="125">
        <f t="shared" si="40"/>
        <v>0</v>
      </c>
      <c r="P253" s="83"/>
      <c r="R253" s="56"/>
    </row>
    <row r="254" spans="1:18" hidden="1" x14ac:dyDescent="0.25">
      <c r="A254" s="95">
        <v>6300</v>
      </c>
      <c r="B254" s="212" t="s">
        <v>269</v>
      </c>
      <c r="C254" s="96">
        <f t="shared" si="26"/>
        <v>0</v>
      </c>
      <c r="D254" s="104">
        <f>SUM(D255,D259,D260)</f>
        <v>0</v>
      </c>
      <c r="E254" s="239">
        <f>SUM(E255,E259,E260)</f>
        <v>0</v>
      </c>
      <c r="F254" s="372">
        <f t="shared" si="37"/>
        <v>0</v>
      </c>
      <c r="G254" s="104">
        <f>SUM(G255,G259,G260)</f>
        <v>0</v>
      </c>
      <c r="H254" s="105">
        <f t="shared" ref="H254" si="44">SUM(H255,H259,H260)</f>
        <v>0</v>
      </c>
      <c r="I254" s="106">
        <f t="shared" si="38"/>
        <v>0</v>
      </c>
      <c r="J254" s="104">
        <f>SUM(J255,J259,J260)</f>
        <v>0</v>
      </c>
      <c r="K254" s="105">
        <f t="shared" ref="K254" si="45">SUM(K255,K259,K260)</f>
        <v>0</v>
      </c>
      <c r="L254" s="106">
        <f t="shared" si="39"/>
        <v>0</v>
      </c>
      <c r="M254" s="247">
        <f t="shared" ref="M254:N254" si="46">SUM(M255,M259,M260)</f>
        <v>0</v>
      </c>
      <c r="N254" s="248">
        <f t="shared" si="46"/>
        <v>0</v>
      </c>
      <c r="O254" s="249">
        <f t="shared" si="40"/>
        <v>0</v>
      </c>
      <c r="P254" s="250"/>
      <c r="R254" s="56"/>
    </row>
    <row r="255" spans="1:18" ht="24" hidden="1" x14ac:dyDescent="0.25">
      <c r="A255" s="240">
        <v>6320</v>
      </c>
      <c r="B255" s="108" t="s">
        <v>270</v>
      </c>
      <c r="C255" s="260">
        <f t="shared" si="26"/>
        <v>0</v>
      </c>
      <c r="D255" s="241">
        <f>SUM(D256:D258)</f>
        <v>0</v>
      </c>
      <c r="E255" s="245">
        <f>SUM(E256:E258)</f>
        <v>0</v>
      </c>
      <c r="F255" s="374">
        <f t="shared" si="37"/>
        <v>0</v>
      </c>
      <c r="G255" s="241">
        <f>SUM(G256:G258)</f>
        <v>0</v>
      </c>
      <c r="H255" s="243">
        <f t="shared" ref="H255" si="47">SUM(H256:H258)</f>
        <v>0</v>
      </c>
      <c r="I255" s="115">
        <f t="shared" si="38"/>
        <v>0</v>
      </c>
      <c r="J255" s="241">
        <f>SUM(J256:J258)</f>
        <v>0</v>
      </c>
      <c r="K255" s="243">
        <f t="shared" ref="K255" si="48">SUM(K256:K258)</f>
        <v>0</v>
      </c>
      <c r="L255" s="115">
        <f t="shared" si="39"/>
        <v>0</v>
      </c>
      <c r="M255" s="244">
        <f t="shared" ref="M255:N255" si="49">SUM(M256:M258)</f>
        <v>0</v>
      </c>
      <c r="N255" s="245">
        <f t="shared" si="49"/>
        <v>0</v>
      </c>
      <c r="O255" s="115">
        <f t="shared" si="40"/>
        <v>0</v>
      </c>
      <c r="P255" s="74"/>
      <c r="R255" s="56"/>
    </row>
    <row r="256" spans="1:18" hidden="1" x14ac:dyDescent="0.25">
      <c r="A256" s="76">
        <v>6322</v>
      </c>
      <c r="B256" s="118" t="s">
        <v>271</v>
      </c>
      <c r="C256" s="232">
        <f t="shared" si="26"/>
        <v>0</v>
      </c>
      <c r="D256" s="123"/>
      <c r="E256" s="227"/>
      <c r="F256" s="375">
        <f t="shared" si="37"/>
        <v>0</v>
      </c>
      <c r="G256" s="123"/>
      <c r="H256" s="124"/>
      <c r="I256" s="125">
        <f t="shared" si="38"/>
        <v>0</v>
      </c>
      <c r="J256" s="123"/>
      <c r="K256" s="124"/>
      <c r="L256" s="125">
        <f t="shared" si="39"/>
        <v>0</v>
      </c>
      <c r="M256" s="226"/>
      <c r="N256" s="227"/>
      <c r="O256" s="125">
        <f t="shared" si="40"/>
        <v>0</v>
      </c>
      <c r="P256" s="83"/>
      <c r="R256" s="56"/>
    </row>
    <row r="257" spans="1:18" ht="24" hidden="1" x14ac:dyDescent="0.25">
      <c r="A257" s="76">
        <v>6323</v>
      </c>
      <c r="B257" s="118" t="s">
        <v>272</v>
      </c>
      <c r="C257" s="232">
        <f t="shared" si="26"/>
        <v>0</v>
      </c>
      <c r="D257" s="123"/>
      <c r="E257" s="227"/>
      <c r="F257" s="375">
        <f t="shared" si="37"/>
        <v>0</v>
      </c>
      <c r="G257" s="123"/>
      <c r="H257" s="124"/>
      <c r="I257" s="125">
        <f t="shared" si="38"/>
        <v>0</v>
      </c>
      <c r="J257" s="123"/>
      <c r="K257" s="124"/>
      <c r="L257" s="125">
        <f t="shared" si="39"/>
        <v>0</v>
      </c>
      <c r="M257" s="226"/>
      <c r="N257" s="227"/>
      <c r="O257" s="125">
        <f t="shared" si="40"/>
        <v>0</v>
      </c>
      <c r="P257" s="83"/>
      <c r="R257" s="56"/>
    </row>
    <row r="258" spans="1:18" ht="24" hidden="1" x14ac:dyDescent="0.25">
      <c r="A258" s="67">
        <v>6324</v>
      </c>
      <c r="B258" s="108" t="s">
        <v>273</v>
      </c>
      <c r="C258" s="232">
        <f t="shared" si="26"/>
        <v>0</v>
      </c>
      <c r="D258" s="113"/>
      <c r="E258" s="224"/>
      <c r="F258" s="374">
        <f t="shared" si="37"/>
        <v>0</v>
      </c>
      <c r="G258" s="113"/>
      <c r="H258" s="114"/>
      <c r="I258" s="115">
        <f t="shared" si="38"/>
        <v>0</v>
      </c>
      <c r="J258" s="113"/>
      <c r="K258" s="114"/>
      <c r="L258" s="115">
        <f t="shared" si="39"/>
        <v>0</v>
      </c>
      <c r="M258" s="223"/>
      <c r="N258" s="224"/>
      <c r="O258" s="115">
        <f t="shared" si="40"/>
        <v>0</v>
      </c>
      <c r="P258" s="74"/>
      <c r="R258" s="56"/>
    </row>
    <row r="259" spans="1:18" ht="24" hidden="1" x14ac:dyDescent="0.25">
      <c r="A259" s="280">
        <v>6330</v>
      </c>
      <c r="B259" s="281" t="s">
        <v>274</v>
      </c>
      <c r="C259" s="232">
        <f t="shared" ref="C259:C286" si="50">F259+I259+L259+O259</f>
        <v>0</v>
      </c>
      <c r="D259" s="266"/>
      <c r="E259" s="269"/>
      <c r="F259" s="376">
        <f t="shared" si="37"/>
        <v>0</v>
      </c>
      <c r="G259" s="266"/>
      <c r="H259" s="267"/>
      <c r="I259" s="262">
        <f t="shared" si="38"/>
        <v>0</v>
      </c>
      <c r="J259" s="266"/>
      <c r="K259" s="267"/>
      <c r="L259" s="262">
        <f t="shared" si="39"/>
        <v>0</v>
      </c>
      <c r="M259" s="268"/>
      <c r="N259" s="269"/>
      <c r="O259" s="262">
        <f t="shared" si="40"/>
        <v>0</v>
      </c>
      <c r="P259" s="263"/>
      <c r="R259" s="56"/>
    </row>
    <row r="260" spans="1:18" hidden="1" x14ac:dyDescent="0.25">
      <c r="A260" s="228">
        <v>6360</v>
      </c>
      <c r="B260" s="118" t="s">
        <v>275</v>
      </c>
      <c r="C260" s="232">
        <f t="shared" si="50"/>
        <v>0</v>
      </c>
      <c r="D260" s="123"/>
      <c r="E260" s="227"/>
      <c r="F260" s="375">
        <f t="shared" si="37"/>
        <v>0</v>
      </c>
      <c r="G260" s="123"/>
      <c r="H260" s="124"/>
      <c r="I260" s="125">
        <f t="shared" si="38"/>
        <v>0</v>
      </c>
      <c r="J260" s="123"/>
      <c r="K260" s="124"/>
      <c r="L260" s="125">
        <f t="shared" si="39"/>
        <v>0</v>
      </c>
      <c r="M260" s="226"/>
      <c r="N260" s="227"/>
      <c r="O260" s="125">
        <f t="shared" si="40"/>
        <v>0</v>
      </c>
      <c r="P260" s="83"/>
      <c r="R260" s="56"/>
    </row>
    <row r="261" spans="1:18" ht="24" x14ac:dyDescent="0.25">
      <c r="A261" s="95">
        <v>6400</v>
      </c>
      <c r="B261" s="212" t="s">
        <v>276</v>
      </c>
      <c r="C261" s="96">
        <f t="shared" si="50"/>
        <v>4410</v>
      </c>
      <c r="D261" s="104">
        <f>SUM(D262,D266)</f>
        <v>3710</v>
      </c>
      <c r="E261" s="622">
        <f>SUM(E262,E266)</f>
        <v>700</v>
      </c>
      <c r="F261" s="391">
        <f t="shared" si="37"/>
        <v>4410</v>
      </c>
      <c r="G261" s="104">
        <f>SUM(G262,G266)</f>
        <v>0</v>
      </c>
      <c r="H261" s="105">
        <f t="shared" ref="H261" si="51">SUM(H262,H266)</f>
        <v>0</v>
      </c>
      <c r="I261" s="106">
        <f t="shared" si="38"/>
        <v>0</v>
      </c>
      <c r="J261" s="104">
        <f>SUM(J262,J266)</f>
        <v>0</v>
      </c>
      <c r="K261" s="105">
        <f t="shared" ref="K261" si="52">SUM(K262,K266)</f>
        <v>0</v>
      </c>
      <c r="L261" s="106">
        <f t="shared" si="39"/>
        <v>0</v>
      </c>
      <c r="M261" s="247">
        <f t="shared" ref="M261:N261" si="53">SUM(M262,M266)</f>
        <v>0</v>
      </c>
      <c r="N261" s="248">
        <f t="shared" si="53"/>
        <v>0</v>
      </c>
      <c r="O261" s="249">
        <f t="shared" si="40"/>
        <v>0</v>
      </c>
      <c r="P261" s="250"/>
      <c r="R261" s="56"/>
    </row>
    <row r="262" spans="1:18" ht="24" hidden="1" x14ac:dyDescent="0.25">
      <c r="A262" s="240">
        <v>6410</v>
      </c>
      <c r="B262" s="108" t="s">
        <v>277</v>
      </c>
      <c r="C262" s="244">
        <f t="shared" si="50"/>
        <v>0</v>
      </c>
      <c r="D262" s="241">
        <f>SUM(D263:D265)</f>
        <v>0</v>
      </c>
      <c r="E262" s="245">
        <f>SUM(E263:E265)</f>
        <v>0</v>
      </c>
      <c r="F262" s="374">
        <f t="shared" si="37"/>
        <v>0</v>
      </c>
      <c r="G262" s="241">
        <f>SUM(G263:G265)</f>
        <v>0</v>
      </c>
      <c r="H262" s="243">
        <f t="shared" ref="H262" si="54">SUM(H263:H265)</f>
        <v>0</v>
      </c>
      <c r="I262" s="115">
        <f t="shared" si="38"/>
        <v>0</v>
      </c>
      <c r="J262" s="241">
        <f>SUM(J263:J265)</f>
        <v>0</v>
      </c>
      <c r="K262" s="243">
        <f t="shared" ref="K262" si="55">SUM(K263:K265)</f>
        <v>0</v>
      </c>
      <c r="L262" s="115">
        <f t="shared" si="39"/>
        <v>0</v>
      </c>
      <c r="M262" s="256">
        <f t="shared" ref="M262:N262" si="56">SUM(M263:M265)</f>
        <v>0</v>
      </c>
      <c r="N262" s="257">
        <f t="shared" si="56"/>
        <v>0</v>
      </c>
      <c r="O262" s="136">
        <f t="shared" si="40"/>
        <v>0</v>
      </c>
      <c r="P262" s="139"/>
      <c r="R262" s="56"/>
    </row>
    <row r="263" spans="1:18" hidden="1" x14ac:dyDescent="0.25">
      <c r="A263" s="76">
        <v>6411</v>
      </c>
      <c r="B263" s="282" t="s">
        <v>278</v>
      </c>
      <c r="C263" s="230">
        <f t="shared" si="50"/>
        <v>0</v>
      </c>
      <c r="D263" s="123"/>
      <c r="E263" s="227"/>
      <c r="F263" s="375">
        <f t="shared" si="37"/>
        <v>0</v>
      </c>
      <c r="G263" s="123"/>
      <c r="H263" s="124"/>
      <c r="I263" s="125">
        <f t="shared" si="38"/>
        <v>0</v>
      </c>
      <c r="J263" s="123"/>
      <c r="K263" s="124"/>
      <c r="L263" s="125">
        <f t="shared" si="39"/>
        <v>0</v>
      </c>
      <c r="M263" s="226"/>
      <c r="N263" s="227"/>
      <c r="O263" s="125">
        <f t="shared" si="40"/>
        <v>0</v>
      </c>
      <c r="P263" s="83"/>
      <c r="R263" s="56"/>
    </row>
    <row r="264" spans="1:18" ht="36" hidden="1" x14ac:dyDescent="0.25">
      <c r="A264" s="76">
        <v>6412</v>
      </c>
      <c r="B264" s="118" t="s">
        <v>279</v>
      </c>
      <c r="C264" s="230">
        <f t="shared" si="50"/>
        <v>0</v>
      </c>
      <c r="D264" s="123"/>
      <c r="E264" s="227"/>
      <c r="F264" s="375">
        <f t="shared" si="37"/>
        <v>0</v>
      </c>
      <c r="G264" s="123"/>
      <c r="H264" s="124"/>
      <c r="I264" s="125">
        <f t="shared" si="38"/>
        <v>0</v>
      </c>
      <c r="J264" s="123"/>
      <c r="K264" s="124"/>
      <c r="L264" s="125">
        <f t="shared" si="39"/>
        <v>0</v>
      </c>
      <c r="M264" s="226"/>
      <c r="N264" s="227"/>
      <c r="O264" s="125">
        <f t="shared" si="40"/>
        <v>0</v>
      </c>
      <c r="P264" s="83"/>
      <c r="R264" s="56"/>
    </row>
    <row r="265" spans="1:18" ht="36" hidden="1" x14ac:dyDescent="0.25">
      <c r="A265" s="76">
        <v>6419</v>
      </c>
      <c r="B265" s="118" t="s">
        <v>280</v>
      </c>
      <c r="C265" s="230">
        <f t="shared" si="50"/>
        <v>0</v>
      </c>
      <c r="D265" s="123"/>
      <c r="E265" s="227"/>
      <c r="F265" s="375">
        <f t="shared" si="37"/>
        <v>0</v>
      </c>
      <c r="G265" s="123"/>
      <c r="H265" s="124"/>
      <c r="I265" s="125">
        <f t="shared" si="38"/>
        <v>0</v>
      </c>
      <c r="J265" s="123"/>
      <c r="K265" s="124"/>
      <c r="L265" s="125">
        <f t="shared" si="39"/>
        <v>0</v>
      </c>
      <c r="M265" s="226"/>
      <c r="N265" s="227"/>
      <c r="O265" s="125">
        <f t="shared" si="40"/>
        <v>0</v>
      </c>
      <c r="P265" s="83"/>
      <c r="R265" s="56"/>
    </row>
    <row r="266" spans="1:18" ht="36" x14ac:dyDescent="0.25">
      <c r="A266" s="228">
        <v>6420</v>
      </c>
      <c r="B266" s="118" t="s">
        <v>281</v>
      </c>
      <c r="C266" s="230">
        <f t="shared" si="50"/>
        <v>4410</v>
      </c>
      <c r="D266" s="229">
        <f>SUM(D267:D270)</f>
        <v>3710</v>
      </c>
      <c r="E266" s="230">
        <f>SUM(E267:E270)</f>
        <v>700</v>
      </c>
      <c r="F266" s="225">
        <f t="shared" si="37"/>
        <v>4410</v>
      </c>
      <c r="G266" s="229">
        <f>SUM(G267:G270)</f>
        <v>0</v>
      </c>
      <c r="H266" s="231">
        <f>SUM(H267:H270)</f>
        <v>0</v>
      </c>
      <c r="I266" s="125">
        <f t="shared" si="38"/>
        <v>0</v>
      </c>
      <c r="J266" s="229">
        <f>SUM(J267:J270)</f>
        <v>0</v>
      </c>
      <c r="K266" s="231">
        <f>SUM(K267:K270)</f>
        <v>0</v>
      </c>
      <c r="L266" s="125">
        <f t="shared" si="39"/>
        <v>0</v>
      </c>
      <c r="M266" s="232">
        <f>SUM(M267:M270)</f>
        <v>0</v>
      </c>
      <c r="N266" s="233">
        <f>SUM(N267:N270)</f>
        <v>0</v>
      </c>
      <c r="O266" s="125">
        <f t="shared" si="40"/>
        <v>0</v>
      </c>
      <c r="P266" s="83"/>
      <c r="R266" s="56"/>
    </row>
    <row r="267" spans="1:18" hidden="1" x14ac:dyDescent="0.25">
      <c r="A267" s="76">
        <v>6421</v>
      </c>
      <c r="B267" s="118" t="s">
        <v>282</v>
      </c>
      <c r="C267" s="230">
        <f t="shared" si="50"/>
        <v>0</v>
      </c>
      <c r="D267" s="123"/>
      <c r="E267" s="227"/>
      <c r="F267" s="375">
        <f t="shared" si="37"/>
        <v>0</v>
      </c>
      <c r="G267" s="123"/>
      <c r="H267" s="124"/>
      <c r="I267" s="125">
        <f t="shared" si="38"/>
        <v>0</v>
      </c>
      <c r="J267" s="123"/>
      <c r="K267" s="124"/>
      <c r="L267" s="125">
        <f t="shared" si="39"/>
        <v>0</v>
      </c>
      <c r="M267" s="226"/>
      <c r="N267" s="227"/>
      <c r="O267" s="125">
        <f t="shared" si="40"/>
        <v>0</v>
      </c>
      <c r="P267" s="83"/>
      <c r="R267" s="56"/>
    </row>
    <row r="268" spans="1:18" x14ac:dyDescent="0.25">
      <c r="A268" s="76">
        <v>6422</v>
      </c>
      <c r="B268" s="118" t="s">
        <v>283</v>
      </c>
      <c r="C268" s="230">
        <f t="shared" si="50"/>
        <v>3710</v>
      </c>
      <c r="D268" s="123">
        <f>3896-186</f>
        <v>3710</v>
      </c>
      <c r="E268" s="629"/>
      <c r="F268" s="225">
        <f t="shared" si="37"/>
        <v>3710</v>
      </c>
      <c r="G268" s="123"/>
      <c r="H268" s="124"/>
      <c r="I268" s="125">
        <f t="shared" si="38"/>
        <v>0</v>
      </c>
      <c r="J268" s="123"/>
      <c r="K268" s="124"/>
      <c r="L268" s="125">
        <f t="shared" si="39"/>
        <v>0</v>
      </c>
      <c r="M268" s="226"/>
      <c r="N268" s="227"/>
      <c r="O268" s="125">
        <f t="shared" si="40"/>
        <v>0</v>
      </c>
      <c r="P268" s="83"/>
      <c r="R268" s="56"/>
    </row>
    <row r="269" spans="1:18" ht="24" x14ac:dyDescent="0.25">
      <c r="A269" s="76">
        <v>6423</v>
      </c>
      <c r="B269" s="118" t="s">
        <v>284</v>
      </c>
      <c r="C269" s="230">
        <f t="shared" si="50"/>
        <v>700</v>
      </c>
      <c r="D269" s="123"/>
      <c r="E269" s="629">
        <v>700</v>
      </c>
      <c r="F269" s="225">
        <f t="shared" si="37"/>
        <v>700</v>
      </c>
      <c r="G269" s="123"/>
      <c r="H269" s="124"/>
      <c r="I269" s="125">
        <f t="shared" si="38"/>
        <v>0</v>
      </c>
      <c r="J269" s="123"/>
      <c r="K269" s="124"/>
      <c r="L269" s="125">
        <f t="shared" si="39"/>
        <v>0</v>
      </c>
      <c r="M269" s="226"/>
      <c r="N269" s="227"/>
      <c r="O269" s="125">
        <f t="shared" si="40"/>
        <v>0</v>
      </c>
      <c r="P269" s="503" t="s">
        <v>722</v>
      </c>
      <c r="R269" s="56"/>
    </row>
    <row r="270" spans="1:18" ht="24" hidden="1" x14ac:dyDescent="0.25">
      <c r="A270" s="76">
        <v>6424</v>
      </c>
      <c r="B270" s="118" t="s">
        <v>285</v>
      </c>
      <c r="C270" s="230">
        <f t="shared" si="50"/>
        <v>0</v>
      </c>
      <c r="D270" s="123"/>
      <c r="E270" s="227"/>
      <c r="F270" s="375">
        <f t="shared" si="37"/>
        <v>0</v>
      </c>
      <c r="G270" s="123"/>
      <c r="H270" s="124"/>
      <c r="I270" s="125">
        <f t="shared" si="38"/>
        <v>0</v>
      </c>
      <c r="J270" s="123"/>
      <c r="K270" s="124"/>
      <c r="L270" s="125">
        <f t="shared" si="39"/>
        <v>0</v>
      </c>
      <c r="M270" s="226"/>
      <c r="N270" s="227"/>
      <c r="O270" s="125">
        <f t="shared" si="40"/>
        <v>0</v>
      </c>
      <c r="P270" s="83"/>
      <c r="R270" s="56"/>
    </row>
    <row r="271" spans="1:18" ht="36" hidden="1" x14ac:dyDescent="0.25">
      <c r="A271" s="283">
        <v>7000</v>
      </c>
      <c r="B271" s="283" t="s">
        <v>286</v>
      </c>
      <c r="C271" s="284">
        <f t="shared" si="50"/>
        <v>0</v>
      </c>
      <c r="D271" s="285">
        <f>SUM(D272,D282)</f>
        <v>0</v>
      </c>
      <c r="E271" s="342">
        <f>SUM(E272,E282)</f>
        <v>0</v>
      </c>
      <c r="F271" s="378">
        <f t="shared" si="37"/>
        <v>0</v>
      </c>
      <c r="G271" s="285">
        <f>SUM(G272,G282)</f>
        <v>0</v>
      </c>
      <c r="H271" s="286">
        <f>SUM(H272,H282)</f>
        <v>0</v>
      </c>
      <c r="I271" s="287">
        <f t="shared" si="38"/>
        <v>0</v>
      </c>
      <c r="J271" s="285">
        <f>SUM(J272,J282)</f>
        <v>0</v>
      </c>
      <c r="K271" s="286">
        <f>SUM(K272,K282)</f>
        <v>0</v>
      </c>
      <c r="L271" s="287">
        <f t="shared" si="39"/>
        <v>0</v>
      </c>
      <c r="M271" s="288">
        <f>SUM(M272,M282)</f>
        <v>0</v>
      </c>
      <c r="N271" s="289">
        <f>SUM(N272,N282)</f>
        <v>0</v>
      </c>
      <c r="O271" s="290">
        <f t="shared" si="40"/>
        <v>0</v>
      </c>
      <c r="P271" s="291"/>
      <c r="R271" s="56"/>
    </row>
    <row r="272" spans="1:18" ht="24" hidden="1" x14ac:dyDescent="0.25">
      <c r="A272" s="95">
        <v>7200</v>
      </c>
      <c r="B272" s="212" t="s">
        <v>287</v>
      </c>
      <c r="C272" s="96">
        <f t="shared" si="50"/>
        <v>0</v>
      </c>
      <c r="D272" s="104">
        <f>SUM(D273,D274,D277,D278,D281)</f>
        <v>0</v>
      </c>
      <c r="E272" s="239">
        <f>SUM(E273,E274,E277,E278,E281)</f>
        <v>0</v>
      </c>
      <c r="F272" s="372">
        <f t="shared" si="37"/>
        <v>0</v>
      </c>
      <c r="G272" s="104">
        <f>SUM(G273,G274,G277,G278,G281)</f>
        <v>0</v>
      </c>
      <c r="H272" s="105">
        <f>SUM(H273,H274,H277,H278,H281)</f>
        <v>0</v>
      </c>
      <c r="I272" s="106">
        <f t="shared" si="38"/>
        <v>0</v>
      </c>
      <c r="J272" s="104">
        <f>SUM(J273,J274,J277,J278,J281)</f>
        <v>0</v>
      </c>
      <c r="K272" s="105">
        <f>SUM(K273,K274,K277,K278,K281)</f>
        <v>0</v>
      </c>
      <c r="L272" s="106">
        <f t="shared" si="39"/>
        <v>0</v>
      </c>
      <c r="M272" s="213">
        <f>SUM(M273,M274,M277,M278,M281)</f>
        <v>0</v>
      </c>
      <c r="N272" s="214">
        <f>SUM(N273,N274,N277,N278,N281)</f>
        <v>0</v>
      </c>
      <c r="O272" s="215">
        <f t="shared" si="40"/>
        <v>0</v>
      </c>
      <c r="P272" s="216"/>
      <c r="R272" s="56"/>
    </row>
    <row r="273" spans="1:18" ht="24" hidden="1" x14ac:dyDescent="0.25">
      <c r="A273" s="240">
        <v>7210</v>
      </c>
      <c r="B273" s="108" t="s">
        <v>288</v>
      </c>
      <c r="C273" s="109">
        <f t="shared" si="50"/>
        <v>0</v>
      </c>
      <c r="D273" s="113"/>
      <c r="E273" s="224"/>
      <c r="F273" s="374">
        <f t="shared" si="37"/>
        <v>0</v>
      </c>
      <c r="G273" s="113"/>
      <c r="H273" s="114"/>
      <c r="I273" s="115">
        <f t="shared" si="38"/>
        <v>0</v>
      </c>
      <c r="J273" s="113"/>
      <c r="K273" s="114"/>
      <c r="L273" s="115">
        <f t="shared" si="39"/>
        <v>0</v>
      </c>
      <c r="M273" s="223"/>
      <c r="N273" s="224"/>
      <c r="O273" s="115">
        <f t="shared" si="40"/>
        <v>0</v>
      </c>
      <c r="P273" s="74"/>
      <c r="R273" s="56"/>
    </row>
    <row r="274" spans="1:18" s="6" customFormat="1" ht="24" hidden="1" x14ac:dyDescent="0.25">
      <c r="A274" s="228">
        <v>7220</v>
      </c>
      <c r="B274" s="118" t="s">
        <v>289</v>
      </c>
      <c r="C274" s="119">
        <f t="shared" si="50"/>
        <v>0</v>
      </c>
      <c r="D274" s="229">
        <f>SUM(D275:D276)</f>
        <v>0</v>
      </c>
      <c r="E274" s="233">
        <f>SUM(E275:E276)</f>
        <v>0</v>
      </c>
      <c r="F274" s="375">
        <f t="shared" si="37"/>
        <v>0</v>
      </c>
      <c r="G274" s="229">
        <f>SUM(G275:G276)</f>
        <v>0</v>
      </c>
      <c r="H274" s="231">
        <f>SUM(H275:H276)</f>
        <v>0</v>
      </c>
      <c r="I274" s="125">
        <f t="shared" si="38"/>
        <v>0</v>
      </c>
      <c r="J274" s="229">
        <f>SUM(J275:J276)</f>
        <v>0</v>
      </c>
      <c r="K274" s="231">
        <f>SUM(K275:K276)</f>
        <v>0</v>
      </c>
      <c r="L274" s="125">
        <f t="shared" si="39"/>
        <v>0</v>
      </c>
      <c r="M274" s="232">
        <f>SUM(M275:M276)</f>
        <v>0</v>
      </c>
      <c r="N274" s="233">
        <f>SUM(N275:N276)</f>
        <v>0</v>
      </c>
      <c r="O274" s="125">
        <f t="shared" si="40"/>
        <v>0</v>
      </c>
      <c r="P274" s="83"/>
      <c r="R274" s="56"/>
    </row>
    <row r="275" spans="1:18" s="6" customFormat="1" ht="36" hidden="1" x14ac:dyDescent="0.25">
      <c r="A275" s="76">
        <v>7221</v>
      </c>
      <c r="B275" s="118" t="s">
        <v>290</v>
      </c>
      <c r="C275" s="119">
        <f t="shared" si="50"/>
        <v>0</v>
      </c>
      <c r="D275" s="123"/>
      <c r="E275" s="227"/>
      <c r="F275" s="375">
        <f t="shared" si="37"/>
        <v>0</v>
      </c>
      <c r="G275" s="123"/>
      <c r="H275" s="124"/>
      <c r="I275" s="125">
        <f t="shared" si="38"/>
        <v>0</v>
      </c>
      <c r="J275" s="123"/>
      <c r="K275" s="124"/>
      <c r="L275" s="125">
        <f t="shared" si="39"/>
        <v>0</v>
      </c>
      <c r="M275" s="226"/>
      <c r="N275" s="227"/>
      <c r="O275" s="125">
        <f t="shared" si="40"/>
        <v>0</v>
      </c>
      <c r="P275" s="83"/>
      <c r="R275" s="56"/>
    </row>
    <row r="276" spans="1:18" s="6" customFormat="1" ht="36" hidden="1" x14ac:dyDescent="0.25">
      <c r="A276" s="76">
        <v>7222</v>
      </c>
      <c r="B276" s="118" t="s">
        <v>291</v>
      </c>
      <c r="C276" s="119">
        <f t="shared" si="50"/>
        <v>0</v>
      </c>
      <c r="D276" s="123"/>
      <c r="E276" s="227"/>
      <c r="F276" s="375">
        <f t="shared" si="37"/>
        <v>0</v>
      </c>
      <c r="G276" s="123"/>
      <c r="H276" s="124"/>
      <c r="I276" s="125">
        <f t="shared" si="38"/>
        <v>0</v>
      </c>
      <c r="J276" s="123"/>
      <c r="K276" s="124"/>
      <c r="L276" s="125">
        <f t="shared" si="39"/>
        <v>0</v>
      </c>
      <c r="M276" s="226"/>
      <c r="N276" s="227"/>
      <c r="O276" s="125">
        <f t="shared" si="40"/>
        <v>0</v>
      </c>
      <c r="P276" s="83"/>
      <c r="R276" s="56"/>
    </row>
    <row r="277" spans="1:18" s="6" customFormat="1" ht="24" hidden="1" x14ac:dyDescent="0.25">
      <c r="A277" s="228">
        <v>7230</v>
      </c>
      <c r="B277" s="118" t="s">
        <v>292</v>
      </c>
      <c r="C277" s="119">
        <f t="shared" si="50"/>
        <v>0</v>
      </c>
      <c r="D277" s="123"/>
      <c r="E277" s="227"/>
      <c r="F277" s="375">
        <f t="shared" si="37"/>
        <v>0</v>
      </c>
      <c r="G277" s="123"/>
      <c r="H277" s="124"/>
      <c r="I277" s="125">
        <f t="shared" si="38"/>
        <v>0</v>
      </c>
      <c r="J277" s="123"/>
      <c r="K277" s="124"/>
      <c r="L277" s="125">
        <f t="shared" si="39"/>
        <v>0</v>
      </c>
      <c r="M277" s="226"/>
      <c r="N277" s="227"/>
      <c r="O277" s="125">
        <f>M277+N277</f>
        <v>0</v>
      </c>
      <c r="P277" s="83"/>
      <c r="R277" s="56"/>
    </row>
    <row r="278" spans="1:18" ht="24" hidden="1" x14ac:dyDescent="0.25">
      <c r="A278" s="228">
        <v>7240</v>
      </c>
      <c r="B278" s="118" t="s">
        <v>293</v>
      </c>
      <c r="C278" s="119">
        <f t="shared" si="50"/>
        <v>0</v>
      </c>
      <c r="D278" s="229">
        <f>SUM(D279:D280)</f>
        <v>0</v>
      </c>
      <c r="E278" s="233">
        <f>SUM(E279:E280)</f>
        <v>0</v>
      </c>
      <c r="F278" s="375">
        <f t="shared" si="37"/>
        <v>0</v>
      </c>
      <c r="G278" s="229">
        <f>SUM(G279:G280)</f>
        <v>0</v>
      </c>
      <c r="H278" s="231">
        <f>SUM(H279:H280)</f>
        <v>0</v>
      </c>
      <c r="I278" s="125">
        <f t="shared" si="38"/>
        <v>0</v>
      </c>
      <c r="J278" s="229">
        <f>SUM(J279:J280)</f>
        <v>0</v>
      </c>
      <c r="K278" s="231">
        <f>SUM(K279:K280)</f>
        <v>0</v>
      </c>
      <c r="L278" s="125">
        <f t="shared" si="39"/>
        <v>0</v>
      </c>
      <c r="M278" s="232">
        <f>SUM(M279:M280)</f>
        <v>0</v>
      </c>
      <c r="N278" s="233">
        <f>SUM(N279:N280)</f>
        <v>0</v>
      </c>
      <c r="O278" s="125">
        <f>SUM(O279:O280)</f>
        <v>0</v>
      </c>
      <c r="P278" s="83"/>
      <c r="R278" s="56"/>
    </row>
    <row r="279" spans="1:18" ht="48" hidden="1" x14ac:dyDescent="0.25">
      <c r="A279" s="76">
        <v>7245</v>
      </c>
      <c r="B279" s="118" t="s">
        <v>294</v>
      </c>
      <c r="C279" s="119">
        <f t="shared" si="50"/>
        <v>0</v>
      </c>
      <c r="D279" s="123"/>
      <c r="E279" s="227"/>
      <c r="F279" s="375">
        <f t="shared" si="37"/>
        <v>0</v>
      </c>
      <c r="G279" s="123"/>
      <c r="H279" s="124"/>
      <c r="I279" s="125">
        <f t="shared" si="38"/>
        <v>0</v>
      </c>
      <c r="J279" s="123"/>
      <c r="K279" s="124"/>
      <c r="L279" s="125">
        <f t="shared" si="39"/>
        <v>0</v>
      </c>
      <c r="M279" s="226"/>
      <c r="N279" s="227"/>
      <c r="O279" s="125">
        <f t="shared" ref="O279:O282" si="57">M279+N279</f>
        <v>0</v>
      </c>
      <c r="P279" s="83"/>
      <c r="R279" s="56"/>
    </row>
    <row r="280" spans="1:18" ht="84" hidden="1" x14ac:dyDescent="0.25">
      <c r="A280" s="76">
        <v>7246</v>
      </c>
      <c r="B280" s="118" t="s">
        <v>295</v>
      </c>
      <c r="C280" s="119">
        <f t="shared" si="50"/>
        <v>0</v>
      </c>
      <c r="D280" s="123"/>
      <c r="E280" s="227"/>
      <c r="F280" s="375">
        <f t="shared" si="37"/>
        <v>0</v>
      </c>
      <c r="G280" s="123"/>
      <c r="H280" s="124"/>
      <c r="I280" s="125">
        <f t="shared" si="38"/>
        <v>0</v>
      </c>
      <c r="J280" s="123"/>
      <c r="K280" s="124"/>
      <c r="L280" s="125">
        <f t="shared" si="39"/>
        <v>0</v>
      </c>
      <c r="M280" s="226"/>
      <c r="N280" s="227"/>
      <c r="O280" s="125">
        <f t="shared" si="57"/>
        <v>0</v>
      </c>
      <c r="P280" s="83"/>
      <c r="R280" s="56"/>
    </row>
    <row r="281" spans="1:18" ht="24" hidden="1" x14ac:dyDescent="0.25">
      <c r="A281" s="228">
        <v>7260</v>
      </c>
      <c r="B281" s="118" t="s">
        <v>296</v>
      </c>
      <c r="C281" s="119">
        <f t="shared" si="50"/>
        <v>0</v>
      </c>
      <c r="D281" s="113"/>
      <c r="E281" s="224"/>
      <c r="F281" s="374">
        <f t="shared" si="37"/>
        <v>0</v>
      </c>
      <c r="G281" s="113"/>
      <c r="H281" s="114"/>
      <c r="I281" s="115">
        <f t="shared" si="38"/>
        <v>0</v>
      </c>
      <c r="J281" s="113"/>
      <c r="K281" s="114"/>
      <c r="L281" s="115">
        <f t="shared" si="39"/>
        <v>0</v>
      </c>
      <c r="M281" s="223"/>
      <c r="N281" s="224"/>
      <c r="O281" s="115">
        <f t="shared" si="57"/>
        <v>0</v>
      </c>
      <c r="P281" s="74"/>
      <c r="R281" s="56"/>
    </row>
    <row r="282" spans="1:18" hidden="1" x14ac:dyDescent="0.25">
      <c r="A282" s="95">
        <v>7700</v>
      </c>
      <c r="B282" s="212" t="s">
        <v>297</v>
      </c>
      <c r="C282" s="292">
        <f t="shared" si="50"/>
        <v>0</v>
      </c>
      <c r="D282" s="293">
        <f>D283</f>
        <v>0</v>
      </c>
      <c r="E282" s="248">
        <f>SUM(E283)</f>
        <v>0</v>
      </c>
      <c r="F282" s="379">
        <f t="shared" si="37"/>
        <v>0</v>
      </c>
      <c r="G282" s="293">
        <f>G283</f>
        <v>0</v>
      </c>
      <c r="H282" s="294">
        <f>SUM(H283)</f>
        <v>0</v>
      </c>
      <c r="I282" s="249">
        <f t="shared" si="38"/>
        <v>0</v>
      </c>
      <c r="J282" s="293">
        <f>J283</f>
        <v>0</v>
      </c>
      <c r="K282" s="294">
        <f>SUM(K283)</f>
        <v>0</v>
      </c>
      <c r="L282" s="249">
        <f t="shared" si="39"/>
        <v>0</v>
      </c>
      <c r="M282" s="247">
        <f>SUM(M283)</f>
        <v>0</v>
      </c>
      <c r="N282" s="248">
        <f>SUM(N283)</f>
        <v>0</v>
      </c>
      <c r="O282" s="249">
        <f t="shared" si="57"/>
        <v>0</v>
      </c>
      <c r="P282" s="250"/>
      <c r="R282" s="56"/>
    </row>
    <row r="283" spans="1:18" hidden="1" x14ac:dyDescent="0.25">
      <c r="A283" s="128">
        <v>7720</v>
      </c>
      <c r="B283" s="129" t="s">
        <v>298</v>
      </c>
      <c r="C283" s="295">
        <f t="shared" si="50"/>
        <v>0</v>
      </c>
      <c r="D283" s="134"/>
      <c r="E283" s="297"/>
      <c r="F283" s="380">
        <f t="shared" si="37"/>
        <v>0</v>
      </c>
      <c r="G283" s="134"/>
      <c r="H283" s="135"/>
      <c r="I283" s="136">
        <f t="shared" si="38"/>
        <v>0</v>
      </c>
      <c r="J283" s="134"/>
      <c r="K283" s="135"/>
      <c r="L283" s="136">
        <f t="shared" si="39"/>
        <v>0</v>
      </c>
      <c r="M283" s="296"/>
      <c r="N283" s="297"/>
      <c r="O283" s="136">
        <f>M283+N283</f>
        <v>0</v>
      </c>
      <c r="P283" s="139"/>
      <c r="R283" s="56"/>
    </row>
    <row r="284" spans="1:18" hidden="1" x14ac:dyDescent="0.25">
      <c r="A284" s="298"/>
      <c r="B284" s="158" t="s">
        <v>299</v>
      </c>
      <c r="C284" s="109">
        <f t="shared" si="50"/>
        <v>0</v>
      </c>
      <c r="D284" s="218">
        <f>SUM(D285:D286)</f>
        <v>0</v>
      </c>
      <c r="E284" s="222">
        <f>SUM(E285:E286)</f>
        <v>0</v>
      </c>
      <c r="F284" s="373">
        <f t="shared" si="37"/>
        <v>0</v>
      </c>
      <c r="G284" s="218">
        <f>SUM(G285:G286)</f>
        <v>0</v>
      </c>
      <c r="H284" s="219">
        <f>SUM(H285:H286)</f>
        <v>0</v>
      </c>
      <c r="I284" s="220">
        <f t="shared" si="38"/>
        <v>0</v>
      </c>
      <c r="J284" s="218">
        <f>SUM(J285:J286)</f>
        <v>0</v>
      </c>
      <c r="K284" s="219">
        <f>SUM(K285:K286)</f>
        <v>0</v>
      </c>
      <c r="L284" s="220">
        <f t="shared" si="39"/>
        <v>0</v>
      </c>
      <c r="M284" s="221">
        <f>SUM(M285:M286)</f>
        <v>0</v>
      </c>
      <c r="N284" s="222">
        <f>SUM(N285:N286)</f>
        <v>0</v>
      </c>
      <c r="O284" s="220">
        <f t="shared" ref="O284:O299" si="58">M284+N284</f>
        <v>0</v>
      </c>
      <c r="P284" s="166"/>
      <c r="R284" s="56"/>
    </row>
    <row r="285" spans="1:18" hidden="1" x14ac:dyDescent="0.25">
      <c r="A285" s="282" t="s">
        <v>300</v>
      </c>
      <c r="B285" s="76" t="s">
        <v>301</v>
      </c>
      <c r="C285" s="225">
        <f t="shared" si="50"/>
        <v>0</v>
      </c>
      <c r="D285" s="123"/>
      <c r="E285" s="227"/>
      <c r="F285" s="375">
        <f t="shared" si="37"/>
        <v>0</v>
      </c>
      <c r="G285" s="123"/>
      <c r="H285" s="124"/>
      <c r="I285" s="125">
        <f t="shared" si="38"/>
        <v>0</v>
      </c>
      <c r="J285" s="123"/>
      <c r="K285" s="124"/>
      <c r="L285" s="125">
        <f t="shared" si="39"/>
        <v>0</v>
      </c>
      <c r="M285" s="226"/>
      <c r="N285" s="227"/>
      <c r="O285" s="125">
        <f t="shared" si="58"/>
        <v>0</v>
      </c>
      <c r="P285" s="83"/>
      <c r="R285" s="56"/>
    </row>
    <row r="286" spans="1:18" hidden="1" x14ac:dyDescent="0.25">
      <c r="A286" s="282" t="s">
        <v>302</v>
      </c>
      <c r="B286" s="299" t="s">
        <v>303</v>
      </c>
      <c r="C286" s="109">
        <f t="shared" si="50"/>
        <v>0</v>
      </c>
      <c r="D286" s="113"/>
      <c r="E286" s="224"/>
      <c r="F286" s="374">
        <f t="shared" si="37"/>
        <v>0</v>
      </c>
      <c r="G286" s="113"/>
      <c r="H286" s="114"/>
      <c r="I286" s="115">
        <f t="shared" si="38"/>
        <v>0</v>
      </c>
      <c r="J286" s="113"/>
      <c r="K286" s="114"/>
      <c r="L286" s="115">
        <f t="shared" si="39"/>
        <v>0</v>
      </c>
      <c r="M286" s="223"/>
      <c r="N286" s="224"/>
      <c r="O286" s="115">
        <f t="shared" si="58"/>
        <v>0</v>
      </c>
      <c r="P286" s="74"/>
      <c r="R286" s="56"/>
    </row>
    <row r="287" spans="1:18" x14ac:dyDescent="0.25">
      <c r="A287" s="300"/>
      <c r="B287" s="301" t="s">
        <v>304</v>
      </c>
      <c r="C287" s="302">
        <f>SUM(C284,C271,C233,C198,C190,C176,C78,C56)</f>
        <v>589284</v>
      </c>
      <c r="D287" s="303">
        <f>SUM(D284,D271,D233,D198,D190,D176,D78,D56)</f>
        <v>589284</v>
      </c>
      <c r="E287" s="794">
        <f>SUM(E284,E271,E233,E198,E190,E176,E78,E56)</f>
        <v>0</v>
      </c>
      <c r="F287" s="405">
        <f t="shared" si="37"/>
        <v>589284</v>
      </c>
      <c r="G287" s="303">
        <f>SUM(G284,G271,G233,G198,G190,G176,G78,G56)</f>
        <v>0</v>
      </c>
      <c r="H287" s="304">
        <f>SUM(H284,H271,H233,H198,H190,H176,H78,H56)</f>
        <v>0</v>
      </c>
      <c r="I287" s="305">
        <f t="shared" si="38"/>
        <v>0</v>
      </c>
      <c r="J287" s="303">
        <f>SUM(J284,J271,J233,J198,J190,J176,J78,J56)</f>
        <v>0</v>
      </c>
      <c r="K287" s="304">
        <f>SUM(K284,K271,K233,K198,K190,K176,K78,K56)</f>
        <v>0</v>
      </c>
      <c r="L287" s="305">
        <f t="shared" si="39"/>
        <v>0</v>
      </c>
      <c r="M287" s="213">
        <f>SUM(M284,M271,M233,M198,M190,M176,M78,M56)</f>
        <v>0</v>
      </c>
      <c r="N287" s="214">
        <f>SUM(N284,N271,N233,N198,N190,N176,N78,N56)</f>
        <v>0</v>
      </c>
      <c r="O287" s="215">
        <f t="shared" si="58"/>
        <v>0</v>
      </c>
      <c r="P287" s="216"/>
      <c r="R287" s="56"/>
    </row>
    <row r="288" spans="1:18" hidden="1" x14ac:dyDescent="0.25">
      <c r="A288" s="306" t="s">
        <v>305</v>
      </c>
      <c r="B288" s="307"/>
      <c r="C288" s="308">
        <f t="shared" ref="C288" si="59">F288+I288+L288+O288</f>
        <v>0</v>
      </c>
      <c r="D288" s="309">
        <f>SUM(D28,D29,D45)-D54</f>
        <v>0</v>
      </c>
      <c r="E288" s="313">
        <f>SUM(E28,E29,E45)-E54</f>
        <v>0</v>
      </c>
      <c r="F288" s="382">
        <f t="shared" si="37"/>
        <v>0</v>
      </c>
      <c r="G288" s="309">
        <f>SUM(G28,G29,G45)-G54</f>
        <v>0</v>
      </c>
      <c r="H288" s="311">
        <f>SUM(H28,H29,H45)-H54</f>
        <v>0</v>
      </c>
      <c r="I288" s="312">
        <f t="shared" si="38"/>
        <v>0</v>
      </c>
      <c r="J288" s="309">
        <f>(J30+J46)-J54</f>
        <v>0</v>
      </c>
      <c r="K288" s="311">
        <f>(K30+K46)-K54</f>
        <v>0</v>
      </c>
      <c r="L288" s="312">
        <f t="shared" si="39"/>
        <v>0</v>
      </c>
      <c r="M288" s="308">
        <f>M48-M54</f>
        <v>0</v>
      </c>
      <c r="N288" s="313">
        <f>N48-N54</f>
        <v>0</v>
      </c>
      <c r="O288" s="312">
        <f t="shared" si="58"/>
        <v>0</v>
      </c>
      <c r="P288" s="314"/>
      <c r="R288" s="56"/>
    </row>
    <row r="289" spans="1:18" s="46" customFormat="1" hidden="1" x14ac:dyDescent="0.25">
      <c r="A289" s="306" t="s">
        <v>306</v>
      </c>
      <c r="B289" s="307"/>
      <c r="C289" s="310">
        <f>SUM(C290,C291)-C298+C299</f>
        <v>0</v>
      </c>
      <c r="D289" s="309">
        <f>SUM(D290,D291)-D298+D299</f>
        <v>0</v>
      </c>
      <c r="E289" s="313">
        <f>SUM(E290,E291)-E298+E299</f>
        <v>0</v>
      </c>
      <c r="F289" s="382">
        <f t="shared" si="37"/>
        <v>0</v>
      </c>
      <c r="G289" s="309">
        <f>SUM(G290,G291)-G298+G299</f>
        <v>0</v>
      </c>
      <c r="H289" s="311">
        <f>SUM(H290,H291)-H298+H299</f>
        <v>0</v>
      </c>
      <c r="I289" s="312">
        <f t="shared" si="38"/>
        <v>0</v>
      </c>
      <c r="J289" s="309">
        <f>SUM(J290,J291)-J298+J299</f>
        <v>0</v>
      </c>
      <c r="K289" s="311">
        <f>SUM(K290,K291)-K298+K299</f>
        <v>0</v>
      </c>
      <c r="L289" s="312">
        <f t="shared" si="39"/>
        <v>0</v>
      </c>
      <c r="M289" s="308">
        <f>SUM(M290,M291)-M298+M299</f>
        <v>0</v>
      </c>
      <c r="N289" s="313">
        <f>SUM(N290,N291)-N298+N299</f>
        <v>0</v>
      </c>
      <c r="O289" s="312">
        <f t="shared" si="58"/>
        <v>0</v>
      </c>
      <c r="P289" s="314"/>
      <c r="R289" s="56"/>
    </row>
    <row r="290" spans="1:18" s="46" customFormat="1" hidden="1" x14ac:dyDescent="0.25">
      <c r="A290" s="315" t="s">
        <v>307</v>
      </c>
      <c r="B290" s="315" t="s">
        <v>308</v>
      </c>
      <c r="C290" s="310">
        <f>C25-C284</f>
        <v>0</v>
      </c>
      <c r="D290" s="309">
        <f>D25-D284</f>
        <v>0</v>
      </c>
      <c r="E290" s="313">
        <f>E25-E284</f>
        <v>0</v>
      </c>
      <c r="F290" s="382">
        <f t="shared" si="37"/>
        <v>0</v>
      </c>
      <c r="G290" s="309">
        <f>G25-G284</f>
        <v>0</v>
      </c>
      <c r="H290" s="311">
        <f>H25-H284</f>
        <v>0</v>
      </c>
      <c r="I290" s="312">
        <f t="shared" si="38"/>
        <v>0</v>
      </c>
      <c r="J290" s="309">
        <f>J25-J284</f>
        <v>0</v>
      </c>
      <c r="K290" s="311">
        <f>K25-K284</f>
        <v>0</v>
      </c>
      <c r="L290" s="312">
        <f t="shared" si="39"/>
        <v>0</v>
      </c>
      <c r="M290" s="308">
        <f>M25-M284</f>
        <v>0</v>
      </c>
      <c r="N290" s="313">
        <f>N25-N284</f>
        <v>0</v>
      </c>
      <c r="O290" s="312">
        <f t="shared" si="58"/>
        <v>0</v>
      </c>
      <c r="P290" s="314"/>
      <c r="R290" s="56"/>
    </row>
    <row r="291" spans="1:18" s="46" customFormat="1" hidden="1" x14ac:dyDescent="0.25">
      <c r="A291" s="316" t="s">
        <v>309</v>
      </c>
      <c r="B291" s="316" t="s">
        <v>310</v>
      </c>
      <c r="C291" s="310">
        <f>SUM(C292,C294,C296)-SUM(C293,C295,C297)</f>
        <v>0</v>
      </c>
      <c r="D291" s="309">
        <f t="shared" ref="D291:E291" si="60">SUM(D292,D294,D296)-SUM(D293,D295,D297)</f>
        <v>0</v>
      </c>
      <c r="E291" s="313">
        <f t="shared" si="60"/>
        <v>0</v>
      </c>
      <c r="F291" s="382">
        <f t="shared" si="37"/>
        <v>0</v>
      </c>
      <c r="G291" s="309">
        <f t="shared" ref="G291:H291" si="61">SUM(G292,G294,G296)-SUM(G293,G295,G297)</f>
        <v>0</v>
      </c>
      <c r="H291" s="311">
        <f t="shared" si="61"/>
        <v>0</v>
      </c>
      <c r="I291" s="312">
        <f t="shared" si="38"/>
        <v>0</v>
      </c>
      <c r="J291" s="309">
        <f t="shared" ref="J291:K291" si="62">SUM(J292,J294,J296)-SUM(J293,J295,J297)</f>
        <v>0</v>
      </c>
      <c r="K291" s="311">
        <f t="shared" si="62"/>
        <v>0</v>
      </c>
      <c r="L291" s="312">
        <f t="shared" si="39"/>
        <v>0</v>
      </c>
      <c r="M291" s="308">
        <f t="shared" ref="M291:N291" si="63">SUM(M292,M294,M296)-SUM(M293,M295,M297)</f>
        <v>0</v>
      </c>
      <c r="N291" s="313">
        <f t="shared" si="63"/>
        <v>0</v>
      </c>
      <c r="O291" s="312">
        <f t="shared" si="58"/>
        <v>0</v>
      </c>
      <c r="P291" s="314"/>
      <c r="R291" s="56"/>
    </row>
    <row r="292" spans="1:18" s="46" customFormat="1" hidden="1" x14ac:dyDescent="0.25">
      <c r="A292" s="298" t="s">
        <v>311</v>
      </c>
      <c r="B292" s="167" t="s">
        <v>312</v>
      </c>
      <c r="C292" s="130">
        <f t="shared" ref="C292:C299" si="64">F292+I292+L292+O292</f>
        <v>0</v>
      </c>
      <c r="D292" s="134"/>
      <c r="E292" s="297"/>
      <c r="F292" s="380">
        <f t="shared" si="37"/>
        <v>0</v>
      </c>
      <c r="G292" s="134"/>
      <c r="H292" s="135"/>
      <c r="I292" s="136">
        <f t="shared" si="38"/>
        <v>0</v>
      </c>
      <c r="J292" s="134"/>
      <c r="K292" s="135"/>
      <c r="L292" s="136">
        <f t="shared" si="39"/>
        <v>0</v>
      </c>
      <c r="M292" s="296"/>
      <c r="N292" s="297"/>
      <c r="O292" s="136">
        <f t="shared" si="58"/>
        <v>0</v>
      </c>
      <c r="P292" s="139"/>
      <c r="R292" s="56"/>
    </row>
    <row r="293" spans="1:18" hidden="1" x14ac:dyDescent="0.25">
      <c r="A293" s="282" t="s">
        <v>313</v>
      </c>
      <c r="B293" s="75" t="s">
        <v>314</v>
      </c>
      <c r="C293" s="119">
        <f t="shared" si="64"/>
        <v>0</v>
      </c>
      <c r="D293" s="123"/>
      <c r="E293" s="227"/>
      <c r="F293" s="375">
        <f t="shared" si="37"/>
        <v>0</v>
      </c>
      <c r="G293" s="123"/>
      <c r="H293" s="124"/>
      <c r="I293" s="125">
        <f t="shared" si="38"/>
        <v>0</v>
      </c>
      <c r="J293" s="123"/>
      <c r="K293" s="124"/>
      <c r="L293" s="125">
        <f t="shared" si="39"/>
        <v>0</v>
      </c>
      <c r="M293" s="226"/>
      <c r="N293" s="227"/>
      <c r="O293" s="125">
        <f t="shared" si="58"/>
        <v>0</v>
      </c>
      <c r="P293" s="83"/>
      <c r="R293" s="56"/>
    </row>
    <row r="294" spans="1:18" hidden="1" x14ac:dyDescent="0.25">
      <c r="A294" s="282" t="s">
        <v>315</v>
      </c>
      <c r="B294" s="75" t="s">
        <v>316</v>
      </c>
      <c r="C294" s="119">
        <f t="shared" si="64"/>
        <v>0</v>
      </c>
      <c r="D294" s="123"/>
      <c r="E294" s="227"/>
      <c r="F294" s="375">
        <f t="shared" si="37"/>
        <v>0</v>
      </c>
      <c r="G294" s="123"/>
      <c r="H294" s="124"/>
      <c r="I294" s="125">
        <f t="shared" si="38"/>
        <v>0</v>
      </c>
      <c r="J294" s="123"/>
      <c r="K294" s="124"/>
      <c r="L294" s="125">
        <f t="shared" si="39"/>
        <v>0</v>
      </c>
      <c r="M294" s="226"/>
      <c r="N294" s="227"/>
      <c r="O294" s="125">
        <f t="shared" si="58"/>
        <v>0</v>
      </c>
      <c r="P294" s="83"/>
      <c r="R294" s="56"/>
    </row>
    <row r="295" spans="1:18" ht="24" hidden="1" x14ac:dyDescent="0.25">
      <c r="A295" s="282" t="s">
        <v>317</v>
      </c>
      <c r="B295" s="75" t="s">
        <v>318</v>
      </c>
      <c r="C295" s="119">
        <f t="shared" si="64"/>
        <v>0</v>
      </c>
      <c r="D295" s="123"/>
      <c r="E295" s="227"/>
      <c r="F295" s="375">
        <f t="shared" si="37"/>
        <v>0</v>
      </c>
      <c r="G295" s="123"/>
      <c r="H295" s="124"/>
      <c r="I295" s="125">
        <f t="shared" si="38"/>
        <v>0</v>
      </c>
      <c r="J295" s="123"/>
      <c r="K295" s="124"/>
      <c r="L295" s="125">
        <f t="shared" si="39"/>
        <v>0</v>
      </c>
      <c r="M295" s="226"/>
      <c r="N295" s="227"/>
      <c r="O295" s="125">
        <f t="shared" si="58"/>
        <v>0</v>
      </c>
      <c r="P295" s="83"/>
      <c r="R295" s="56"/>
    </row>
    <row r="296" spans="1:18" hidden="1" x14ac:dyDescent="0.25">
      <c r="A296" s="282" t="s">
        <v>319</v>
      </c>
      <c r="B296" s="75" t="s">
        <v>320</v>
      </c>
      <c r="C296" s="119">
        <f t="shared" si="64"/>
        <v>0</v>
      </c>
      <c r="D296" s="123"/>
      <c r="E296" s="227"/>
      <c r="F296" s="375">
        <f t="shared" si="37"/>
        <v>0</v>
      </c>
      <c r="G296" s="123"/>
      <c r="H296" s="124"/>
      <c r="I296" s="125">
        <f t="shared" si="38"/>
        <v>0</v>
      </c>
      <c r="J296" s="123"/>
      <c r="K296" s="124"/>
      <c r="L296" s="125">
        <f t="shared" si="39"/>
        <v>0</v>
      </c>
      <c r="M296" s="226"/>
      <c r="N296" s="227"/>
      <c r="O296" s="125">
        <f t="shared" si="58"/>
        <v>0</v>
      </c>
      <c r="P296" s="83"/>
      <c r="R296" s="56"/>
    </row>
    <row r="297" spans="1:18" hidden="1" x14ac:dyDescent="0.25">
      <c r="A297" s="317" t="s">
        <v>321</v>
      </c>
      <c r="B297" s="318" t="s">
        <v>322</v>
      </c>
      <c r="C297" s="265">
        <f t="shared" si="64"/>
        <v>0</v>
      </c>
      <c r="D297" s="266"/>
      <c r="E297" s="269"/>
      <c r="F297" s="376">
        <f t="shared" si="37"/>
        <v>0</v>
      </c>
      <c r="G297" s="266"/>
      <c r="H297" s="267"/>
      <c r="I297" s="262">
        <f t="shared" si="38"/>
        <v>0</v>
      </c>
      <c r="J297" s="266"/>
      <c r="K297" s="267"/>
      <c r="L297" s="262">
        <f t="shared" si="39"/>
        <v>0</v>
      </c>
      <c r="M297" s="268"/>
      <c r="N297" s="269"/>
      <c r="O297" s="262">
        <f t="shared" si="58"/>
        <v>0</v>
      </c>
      <c r="P297" s="263"/>
      <c r="R297" s="56"/>
    </row>
    <row r="298" spans="1:18" hidden="1" x14ac:dyDescent="0.25">
      <c r="A298" s="316" t="s">
        <v>323</v>
      </c>
      <c r="B298" s="316" t="s">
        <v>324</v>
      </c>
      <c r="C298" s="319">
        <f t="shared" si="64"/>
        <v>0</v>
      </c>
      <c r="D298" s="320"/>
      <c r="E298" s="323"/>
      <c r="F298" s="382">
        <f t="shared" si="37"/>
        <v>0</v>
      </c>
      <c r="G298" s="320"/>
      <c r="H298" s="321"/>
      <c r="I298" s="312">
        <f t="shared" si="38"/>
        <v>0</v>
      </c>
      <c r="J298" s="320"/>
      <c r="K298" s="321"/>
      <c r="L298" s="312">
        <f t="shared" si="39"/>
        <v>0</v>
      </c>
      <c r="M298" s="322"/>
      <c r="N298" s="323"/>
      <c r="O298" s="312">
        <f t="shared" si="58"/>
        <v>0</v>
      </c>
      <c r="P298" s="314"/>
      <c r="R298" s="56"/>
    </row>
    <row r="299" spans="1:18" s="46" customFormat="1" ht="36" hidden="1" x14ac:dyDescent="0.25">
      <c r="A299" s="316" t="s">
        <v>325</v>
      </c>
      <c r="B299" s="324" t="s">
        <v>326</v>
      </c>
      <c r="C299" s="325">
        <f t="shared" si="64"/>
        <v>0</v>
      </c>
      <c r="D299" s="326"/>
      <c r="E299" s="344"/>
      <c r="F299" s="383">
        <f t="shared" si="37"/>
        <v>0</v>
      </c>
      <c r="G299" s="320"/>
      <c r="H299" s="321"/>
      <c r="I299" s="312">
        <f t="shared" si="38"/>
        <v>0</v>
      </c>
      <c r="J299" s="320"/>
      <c r="K299" s="321"/>
      <c r="L299" s="312">
        <f t="shared" si="39"/>
        <v>0</v>
      </c>
      <c r="M299" s="322"/>
      <c r="N299" s="323"/>
      <c r="O299" s="312">
        <f t="shared" si="58"/>
        <v>0</v>
      </c>
      <c r="P299" s="314"/>
      <c r="R299" s="56"/>
    </row>
    <row r="300" spans="1:18" s="46" customFormat="1" x14ac:dyDescent="0.25">
      <c r="A300" s="328" t="s">
        <v>327</v>
      </c>
      <c r="B300" s="329"/>
      <c r="C300" s="329"/>
      <c r="D300" s="329"/>
      <c r="E300" s="329"/>
      <c r="F300" s="329"/>
      <c r="G300" s="329"/>
      <c r="H300" s="329"/>
      <c r="I300" s="329"/>
      <c r="J300" s="329"/>
      <c r="K300" s="329"/>
      <c r="L300" s="329"/>
      <c r="M300" s="329"/>
      <c r="N300" s="329"/>
      <c r="O300" s="329"/>
      <c r="P300" s="384"/>
      <c r="Q300" s="38"/>
    </row>
    <row r="301" spans="1:18" ht="12.75" thickBot="1" x14ac:dyDescent="0.3">
      <c r="A301" s="330"/>
      <c r="B301" s="331"/>
      <c r="C301" s="331"/>
      <c r="D301" s="331"/>
      <c r="E301" s="331"/>
      <c r="F301" s="331"/>
      <c r="G301" s="331"/>
      <c r="H301" s="331"/>
      <c r="I301" s="331"/>
      <c r="J301" s="331"/>
      <c r="K301" s="331"/>
      <c r="L301" s="331"/>
      <c r="M301" s="331"/>
      <c r="N301" s="331"/>
      <c r="O301" s="331"/>
      <c r="P301" s="385"/>
      <c r="Q301" s="12"/>
    </row>
    <row r="302" spans="1:18" x14ac:dyDescent="0.25">
      <c r="A302" s="5"/>
      <c r="B302" s="5"/>
      <c r="C302" s="5"/>
      <c r="D302" s="5"/>
      <c r="E302" s="5"/>
      <c r="F302" s="5"/>
      <c r="G302" s="5"/>
      <c r="H302" s="5"/>
      <c r="I302" s="5"/>
      <c r="J302" s="5"/>
      <c r="K302" s="5"/>
      <c r="L302" s="5"/>
      <c r="M302" s="5"/>
      <c r="N302" s="5"/>
      <c r="O302" s="5"/>
    </row>
    <row r="303" spans="1:18" x14ac:dyDescent="0.25">
      <c r="A303" s="5"/>
      <c r="B303" s="5"/>
      <c r="C303" s="5"/>
      <c r="D303" s="5"/>
      <c r="E303" s="5"/>
      <c r="F303" s="5"/>
      <c r="G303" s="5"/>
      <c r="H303" s="5"/>
      <c r="I303" s="5"/>
      <c r="J303" s="5"/>
      <c r="K303" s="5"/>
      <c r="L303" s="5"/>
      <c r="M303" s="5"/>
      <c r="N303" s="5"/>
      <c r="O303" s="5"/>
    </row>
    <row r="304" spans="1:18" x14ac:dyDescent="0.25">
      <c r="A304" s="5"/>
      <c r="B304" s="5"/>
      <c r="C304" s="5"/>
      <c r="D304" s="5"/>
      <c r="E304" s="5"/>
      <c r="F304" s="5"/>
      <c r="G304" s="5"/>
      <c r="H304" s="5"/>
      <c r="I304" s="5"/>
      <c r="J304" s="5"/>
      <c r="K304" s="5"/>
      <c r="L304" s="5"/>
      <c r="M304" s="5"/>
      <c r="N304" s="5"/>
      <c r="O304" s="5"/>
    </row>
    <row r="305" spans="1:15" x14ac:dyDescent="0.25">
      <c r="A305" s="5"/>
      <c r="B305" s="5"/>
      <c r="C305" s="5"/>
      <c r="D305" s="5"/>
      <c r="E305" s="5"/>
      <c r="F305" s="5"/>
      <c r="G305" s="5"/>
      <c r="H305" s="5"/>
      <c r="I305" s="5"/>
      <c r="J305" s="5"/>
      <c r="K305" s="5"/>
      <c r="L305" s="5"/>
      <c r="M305" s="5"/>
      <c r="N305" s="5"/>
      <c r="O305" s="5"/>
    </row>
    <row r="306" spans="1:15" x14ac:dyDescent="0.25">
      <c r="A306" s="5"/>
      <c r="B306" s="5"/>
      <c r="C306" s="5"/>
      <c r="D306" s="5"/>
      <c r="E306" s="5"/>
      <c r="F306" s="5"/>
      <c r="G306" s="5"/>
      <c r="H306" s="5"/>
      <c r="I306" s="5"/>
      <c r="J306" s="5"/>
      <c r="K306" s="5"/>
      <c r="L306" s="5"/>
      <c r="M306" s="5"/>
      <c r="N306" s="5"/>
      <c r="O306" s="5"/>
    </row>
    <row r="307" spans="1:15" x14ac:dyDescent="0.25">
      <c r="A307" s="5"/>
      <c r="B307" s="5"/>
      <c r="C307" s="5"/>
      <c r="D307" s="5"/>
      <c r="E307" s="5"/>
      <c r="F307" s="5"/>
      <c r="G307" s="5"/>
      <c r="H307" s="5"/>
      <c r="I307" s="5"/>
      <c r="J307" s="5"/>
      <c r="K307" s="5"/>
      <c r="L307" s="5"/>
      <c r="M307" s="5"/>
      <c r="N307" s="5"/>
      <c r="O307" s="5"/>
    </row>
    <row r="308" spans="1:15" x14ac:dyDescent="0.25">
      <c r="A308" s="5"/>
      <c r="B308" s="5"/>
      <c r="C308" s="5"/>
      <c r="D308" s="5"/>
      <c r="E308" s="5"/>
      <c r="F308" s="5"/>
      <c r="G308" s="5"/>
      <c r="H308" s="5"/>
      <c r="I308" s="5"/>
      <c r="J308" s="5"/>
      <c r="K308" s="5"/>
      <c r="L308" s="5"/>
      <c r="M308" s="5"/>
      <c r="N308" s="5"/>
      <c r="O308" s="5"/>
    </row>
    <row r="309" spans="1:15" x14ac:dyDescent="0.25">
      <c r="A309" s="5"/>
      <c r="B309" s="5"/>
      <c r="C309" s="5"/>
      <c r="D309" s="5"/>
      <c r="E309" s="5"/>
      <c r="F309" s="5"/>
      <c r="G309" s="5"/>
      <c r="H309" s="5"/>
      <c r="I309" s="5"/>
      <c r="J309" s="5"/>
      <c r="K309" s="5"/>
      <c r="L309" s="5"/>
      <c r="M309" s="5"/>
      <c r="N309" s="5"/>
      <c r="O309" s="5"/>
    </row>
    <row r="310" spans="1:15" x14ac:dyDescent="0.25">
      <c r="A310" s="5"/>
      <c r="B310" s="5"/>
      <c r="C310" s="5"/>
      <c r="D310" s="5"/>
      <c r="E310" s="5"/>
      <c r="F310" s="5"/>
      <c r="G310" s="5"/>
      <c r="H310" s="5"/>
      <c r="I310" s="5"/>
      <c r="J310" s="5"/>
      <c r="K310" s="5"/>
      <c r="L310" s="5"/>
      <c r="M310" s="5"/>
      <c r="N310" s="5"/>
      <c r="O310" s="5"/>
    </row>
    <row r="311" spans="1:15" x14ac:dyDescent="0.25">
      <c r="A311" s="5"/>
      <c r="B311" s="5"/>
      <c r="C311" s="5"/>
      <c r="D311" s="5"/>
      <c r="E311" s="5"/>
      <c r="F311" s="5"/>
      <c r="G311" s="5"/>
      <c r="H311" s="5"/>
      <c r="I311" s="5"/>
      <c r="J311" s="5"/>
      <c r="K311" s="5"/>
      <c r="L311" s="5"/>
      <c r="M311" s="5"/>
      <c r="N311" s="5"/>
      <c r="O311" s="5"/>
    </row>
    <row r="312" spans="1:15" x14ac:dyDescent="0.25">
      <c r="A312" s="5"/>
      <c r="B312" s="5"/>
      <c r="C312" s="5"/>
      <c r="D312" s="5"/>
      <c r="E312" s="5"/>
      <c r="F312" s="5"/>
      <c r="G312" s="5"/>
      <c r="H312" s="5"/>
      <c r="I312" s="5"/>
      <c r="J312" s="5"/>
      <c r="K312" s="5"/>
      <c r="L312" s="5"/>
      <c r="M312" s="5"/>
      <c r="N312" s="5"/>
      <c r="O312" s="5"/>
    </row>
    <row r="313" spans="1:15" x14ac:dyDescent="0.25">
      <c r="A313" s="5"/>
      <c r="B313" s="5"/>
      <c r="C313" s="5"/>
      <c r="D313" s="5"/>
      <c r="E313" s="5"/>
      <c r="F313" s="5"/>
      <c r="G313" s="5"/>
      <c r="H313" s="5"/>
      <c r="I313" s="5"/>
      <c r="J313" s="5"/>
      <c r="K313" s="5"/>
      <c r="L313" s="5"/>
      <c r="M313" s="5"/>
      <c r="N313" s="5"/>
      <c r="O313" s="5"/>
    </row>
    <row r="314" spans="1:15" x14ac:dyDescent="0.25">
      <c r="A314" s="5"/>
      <c r="B314" s="5"/>
      <c r="C314" s="5"/>
      <c r="D314" s="5"/>
      <c r="E314" s="5"/>
      <c r="F314" s="5"/>
      <c r="G314" s="5"/>
      <c r="H314" s="5"/>
      <c r="I314" s="5"/>
      <c r="J314" s="5"/>
      <c r="K314" s="5"/>
      <c r="L314" s="5"/>
      <c r="M314" s="5"/>
      <c r="N314" s="5"/>
      <c r="O314" s="5"/>
    </row>
    <row r="315" spans="1:15" x14ac:dyDescent="0.25">
      <c r="A315" s="5"/>
      <c r="B315" s="5"/>
      <c r="C315" s="5"/>
      <c r="D315" s="5"/>
      <c r="E315" s="5"/>
      <c r="F315" s="5"/>
      <c r="G315" s="5"/>
      <c r="H315" s="5"/>
      <c r="I315" s="5"/>
      <c r="J315" s="5"/>
      <c r="K315" s="5"/>
      <c r="L315" s="5"/>
      <c r="M315" s="5"/>
      <c r="N315" s="5"/>
      <c r="O315" s="5"/>
    </row>
    <row r="316" spans="1:15" x14ac:dyDescent="0.25">
      <c r="A316" s="5"/>
      <c r="B316" s="5"/>
      <c r="C316" s="5"/>
      <c r="D316" s="5"/>
      <c r="E316" s="5"/>
      <c r="F316" s="5"/>
      <c r="G316" s="5"/>
      <c r="H316" s="5"/>
      <c r="I316" s="5"/>
      <c r="J316" s="5"/>
      <c r="K316" s="5"/>
      <c r="L316" s="5"/>
      <c r="M316" s="5"/>
      <c r="N316" s="5"/>
      <c r="O316" s="5"/>
    </row>
    <row r="317" spans="1:15" x14ac:dyDescent="0.25">
      <c r="A317" s="5"/>
      <c r="B317" s="5"/>
      <c r="C317" s="5"/>
      <c r="D317" s="5"/>
      <c r="E317" s="5"/>
      <c r="F317" s="5"/>
      <c r="G317" s="5"/>
      <c r="H317" s="5"/>
      <c r="I317" s="5"/>
      <c r="J317" s="5"/>
      <c r="K317" s="5"/>
      <c r="L317" s="5"/>
      <c r="M317" s="5"/>
      <c r="N317" s="5"/>
      <c r="O317" s="5"/>
    </row>
    <row r="318" spans="1:15" x14ac:dyDescent="0.25">
      <c r="A318" s="5"/>
      <c r="B318" s="5"/>
      <c r="C318" s="5"/>
      <c r="D318" s="5"/>
      <c r="E318" s="5"/>
      <c r="F318" s="5"/>
      <c r="G318" s="5"/>
      <c r="H318" s="5"/>
      <c r="I318" s="5"/>
      <c r="J318" s="5"/>
      <c r="K318" s="5"/>
      <c r="L318" s="5"/>
      <c r="M318" s="5"/>
      <c r="N318" s="5"/>
      <c r="O318" s="5"/>
    </row>
    <row r="319" spans="1:15" x14ac:dyDescent="0.25">
      <c r="A319" s="5"/>
      <c r="B319" s="5"/>
      <c r="C319" s="5"/>
      <c r="D319" s="5"/>
      <c r="E319" s="5"/>
      <c r="F319" s="5"/>
      <c r="G319" s="5"/>
      <c r="H319" s="5"/>
      <c r="I319" s="5"/>
      <c r="J319" s="5"/>
      <c r="K319" s="5"/>
      <c r="L319" s="5"/>
      <c r="M319" s="5"/>
      <c r="N319" s="5"/>
      <c r="O319" s="5"/>
    </row>
    <row r="320" spans="1:15" x14ac:dyDescent="0.25">
      <c r="A320" s="5"/>
      <c r="B320" s="5"/>
      <c r="C320" s="5"/>
      <c r="D320" s="5"/>
      <c r="E320" s="5"/>
      <c r="F320" s="5"/>
      <c r="G320" s="5"/>
      <c r="H320" s="5"/>
      <c r="I320" s="5"/>
      <c r="J320" s="5"/>
      <c r="K320" s="5"/>
      <c r="L320" s="5"/>
      <c r="M320" s="5"/>
      <c r="N320" s="5"/>
      <c r="O320" s="5"/>
    </row>
    <row r="321" spans="1:15" x14ac:dyDescent="0.25">
      <c r="A321" s="5"/>
      <c r="B321" s="5"/>
      <c r="C321" s="5"/>
      <c r="D321" s="5"/>
      <c r="E321" s="5"/>
      <c r="F321" s="5"/>
      <c r="G321" s="5"/>
      <c r="H321" s="5"/>
      <c r="I321" s="5"/>
      <c r="J321" s="5"/>
      <c r="K321" s="5"/>
      <c r="L321" s="5"/>
      <c r="M321" s="5"/>
      <c r="N321" s="5"/>
      <c r="O321" s="5"/>
    </row>
  </sheetData>
  <sheetProtection algorithmName="SHA-512" hashValue="j2dchWA8p/gZl+M9/T9LpVkZv2VT+BSZZa2fNs4GWKYRNEBCxeOCeT8xaJQ8y5wJorKp7s+/vMaJoj62GjQhFw==" saltValue="4MxLZPPiCfTS3Dg/Pi3J+A==" spinCount="100000" sheet="1" objects="1" scenarios="1" formatCells="0" formatColumns="0" formatRows="0"/>
  <autoFilter ref="A22:P300">
    <filterColumn colId="2">
      <filters blank="1">
        <filter val="1 469"/>
        <filter val="119"/>
        <filter val="2 261"/>
        <filter val="2 561"/>
        <filter val="3 710"/>
        <filter val="30"/>
        <filter val="300"/>
        <filter val="380"/>
        <filter val="4 410"/>
        <filter val="43 844"/>
        <filter val="43 963"/>
        <filter val="535 573"/>
        <filter val="535 953"/>
        <filter val="539 983"/>
        <filter val="540 911"/>
        <filter val="56"/>
        <filter val="584 874"/>
        <filter val="589 284"/>
        <filter val="700"/>
        <filter val="842"/>
        <filter val="872"/>
        <filter val="928"/>
      </filters>
    </filterColumn>
  </autoFilter>
  <mergeCells count="31">
    <mergeCell ref="J20:J21"/>
    <mergeCell ref="K20:K21"/>
    <mergeCell ref="C16:P16"/>
    <mergeCell ref="A3:P3"/>
    <mergeCell ref="A4:P4"/>
    <mergeCell ref="C6:P6"/>
    <mergeCell ref="C7:P7"/>
    <mergeCell ref="C8:P8"/>
    <mergeCell ref="C9:P9"/>
    <mergeCell ref="C10:P10"/>
    <mergeCell ref="C11:P11"/>
    <mergeCell ref="C13:P13"/>
    <mergeCell ref="C14:P14"/>
    <mergeCell ref="C15:P15"/>
    <mergeCell ref="L20:L21"/>
    <mergeCell ref="C17:P17"/>
    <mergeCell ref="C18:P18"/>
    <mergeCell ref="A19:A21"/>
    <mergeCell ref="B19:B21"/>
    <mergeCell ref="C19:O19"/>
    <mergeCell ref="P19:P21"/>
    <mergeCell ref="C20:C21"/>
    <mergeCell ref="D20:D21"/>
    <mergeCell ref="E20:E21"/>
    <mergeCell ref="F20:F21"/>
    <mergeCell ref="M20:M21"/>
    <mergeCell ref="N20:N21"/>
    <mergeCell ref="O20:O21"/>
    <mergeCell ref="G20:G21"/>
    <mergeCell ref="H20:H21"/>
    <mergeCell ref="I20:I21"/>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26.pielikums Jūrmalas pilsētas domes 
2016.gada 15.septembra saistošajiem noteikumiem Nr.30
(protokols Nr.13, 11.punkts)
 </firstHeader>
    <firstFooter>&amp;L&amp;9&amp;D; &amp;T&amp;R&amp;9&amp;P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T321"/>
  <sheetViews>
    <sheetView showGridLines="0" view="pageLayout" zoomScaleNormal="100" workbookViewId="0">
      <selection activeCell="U4" sqref="U4"/>
    </sheetView>
  </sheetViews>
  <sheetFormatPr defaultColWidth="9.140625" defaultRowHeight="12" outlineLevelCol="1" x14ac:dyDescent="0.25"/>
  <cols>
    <col min="1" max="1" width="10.28515625" style="1" customWidth="1"/>
    <col min="2" max="2" width="25" style="1" customWidth="1"/>
    <col min="3" max="3" width="10.42578125" style="1" customWidth="1"/>
    <col min="4" max="4" width="8" style="1" hidden="1" customWidth="1" outlineLevel="1"/>
    <col min="5" max="5" width="6.7109375" style="1" hidden="1" customWidth="1" outlineLevel="1"/>
    <col min="6" max="6" width="8" style="1" customWidth="1" collapsed="1"/>
    <col min="7" max="7" width="8" style="1" hidden="1" customWidth="1" outlineLevel="1"/>
    <col min="8" max="8" width="7.7109375" style="1" hidden="1" customWidth="1" outlineLevel="1"/>
    <col min="9" max="9" width="7.42578125" style="1" customWidth="1" collapsed="1"/>
    <col min="10" max="11" width="7.28515625" style="1" hidden="1" customWidth="1" outlineLevel="1"/>
    <col min="12" max="12" width="6.140625" style="1" customWidth="1" collapsed="1"/>
    <col min="13" max="13" width="7" style="1" hidden="1" customWidth="1" outlineLevel="1"/>
    <col min="14" max="14" width="7.5703125" style="1" hidden="1" customWidth="1" outlineLevel="1"/>
    <col min="15" max="15" width="7.7109375" style="1" customWidth="1" collapsed="1"/>
    <col min="16" max="16" width="27.5703125" style="5" hidden="1" customWidth="1" outlineLevel="1"/>
    <col min="17" max="17" width="9.140625" style="5" collapsed="1"/>
    <col min="18" max="16384" width="9.140625" style="5"/>
  </cols>
  <sheetData>
    <row r="1" spans="1:17" x14ac:dyDescent="0.25">
      <c r="B1" s="2"/>
      <c r="C1" s="2"/>
      <c r="D1" s="2"/>
      <c r="E1" s="2"/>
      <c r="F1" s="2"/>
      <c r="G1" s="2"/>
      <c r="H1" s="2"/>
      <c r="I1" s="2"/>
      <c r="J1" s="2"/>
      <c r="K1" s="2"/>
      <c r="L1" s="2"/>
      <c r="M1" s="3"/>
      <c r="N1" s="3"/>
      <c r="O1" s="4" t="s">
        <v>0</v>
      </c>
    </row>
    <row r="2" spans="1:17" x14ac:dyDescent="0.25">
      <c r="B2" s="2"/>
      <c r="C2" s="2"/>
      <c r="D2" s="2"/>
      <c r="E2" s="2"/>
      <c r="F2" s="2"/>
      <c r="G2" s="2"/>
      <c r="H2" s="2"/>
      <c r="I2" s="2"/>
      <c r="J2" s="2"/>
      <c r="K2" s="2"/>
      <c r="L2" s="2"/>
      <c r="M2" s="3"/>
      <c r="N2" s="3"/>
      <c r="O2" s="4"/>
      <c r="Q2" s="6"/>
    </row>
    <row r="3" spans="1:17" x14ac:dyDescent="0.25">
      <c r="A3" s="7"/>
      <c r="B3" s="8"/>
      <c r="C3" s="8"/>
      <c r="D3" s="8"/>
      <c r="E3" s="8"/>
      <c r="F3" s="8"/>
      <c r="G3" s="8"/>
      <c r="H3" s="8"/>
      <c r="I3" s="8"/>
      <c r="J3" s="8"/>
      <c r="K3" s="8"/>
      <c r="L3" s="8"/>
      <c r="M3" s="9"/>
      <c r="N3" s="9"/>
      <c r="O3" s="10"/>
      <c r="P3" s="11"/>
      <c r="Q3" s="12"/>
    </row>
    <row r="4" spans="1:17" ht="15.75" x14ac:dyDescent="0.25">
      <c r="A4" s="830" t="s">
        <v>1</v>
      </c>
      <c r="B4" s="831"/>
      <c r="C4" s="831"/>
      <c r="D4" s="831"/>
      <c r="E4" s="831"/>
      <c r="F4" s="831"/>
      <c r="G4" s="831"/>
      <c r="H4" s="831"/>
      <c r="I4" s="831"/>
      <c r="J4" s="831"/>
      <c r="K4" s="831"/>
      <c r="L4" s="831"/>
      <c r="M4" s="831"/>
      <c r="N4" s="831"/>
      <c r="O4" s="831"/>
      <c r="P4" s="831"/>
      <c r="Q4" s="12"/>
    </row>
    <row r="5" spans="1:17" ht="15.75" x14ac:dyDescent="0.25">
      <c r="A5" s="13"/>
      <c r="B5" s="14"/>
      <c r="C5" s="14"/>
      <c r="D5" s="14"/>
      <c r="E5" s="14"/>
      <c r="F5" s="14"/>
      <c r="G5" s="14"/>
      <c r="H5" s="14"/>
      <c r="I5" s="14"/>
      <c r="J5" s="14"/>
      <c r="K5" s="14"/>
      <c r="L5" s="14"/>
      <c r="M5" s="14"/>
      <c r="N5" s="14"/>
      <c r="O5" s="14"/>
      <c r="P5" s="14"/>
      <c r="Q5" s="12"/>
    </row>
    <row r="6" spans="1:17" ht="12.75" x14ac:dyDescent="0.25">
      <c r="A6" s="15" t="s">
        <v>2</v>
      </c>
      <c r="B6" s="16"/>
      <c r="C6" s="854" t="s">
        <v>3</v>
      </c>
      <c r="D6" s="833"/>
      <c r="E6" s="833"/>
      <c r="F6" s="833"/>
      <c r="G6" s="833"/>
      <c r="H6" s="833"/>
      <c r="I6" s="833"/>
      <c r="J6" s="833"/>
      <c r="K6" s="833"/>
      <c r="L6" s="833"/>
      <c r="M6" s="833"/>
      <c r="N6" s="833"/>
      <c r="O6" s="833"/>
      <c r="P6" s="834"/>
      <c r="Q6" s="12"/>
    </row>
    <row r="7" spans="1:17" ht="12.75" x14ac:dyDescent="0.25">
      <c r="A7" s="15" t="s">
        <v>4</v>
      </c>
      <c r="B7" s="16"/>
      <c r="C7" s="854" t="s">
        <v>5</v>
      </c>
      <c r="D7" s="833"/>
      <c r="E7" s="833"/>
      <c r="F7" s="833"/>
      <c r="G7" s="833"/>
      <c r="H7" s="833"/>
      <c r="I7" s="833"/>
      <c r="J7" s="833"/>
      <c r="K7" s="833"/>
      <c r="L7" s="833"/>
      <c r="M7" s="833"/>
      <c r="N7" s="833"/>
      <c r="O7" s="833"/>
      <c r="P7" s="834"/>
      <c r="Q7" s="12"/>
    </row>
    <row r="8" spans="1:17" ht="15" customHeight="1" x14ac:dyDescent="0.25">
      <c r="A8" s="17" t="s">
        <v>6</v>
      </c>
      <c r="B8" s="18"/>
      <c r="C8" s="855" t="s">
        <v>7</v>
      </c>
      <c r="D8" s="825"/>
      <c r="E8" s="825"/>
      <c r="F8" s="825"/>
      <c r="G8" s="825"/>
      <c r="H8" s="825"/>
      <c r="I8" s="825"/>
      <c r="J8" s="825"/>
      <c r="K8" s="825"/>
      <c r="L8" s="825"/>
      <c r="M8" s="825"/>
      <c r="N8" s="825"/>
      <c r="O8" s="825"/>
      <c r="P8" s="826"/>
      <c r="Q8" s="12"/>
    </row>
    <row r="9" spans="1:17" x14ac:dyDescent="0.25">
      <c r="A9" s="17" t="s">
        <v>8</v>
      </c>
      <c r="B9" s="18"/>
      <c r="C9" s="855" t="s">
        <v>9</v>
      </c>
      <c r="D9" s="825"/>
      <c r="E9" s="825"/>
      <c r="F9" s="825"/>
      <c r="G9" s="825"/>
      <c r="H9" s="825"/>
      <c r="I9" s="825"/>
      <c r="J9" s="825"/>
      <c r="K9" s="825"/>
      <c r="L9" s="825"/>
      <c r="M9" s="825"/>
      <c r="N9" s="825"/>
      <c r="O9" s="825"/>
      <c r="P9" s="826"/>
      <c r="Q9" s="12"/>
    </row>
    <row r="10" spans="1:17" ht="27.75" customHeight="1" x14ac:dyDescent="0.25">
      <c r="A10" s="17" t="s">
        <v>10</v>
      </c>
      <c r="B10" s="18"/>
      <c r="C10" s="854" t="s">
        <v>11</v>
      </c>
      <c r="D10" s="833"/>
      <c r="E10" s="833"/>
      <c r="F10" s="833"/>
      <c r="G10" s="833"/>
      <c r="H10" s="833"/>
      <c r="I10" s="833"/>
      <c r="J10" s="833"/>
      <c r="K10" s="833"/>
      <c r="L10" s="833"/>
      <c r="M10" s="833"/>
      <c r="N10" s="833"/>
      <c r="O10" s="833"/>
      <c r="P10" s="834"/>
      <c r="Q10" s="12"/>
    </row>
    <row r="11" spans="1:17" ht="15" customHeight="1" x14ac:dyDescent="0.25">
      <c r="A11" s="17" t="s">
        <v>12</v>
      </c>
      <c r="B11" s="18"/>
      <c r="C11" s="854" t="s">
        <v>13</v>
      </c>
      <c r="D11" s="833"/>
      <c r="E11" s="833"/>
      <c r="F11" s="833"/>
      <c r="G11" s="833"/>
      <c r="H11" s="833"/>
      <c r="I11" s="833"/>
      <c r="J11" s="833"/>
      <c r="K11" s="833"/>
      <c r="L11" s="833"/>
      <c r="M11" s="833"/>
      <c r="N11" s="833"/>
      <c r="O11" s="833"/>
      <c r="P11" s="834"/>
      <c r="Q11" s="12"/>
    </row>
    <row r="12" spans="1:17" x14ac:dyDescent="0.25">
      <c r="A12" s="19" t="s">
        <v>14</v>
      </c>
      <c r="B12" s="18"/>
      <c r="C12" s="20"/>
      <c r="D12" s="21"/>
      <c r="E12" s="21"/>
      <c r="F12" s="21"/>
      <c r="G12" s="21"/>
      <c r="H12" s="21"/>
      <c r="I12" s="21"/>
      <c r="J12" s="21"/>
      <c r="K12" s="21"/>
      <c r="L12" s="21"/>
      <c r="M12" s="21"/>
      <c r="N12" s="21"/>
      <c r="O12" s="21"/>
      <c r="P12" s="22"/>
      <c r="Q12" s="12"/>
    </row>
    <row r="13" spans="1:17" ht="15" customHeight="1" x14ac:dyDescent="0.25">
      <c r="A13" s="17"/>
      <c r="B13" s="18" t="s">
        <v>15</v>
      </c>
      <c r="C13" s="855" t="s">
        <v>16</v>
      </c>
      <c r="D13" s="825"/>
      <c r="E13" s="825"/>
      <c r="F13" s="825"/>
      <c r="G13" s="825"/>
      <c r="H13" s="825"/>
      <c r="I13" s="825"/>
      <c r="J13" s="825"/>
      <c r="K13" s="825"/>
      <c r="L13" s="825"/>
      <c r="M13" s="825"/>
      <c r="N13" s="825"/>
      <c r="O13" s="825"/>
      <c r="P13" s="826"/>
      <c r="Q13" s="12"/>
    </row>
    <row r="14" spans="1:17" ht="15" customHeight="1" x14ac:dyDescent="0.25">
      <c r="A14" s="17"/>
      <c r="B14" s="18" t="s">
        <v>17</v>
      </c>
      <c r="C14" s="855" t="s">
        <v>18</v>
      </c>
      <c r="D14" s="825"/>
      <c r="E14" s="825"/>
      <c r="F14" s="825"/>
      <c r="G14" s="825"/>
      <c r="H14" s="825"/>
      <c r="I14" s="825"/>
      <c r="J14" s="825"/>
      <c r="K14" s="825"/>
      <c r="L14" s="825"/>
      <c r="M14" s="825"/>
      <c r="N14" s="825"/>
      <c r="O14" s="825"/>
      <c r="P14" s="826"/>
      <c r="Q14" s="12"/>
    </row>
    <row r="15" spans="1:17" x14ac:dyDescent="0.25">
      <c r="A15" s="17"/>
      <c r="B15" s="18" t="s">
        <v>19</v>
      </c>
      <c r="C15" s="23"/>
      <c r="D15" s="21"/>
      <c r="E15" s="21"/>
      <c r="F15" s="21"/>
      <c r="G15" s="21"/>
      <c r="H15" s="21"/>
      <c r="I15" s="21"/>
      <c r="J15" s="21"/>
      <c r="K15" s="21"/>
      <c r="L15" s="21"/>
      <c r="M15" s="21"/>
      <c r="N15" s="21"/>
      <c r="O15" s="21"/>
      <c r="P15" s="24"/>
      <c r="Q15" s="12"/>
    </row>
    <row r="16" spans="1:17" ht="15" customHeight="1" x14ac:dyDescent="0.25">
      <c r="A16" s="17"/>
      <c r="B16" s="18" t="s">
        <v>20</v>
      </c>
      <c r="C16" s="855" t="s">
        <v>21</v>
      </c>
      <c r="D16" s="825"/>
      <c r="E16" s="825"/>
      <c r="F16" s="825"/>
      <c r="G16" s="825"/>
      <c r="H16" s="825"/>
      <c r="I16" s="825"/>
      <c r="J16" s="825"/>
      <c r="K16" s="825"/>
      <c r="L16" s="825"/>
      <c r="M16" s="825"/>
      <c r="N16" s="825"/>
      <c r="O16" s="825"/>
      <c r="P16" s="826"/>
      <c r="Q16" s="12"/>
    </row>
    <row r="17" spans="1:20" x14ac:dyDescent="0.25">
      <c r="A17" s="17"/>
      <c r="B17" s="18" t="s">
        <v>22</v>
      </c>
      <c r="C17" s="855"/>
      <c r="D17" s="825"/>
      <c r="E17" s="825"/>
      <c r="F17" s="825"/>
      <c r="G17" s="825"/>
      <c r="H17" s="825"/>
      <c r="I17" s="825"/>
      <c r="J17" s="825"/>
      <c r="K17" s="825"/>
      <c r="L17" s="825"/>
      <c r="M17" s="825"/>
      <c r="N17" s="825"/>
      <c r="O17" s="825"/>
      <c r="P17" s="826"/>
      <c r="Q17" s="12"/>
    </row>
    <row r="18" spans="1:20" x14ac:dyDescent="0.25">
      <c r="A18" s="25"/>
      <c r="B18" s="26"/>
      <c r="C18" s="853"/>
      <c r="D18" s="837"/>
      <c r="E18" s="837"/>
      <c r="F18" s="837"/>
      <c r="G18" s="837"/>
      <c r="H18" s="837"/>
      <c r="I18" s="837"/>
      <c r="J18" s="837"/>
      <c r="K18" s="837"/>
      <c r="L18" s="837"/>
      <c r="M18" s="837"/>
      <c r="N18" s="837"/>
      <c r="O18" s="837"/>
      <c r="P18" s="838"/>
      <c r="Q18" s="12"/>
    </row>
    <row r="19" spans="1:20" s="27" customFormat="1" x14ac:dyDescent="0.25">
      <c r="A19" s="839" t="s">
        <v>23</v>
      </c>
      <c r="B19" s="842" t="s">
        <v>24</v>
      </c>
      <c r="C19" s="845" t="s">
        <v>25</v>
      </c>
      <c r="D19" s="846"/>
      <c r="E19" s="846"/>
      <c r="F19" s="846"/>
      <c r="G19" s="846"/>
      <c r="H19" s="846"/>
      <c r="I19" s="846"/>
      <c r="J19" s="846"/>
      <c r="K19" s="846"/>
      <c r="L19" s="846"/>
      <c r="M19" s="846"/>
      <c r="N19" s="846"/>
      <c r="O19" s="847"/>
      <c r="P19" s="842" t="s">
        <v>26</v>
      </c>
    </row>
    <row r="20" spans="1:20" s="27" customFormat="1" x14ac:dyDescent="0.25">
      <c r="A20" s="840"/>
      <c r="B20" s="843"/>
      <c r="C20" s="848" t="s">
        <v>27</v>
      </c>
      <c r="D20" s="821" t="s">
        <v>28</v>
      </c>
      <c r="E20" s="823" t="s">
        <v>29</v>
      </c>
      <c r="F20" s="835" t="s">
        <v>30</v>
      </c>
      <c r="G20" s="821" t="s">
        <v>31</v>
      </c>
      <c r="H20" s="823" t="s">
        <v>32</v>
      </c>
      <c r="I20" s="835" t="s">
        <v>33</v>
      </c>
      <c r="J20" s="821" t="s">
        <v>34</v>
      </c>
      <c r="K20" s="823" t="s">
        <v>35</v>
      </c>
      <c r="L20" s="835" t="s">
        <v>36</v>
      </c>
      <c r="M20" s="821" t="s">
        <v>37</v>
      </c>
      <c r="N20" s="823" t="s">
        <v>38</v>
      </c>
      <c r="O20" s="835" t="s">
        <v>39</v>
      </c>
      <c r="P20" s="843"/>
    </row>
    <row r="21" spans="1:20" s="28" customFormat="1" ht="58.5" customHeight="1" thickBot="1" x14ac:dyDescent="0.3">
      <c r="A21" s="841"/>
      <c r="B21" s="844"/>
      <c r="C21" s="849"/>
      <c r="D21" s="822"/>
      <c r="E21" s="824"/>
      <c r="F21" s="836"/>
      <c r="G21" s="822"/>
      <c r="H21" s="824"/>
      <c r="I21" s="836"/>
      <c r="J21" s="822"/>
      <c r="K21" s="824"/>
      <c r="L21" s="836"/>
      <c r="M21" s="822"/>
      <c r="N21" s="824"/>
      <c r="O21" s="836"/>
      <c r="P21" s="844"/>
    </row>
    <row r="22" spans="1:20" s="28" customFormat="1" ht="9" thickTop="1" x14ac:dyDescent="0.25">
      <c r="A22" s="29">
        <v>1</v>
      </c>
      <c r="B22" s="29">
        <v>2</v>
      </c>
      <c r="C22" s="30">
        <v>3</v>
      </c>
      <c r="D22" s="31">
        <v>4</v>
      </c>
      <c r="E22" s="558">
        <v>5</v>
      </c>
      <c r="F22" s="29">
        <v>6</v>
      </c>
      <c r="G22" s="31">
        <v>7</v>
      </c>
      <c r="H22" s="32">
        <v>8</v>
      </c>
      <c r="I22" s="33">
        <v>9</v>
      </c>
      <c r="J22" s="31">
        <v>10</v>
      </c>
      <c r="K22" s="34">
        <v>11</v>
      </c>
      <c r="L22" s="33">
        <v>12</v>
      </c>
      <c r="M22" s="34">
        <v>13</v>
      </c>
      <c r="N22" s="35">
        <v>14</v>
      </c>
      <c r="O22" s="33">
        <v>15</v>
      </c>
      <c r="P22" s="33">
        <v>16</v>
      </c>
    </row>
    <row r="23" spans="1:20" s="46" customFormat="1" x14ac:dyDescent="0.25">
      <c r="A23" s="36"/>
      <c r="B23" s="37" t="s">
        <v>40</v>
      </c>
      <c r="C23" s="38"/>
      <c r="D23" s="39"/>
      <c r="E23" s="560"/>
      <c r="F23" s="40"/>
      <c r="G23" s="39"/>
      <c r="H23" s="41"/>
      <c r="I23" s="42"/>
      <c r="J23" s="39"/>
      <c r="K23" s="43"/>
      <c r="L23" s="42"/>
      <c r="M23" s="43"/>
      <c r="N23" s="44"/>
      <c r="O23" s="42"/>
      <c r="P23" s="45"/>
    </row>
    <row r="24" spans="1:20" s="46" customFormat="1" ht="12.75" thickBot="1" x14ac:dyDescent="0.3">
      <c r="A24" s="47"/>
      <c r="B24" s="48" t="s">
        <v>41</v>
      </c>
      <c r="C24" s="49">
        <f>SUM(F24,I24,L24,O24)</f>
        <v>634129</v>
      </c>
      <c r="D24" s="50">
        <f>SUM(D25,D28,D29,D45,D46)</f>
        <v>449118</v>
      </c>
      <c r="E24" s="562">
        <f>SUM(E25,E28,E29,E45,E46)</f>
        <v>0</v>
      </c>
      <c r="F24" s="386">
        <f t="shared" ref="F24:F29" si="0">D24+E24</f>
        <v>449118</v>
      </c>
      <c r="G24" s="50">
        <f>SUM(G25,G28,G29,G45,G46)</f>
        <v>163515</v>
      </c>
      <c r="H24" s="51">
        <f>SUM(H25,H28,H46)</f>
        <v>0</v>
      </c>
      <c r="I24" s="52">
        <f>G24+H24</f>
        <v>163515</v>
      </c>
      <c r="J24" s="50">
        <f>SUM(J25,J30,J46)</f>
        <v>21496</v>
      </c>
      <c r="K24" s="51">
        <f>SUM(K25,K30,K46)</f>
        <v>0</v>
      </c>
      <c r="L24" s="52">
        <f>J24+K24</f>
        <v>21496</v>
      </c>
      <c r="M24" s="53">
        <f>SUM(M25,M48)</f>
        <v>0</v>
      </c>
      <c r="N24" s="54">
        <f>SUM(N25,N48)</f>
        <v>0</v>
      </c>
      <c r="O24" s="52">
        <f>M24+N24</f>
        <v>0</v>
      </c>
      <c r="P24" s="55"/>
      <c r="R24" s="56"/>
      <c r="S24" s="56"/>
      <c r="T24" s="56"/>
    </row>
    <row r="25" spans="1:20" ht="12.75" thickTop="1" x14ac:dyDescent="0.25">
      <c r="A25" s="57"/>
      <c r="B25" s="58" t="s">
        <v>42</v>
      </c>
      <c r="C25" s="59">
        <f t="shared" ref="C25:C50" si="1">SUM(F25,I25,L25,O25)</f>
        <v>2000</v>
      </c>
      <c r="D25" s="60">
        <f>SUM(D26:D27)</f>
        <v>0</v>
      </c>
      <c r="E25" s="564">
        <f>SUM(E26:E27)</f>
        <v>0</v>
      </c>
      <c r="F25" s="387">
        <f t="shared" si="0"/>
        <v>0</v>
      </c>
      <c r="G25" s="60">
        <f>SUM(G26:G27)</f>
        <v>0</v>
      </c>
      <c r="H25" s="61">
        <f>SUM(H26:H27)</f>
        <v>0</v>
      </c>
      <c r="I25" s="62">
        <f>G25+H25</f>
        <v>0</v>
      </c>
      <c r="J25" s="60">
        <f>SUM(J26:J27)</f>
        <v>2000</v>
      </c>
      <c r="K25" s="61">
        <f>SUM(K26:K27)</f>
        <v>0</v>
      </c>
      <c r="L25" s="62">
        <f>J25+K25</f>
        <v>2000</v>
      </c>
      <c r="M25" s="63">
        <f>SUM(M26:M27)</f>
        <v>0</v>
      </c>
      <c r="N25" s="64">
        <f>SUM(N26:N27)</f>
        <v>0</v>
      </c>
      <c r="O25" s="62">
        <f>M25+N25</f>
        <v>0</v>
      </c>
      <c r="P25" s="65"/>
      <c r="R25" s="56"/>
      <c r="S25" s="56"/>
      <c r="T25" s="56"/>
    </row>
    <row r="26" spans="1:20" hidden="1" x14ac:dyDescent="0.25">
      <c r="A26" s="66"/>
      <c r="B26" s="67" t="s">
        <v>43</v>
      </c>
      <c r="C26" s="68">
        <f t="shared" si="1"/>
        <v>0</v>
      </c>
      <c r="D26" s="69"/>
      <c r="E26" s="73"/>
      <c r="F26" s="71">
        <f t="shared" si="0"/>
        <v>0</v>
      </c>
      <c r="G26" s="69"/>
      <c r="H26" s="70"/>
      <c r="I26" s="71">
        <f>G26+H26</f>
        <v>0</v>
      </c>
      <c r="J26" s="69"/>
      <c r="K26" s="70"/>
      <c r="L26" s="71">
        <f>J26+K26</f>
        <v>0</v>
      </c>
      <c r="M26" s="72"/>
      <c r="N26" s="73"/>
      <c r="O26" s="71">
        <f>M26+N26</f>
        <v>0</v>
      </c>
      <c r="P26" s="74"/>
      <c r="R26" s="56"/>
      <c r="S26" s="56"/>
      <c r="T26" s="56"/>
    </row>
    <row r="27" spans="1:20" x14ac:dyDescent="0.25">
      <c r="A27" s="75"/>
      <c r="B27" s="76" t="s">
        <v>44</v>
      </c>
      <c r="C27" s="77">
        <f t="shared" si="1"/>
        <v>2000</v>
      </c>
      <c r="D27" s="78"/>
      <c r="E27" s="571"/>
      <c r="F27" s="389">
        <f t="shared" si="0"/>
        <v>0</v>
      </c>
      <c r="G27" s="78"/>
      <c r="H27" s="79"/>
      <c r="I27" s="80">
        <f>G27+H27</f>
        <v>0</v>
      </c>
      <c r="J27" s="78">
        <v>2000</v>
      </c>
      <c r="K27" s="79"/>
      <c r="L27" s="80">
        <f>J27+K27</f>
        <v>2000</v>
      </c>
      <c r="M27" s="81"/>
      <c r="N27" s="82"/>
      <c r="O27" s="80">
        <f>M27+N27</f>
        <v>0</v>
      </c>
      <c r="P27" s="83"/>
      <c r="R27" s="56"/>
      <c r="S27" s="56"/>
      <c r="T27" s="56"/>
    </row>
    <row r="28" spans="1:20" s="46" customFormat="1" ht="27.75" customHeight="1" thickBot="1" x14ac:dyDescent="0.3">
      <c r="A28" s="84">
        <v>19300</v>
      </c>
      <c r="B28" s="84" t="s">
        <v>45</v>
      </c>
      <c r="C28" s="85">
        <f t="shared" si="1"/>
        <v>612633</v>
      </c>
      <c r="D28" s="86">
        <f>440657-8812+17273</f>
        <v>449118</v>
      </c>
      <c r="E28" s="796"/>
      <c r="F28" s="390">
        <f t="shared" si="0"/>
        <v>449118</v>
      </c>
      <c r="G28" s="86">
        <f>160184+3331</f>
        <v>163515</v>
      </c>
      <c r="H28" s="87"/>
      <c r="I28" s="88">
        <f>G28+H28</f>
        <v>163515</v>
      </c>
      <c r="J28" s="89" t="s">
        <v>46</v>
      </c>
      <c r="K28" s="90" t="s">
        <v>46</v>
      </c>
      <c r="L28" s="91" t="s">
        <v>46</v>
      </c>
      <c r="M28" s="92" t="s">
        <v>46</v>
      </c>
      <c r="N28" s="93" t="s">
        <v>46</v>
      </c>
      <c r="O28" s="91" t="s">
        <v>46</v>
      </c>
      <c r="P28" s="94"/>
      <c r="R28" s="56"/>
      <c r="S28" s="56"/>
      <c r="T28" s="56"/>
    </row>
    <row r="29" spans="1:20" s="46" customFormat="1" ht="34.15" hidden="1" customHeight="1" thickTop="1" x14ac:dyDescent="0.25">
      <c r="A29" s="95"/>
      <c r="B29" s="95" t="s">
        <v>47</v>
      </c>
      <c r="C29" s="96">
        <f t="shared" si="1"/>
        <v>0</v>
      </c>
      <c r="D29" s="97"/>
      <c r="E29" s="336"/>
      <c r="F29" s="156">
        <f t="shared" si="0"/>
        <v>0</v>
      </c>
      <c r="G29" s="98" t="s">
        <v>46</v>
      </c>
      <c r="H29" s="99" t="s">
        <v>46</v>
      </c>
      <c r="I29" s="100" t="s">
        <v>46</v>
      </c>
      <c r="J29" s="98" t="s">
        <v>46</v>
      </c>
      <c r="K29" s="99" t="s">
        <v>46</v>
      </c>
      <c r="L29" s="100" t="s">
        <v>46</v>
      </c>
      <c r="M29" s="101" t="s">
        <v>46</v>
      </c>
      <c r="N29" s="102" t="s">
        <v>46</v>
      </c>
      <c r="O29" s="100" t="s">
        <v>46</v>
      </c>
      <c r="P29" s="103"/>
      <c r="R29" s="56"/>
      <c r="S29" s="56"/>
      <c r="T29" s="56"/>
    </row>
    <row r="30" spans="1:20" s="46" customFormat="1" ht="38.450000000000003" customHeight="1" thickTop="1" x14ac:dyDescent="0.25">
      <c r="A30" s="95">
        <v>21300</v>
      </c>
      <c r="B30" s="95" t="s">
        <v>48</v>
      </c>
      <c r="C30" s="96">
        <f t="shared" si="1"/>
        <v>19496</v>
      </c>
      <c r="D30" s="98" t="s">
        <v>46</v>
      </c>
      <c r="E30" s="579" t="s">
        <v>46</v>
      </c>
      <c r="F30" s="797" t="s">
        <v>46</v>
      </c>
      <c r="G30" s="98" t="s">
        <v>46</v>
      </c>
      <c r="H30" s="99" t="s">
        <v>46</v>
      </c>
      <c r="I30" s="100" t="s">
        <v>46</v>
      </c>
      <c r="J30" s="104">
        <f>SUM(J31,J35,J37,J40)</f>
        <v>19496</v>
      </c>
      <c r="K30" s="105">
        <f>SUM(K31,K35,K37,K40)</f>
        <v>0</v>
      </c>
      <c r="L30" s="106">
        <f t="shared" ref="L30:L44" si="2">J30+K30</f>
        <v>19496</v>
      </c>
      <c r="M30" s="101" t="s">
        <v>46</v>
      </c>
      <c r="N30" s="102" t="s">
        <v>46</v>
      </c>
      <c r="O30" s="100" t="s">
        <v>46</v>
      </c>
      <c r="P30" s="103"/>
      <c r="R30" s="56"/>
      <c r="S30" s="56"/>
      <c r="T30" s="56"/>
    </row>
    <row r="31" spans="1:20" s="46" customFormat="1" ht="24" customHeight="1" x14ac:dyDescent="0.25">
      <c r="A31" s="107">
        <v>21350</v>
      </c>
      <c r="B31" s="95" t="s">
        <v>49</v>
      </c>
      <c r="C31" s="96">
        <f t="shared" si="1"/>
        <v>13281</v>
      </c>
      <c r="D31" s="98" t="s">
        <v>46</v>
      </c>
      <c r="E31" s="579" t="s">
        <v>46</v>
      </c>
      <c r="F31" s="797" t="s">
        <v>46</v>
      </c>
      <c r="G31" s="98" t="s">
        <v>46</v>
      </c>
      <c r="H31" s="99" t="s">
        <v>46</v>
      </c>
      <c r="I31" s="100" t="s">
        <v>46</v>
      </c>
      <c r="J31" s="104">
        <f>SUM(J32:J34)</f>
        <v>13281</v>
      </c>
      <c r="K31" s="105">
        <f>SUM(K32:K34)</f>
        <v>0</v>
      </c>
      <c r="L31" s="106">
        <f t="shared" si="2"/>
        <v>13281</v>
      </c>
      <c r="M31" s="101" t="s">
        <v>46</v>
      </c>
      <c r="N31" s="102" t="s">
        <v>46</v>
      </c>
      <c r="O31" s="100" t="s">
        <v>46</v>
      </c>
      <c r="P31" s="103"/>
      <c r="R31" s="56"/>
      <c r="S31" s="56"/>
      <c r="T31" s="56"/>
    </row>
    <row r="32" spans="1:20" hidden="1" x14ac:dyDescent="0.25">
      <c r="A32" s="66">
        <v>21351</v>
      </c>
      <c r="B32" s="108" t="s">
        <v>50</v>
      </c>
      <c r="C32" s="109">
        <f t="shared" si="1"/>
        <v>0</v>
      </c>
      <c r="D32" s="110" t="s">
        <v>46</v>
      </c>
      <c r="E32" s="117" t="s">
        <v>46</v>
      </c>
      <c r="F32" s="112" t="s">
        <v>46</v>
      </c>
      <c r="G32" s="110" t="s">
        <v>46</v>
      </c>
      <c r="H32" s="111" t="s">
        <v>46</v>
      </c>
      <c r="I32" s="112" t="s">
        <v>46</v>
      </c>
      <c r="J32" s="113"/>
      <c r="K32" s="114"/>
      <c r="L32" s="115">
        <f t="shared" si="2"/>
        <v>0</v>
      </c>
      <c r="M32" s="116" t="s">
        <v>46</v>
      </c>
      <c r="N32" s="117" t="s">
        <v>46</v>
      </c>
      <c r="O32" s="112" t="s">
        <v>46</v>
      </c>
      <c r="P32" s="74"/>
      <c r="R32" s="56"/>
      <c r="S32" s="56"/>
      <c r="T32" s="56"/>
    </row>
    <row r="33" spans="1:20" x14ac:dyDescent="0.25">
      <c r="A33" s="75">
        <v>21352</v>
      </c>
      <c r="B33" s="118" t="s">
        <v>51</v>
      </c>
      <c r="C33" s="119">
        <f t="shared" si="1"/>
        <v>13281</v>
      </c>
      <c r="D33" s="120" t="s">
        <v>46</v>
      </c>
      <c r="E33" s="584" t="s">
        <v>46</v>
      </c>
      <c r="F33" s="798" t="s">
        <v>46</v>
      </c>
      <c r="G33" s="120" t="s">
        <v>46</v>
      </c>
      <c r="H33" s="121" t="s">
        <v>46</v>
      </c>
      <c r="I33" s="122" t="s">
        <v>46</v>
      </c>
      <c r="J33" s="123">
        <v>13281</v>
      </c>
      <c r="K33" s="124"/>
      <c r="L33" s="125">
        <f t="shared" si="2"/>
        <v>13281</v>
      </c>
      <c r="M33" s="126" t="s">
        <v>46</v>
      </c>
      <c r="N33" s="127" t="s">
        <v>46</v>
      </c>
      <c r="O33" s="122" t="s">
        <v>46</v>
      </c>
      <c r="P33" s="83"/>
      <c r="R33" s="56"/>
      <c r="S33" s="56"/>
      <c r="T33" s="56"/>
    </row>
    <row r="34" spans="1:20" ht="24" hidden="1" x14ac:dyDescent="0.25">
      <c r="A34" s="75">
        <v>21359</v>
      </c>
      <c r="B34" s="118" t="s">
        <v>52</v>
      </c>
      <c r="C34" s="119">
        <f t="shared" si="1"/>
        <v>0</v>
      </c>
      <c r="D34" s="120" t="s">
        <v>46</v>
      </c>
      <c r="E34" s="127" t="s">
        <v>46</v>
      </c>
      <c r="F34" s="122" t="s">
        <v>46</v>
      </c>
      <c r="G34" s="120" t="s">
        <v>46</v>
      </c>
      <c r="H34" s="121" t="s">
        <v>46</v>
      </c>
      <c r="I34" s="122" t="s">
        <v>46</v>
      </c>
      <c r="J34" s="123"/>
      <c r="K34" s="124"/>
      <c r="L34" s="125">
        <f t="shared" si="2"/>
        <v>0</v>
      </c>
      <c r="M34" s="126" t="s">
        <v>46</v>
      </c>
      <c r="N34" s="127" t="s">
        <v>46</v>
      </c>
      <c r="O34" s="122" t="s">
        <v>46</v>
      </c>
      <c r="P34" s="83"/>
      <c r="R34" s="56"/>
      <c r="S34" s="56"/>
      <c r="T34" s="56"/>
    </row>
    <row r="35" spans="1:20" s="46" customFormat="1" ht="37.9" hidden="1" customHeight="1" x14ac:dyDescent="0.25">
      <c r="A35" s="107">
        <v>21370</v>
      </c>
      <c r="B35" s="95" t="s">
        <v>53</v>
      </c>
      <c r="C35" s="96">
        <f t="shared" si="1"/>
        <v>0</v>
      </c>
      <c r="D35" s="98" t="s">
        <v>46</v>
      </c>
      <c r="E35" s="102" t="s">
        <v>46</v>
      </c>
      <c r="F35" s="100" t="s">
        <v>46</v>
      </c>
      <c r="G35" s="98" t="s">
        <v>46</v>
      </c>
      <c r="H35" s="99" t="s">
        <v>46</v>
      </c>
      <c r="I35" s="100" t="s">
        <v>46</v>
      </c>
      <c r="J35" s="104">
        <f>SUM(J36)</f>
        <v>0</v>
      </c>
      <c r="K35" s="105">
        <f>SUM(K36)</f>
        <v>0</v>
      </c>
      <c r="L35" s="106">
        <f t="shared" si="2"/>
        <v>0</v>
      </c>
      <c r="M35" s="101" t="s">
        <v>46</v>
      </c>
      <c r="N35" s="102" t="s">
        <v>46</v>
      </c>
      <c r="O35" s="100" t="s">
        <v>46</v>
      </c>
      <c r="P35" s="103"/>
      <c r="R35" s="56"/>
      <c r="S35" s="56"/>
      <c r="T35" s="56"/>
    </row>
    <row r="36" spans="1:20" ht="36" hidden="1" x14ac:dyDescent="0.25">
      <c r="A36" s="128">
        <v>21379</v>
      </c>
      <c r="B36" s="129" t="s">
        <v>54</v>
      </c>
      <c r="C36" s="130">
        <f t="shared" si="1"/>
        <v>0</v>
      </c>
      <c r="D36" s="131" t="s">
        <v>46</v>
      </c>
      <c r="E36" s="138" t="s">
        <v>46</v>
      </c>
      <c r="F36" s="133" t="s">
        <v>46</v>
      </c>
      <c r="G36" s="131" t="s">
        <v>46</v>
      </c>
      <c r="H36" s="132" t="s">
        <v>46</v>
      </c>
      <c r="I36" s="133" t="s">
        <v>46</v>
      </c>
      <c r="J36" s="134"/>
      <c r="K36" s="135"/>
      <c r="L36" s="136">
        <f t="shared" si="2"/>
        <v>0</v>
      </c>
      <c r="M36" s="137" t="s">
        <v>46</v>
      </c>
      <c r="N36" s="138" t="s">
        <v>46</v>
      </c>
      <c r="O36" s="133" t="s">
        <v>46</v>
      </c>
      <c r="P36" s="139"/>
      <c r="R36" s="56"/>
      <c r="S36" s="56"/>
      <c r="T36" s="56"/>
    </row>
    <row r="37" spans="1:20" s="46" customFormat="1" ht="16.899999999999999" hidden="1" customHeight="1" x14ac:dyDescent="0.25">
      <c r="A37" s="107">
        <v>21380</v>
      </c>
      <c r="B37" s="95" t="s">
        <v>55</v>
      </c>
      <c r="C37" s="96">
        <f t="shared" si="1"/>
        <v>0</v>
      </c>
      <c r="D37" s="98" t="s">
        <v>46</v>
      </c>
      <c r="E37" s="102" t="s">
        <v>46</v>
      </c>
      <c r="F37" s="100" t="s">
        <v>46</v>
      </c>
      <c r="G37" s="98" t="s">
        <v>46</v>
      </c>
      <c r="H37" s="99" t="s">
        <v>46</v>
      </c>
      <c r="I37" s="100" t="s">
        <v>46</v>
      </c>
      <c r="J37" s="104">
        <f>SUM(J38:J39)</f>
        <v>0</v>
      </c>
      <c r="K37" s="105">
        <f>SUM(K38:K39)</f>
        <v>0</v>
      </c>
      <c r="L37" s="106">
        <f t="shared" si="2"/>
        <v>0</v>
      </c>
      <c r="M37" s="101" t="s">
        <v>46</v>
      </c>
      <c r="N37" s="102" t="s">
        <v>46</v>
      </c>
      <c r="O37" s="100" t="s">
        <v>46</v>
      </c>
      <c r="P37" s="103"/>
      <c r="R37" s="56"/>
      <c r="S37" s="56"/>
      <c r="T37" s="56"/>
    </row>
    <row r="38" spans="1:20" hidden="1" x14ac:dyDescent="0.25">
      <c r="A38" s="67">
        <v>21381</v>
      </c>
      <c r="B38" s="108" t="s">
        <v>56</v>
      </c>
      <c r="C38" s="109">
        <f t="shared" si="1"/>
        <v>0</v>
      </c>
      <c r="D38" s="110" t="s">
        <v>46</v>
      </c>
      <c r="E38" s="117" t="s">
        <v>46</v>
      </c>
      <c r="F38" s="112" t="s">
        <v>46</v>
      </c>
      <c r="G38" s="110" t="s">
        <v>46</v>
      </c>
      <c r="H38" s="111" t="s">
        <v>46</v>
      </c>
      <c r="I38" s="112" t="s">
        <v>46</v>
      </c>
      <c r="J38" s="113"/>
      <c r="K38" s="114"/>
      <c r="L38" s="115">
        <f t="shared" si="2"/>
        <v>0</v>
      </c>
      <c r="M38" s="116" t="s">
        <v>46</v>
      </c>
      <c r="N38" s="117" t="s">
        <v>46</v>
      </c>
      <c r="O38" s="112" t="s">
        <v>46</v>
      </c>
      <c r="P38" s="74"/>
      <c r="R38" s="56"/>
      <c r="S38" s="56"/>
      <c r="T38" s="56"/>
    </row>
    <row r="39" spans="1:20" ht="24" hidden="1" x14ac:dyDescent="0.25">
      <c r="A39" s="76">
        <v>21383</v>
      </c>
      <c r="B39" s="118" t="s">
        <v>57</v>
      </c>
      <c r="C39" s="119">
        <f t="shared" si="1"/>
        <v>0</v>
      </c>
      <c r="D39" s="120" t="s">
        <v>46</v>
      </c>
      <c r="E39" s="127" t="s">
        <v>46</v>
      </c>
      <c r="F39" s="122" t="s">
        <v>46</v>
      </c>
      <c r="G39" s="120" t="s">
        <v>46</v>
      </c>
      <c r="H39" s="121" t="s">
        <v>46</v>
      </c>
      <c r="I39" s="122" t="s">
        <v>46</v>
      </c>
      <c r="J39" s="123"/>
      <c r="K39" s="124"/>
      <c r="L39" s="125">
        <f t="shared" si="2"/>
        <v>0</v>
      </c>
      <c r="M39" s="126" t="s">
        <v>46</v>
      </c>
      <c r="N39" s="127" t="s">
        <v>46</v>
      </c>
      <c r="O39" s="122" t="s">
        <v>46</v>
      </c>
      <c r="P39" s="83"/>
      <c r="R39" s="56"/>
      <c r="S39" s="56"/>
      <c r="T39" s="56"/>
    </row>
    <row r="40" spans="1:20" s="46" customFormat="1" ht="35.450000000000003" customHeight="1" x14ac:dyDescent="0.25">
      <c r="A40" s="107">
        <v>21390</v>
      </c>
      <c r="B40" s="95" t="s">
        <v>58</v>
      </c>
      <c r="C40" s="96">
        <f t="shared" si="1"/>
        <v>6215</v>
      </c>
      <c r="D40" s="98" t="s">
        <v>46</v>
      </c>
      <c r="E40" s="579" t="s">
        <v>46</v>
      </c>
      <c r="F40" s="797" t="s">
        <v>46</v>
      </c>
      <c r="G40" s="98" t="s">
        <v>46</v>
      </c>
      <c r="H40" s="99" t="s">
        <v>46</v>
      </c>
      <c r="I40" s="100" t="s">
        <v>46</v>
      </c>
      <c r="J40" s="104">
        <f>SUM(J41:J44)</f>
        <v>6215</v>
      </c>
      <c r="K40" s="105">
        <f>SUM(K41:K44)</f>
        <v>0</v>
      </c>
      <c r="L40" s="106">
        <f t="shared" si="2"/>
        <v>6215</v>
      </c>
      <c r="M40" s="101" t="s">
        <v>46</v>
      </c>
      <c r="N40" s="102" t="s">
        <v>46</v>
      </c>
      <c r="O40" s="100" t="s">
        <v>46</v>
      </c>
      <c r="P40" s="103"/>
      <c r="R40" s="56"/>
      <c r="S40" s="56"/>
      <c r="T40" s="56"/>
    </row>
    <row r="41" spans="1:20" ht="24" hidden="1" x14ac:dyDescent="0.25">
      <c r="A41" s="67">
        <v>21391</v>
      </c>
      <c r="B41" s="108" t="s">
        <v>59</v>
      </c>
      <c r="C41" s="109">
        <f t="shared" si="1"/>
        <v>0</v>
      </c>
      <c r="D41" s="110" t="s">
        <v>46</v>
      </c>
      <c r="E41" s="117" t="s">
        <v>46</v>
      </c>
      <c r="F41" s="112" t="s">
        <v>46</v>
      </c>
      <c r="G41" s="110" t="s">
        <v>46</v>
      </c>
      <c r="H41" s="111" t="s">
        <v>46</v>
      </c>
      <c r="I41" s="112" t="s">
        <v>46</v>
      </c>
      <c r="J41" s="113"/>
      <c r="K41" s="114"/>
      <c r="L41" s="115">
        <f t="shared" si="2"/>
        <v>0</v>
      </c>
      <c r="M41" s="116" t="s">
        <v>46</v>
      </c>
      <c r="N41" s="117" t="s">
        <v>46</v>
      </c>
      <c r="O41" s="112" t="s">
        <v>46</v>
      </c>
      <c r="P41" s="74"/>
      <c r="R41" s="56"/>
      <c r="S41" s="56"/>
      <c r="T41" s="56"/>
    </row>
    <row r="42" spans="1:20" hidden="1" x14ac:dyDescent="0.25">
      <c r="A42" s="76">
        <v>21393</v>
      </c>
      <c r="B42" s="118" t="s">
        <v>60</v>
      </c>
      <c r="C42" s="119">
        <f t="shared" si="1"/>
        <v>0</v>
      </c>
      <c r="D42" s="120" t="s">
        <v>46</v>
      </c>
      <c r="E42" s="127" t="s">
        <v>46</v>
      </c>
      <c r="F42" s="122" t="s">
        <v>46</v>
      </c>
      <c r="G42" s="120" t="s">
        <v>46</v>
      </c>
      <c r="H42" s="121" t="s">
        <v>46</v>
      </c>
      <c r="I42" s="122" t="s">
        <v>46</v>
      </c>
      <c r="J42" s="123"/>
      <c r="K42" s="124"/>
      <c r="L42" s="125">
        <f t="shared" si="2"/>
        <v>0</v>
      </c>
      <c r="M42" s="126" t="s">
        <v>46</v>
      </c>
      <c r="N42" s="127" t="s">
        <v>46</v>
      </c>
      <c r="O42" s="122" t="s">
        <v>46</v>
      </c>
      <c r="P42" s="83"/>
      <c r="R42" s="56"/>
      <c r="S42" s="56"/>
      <c r="T42" s="56"/>
    </row>
    <row r="43" spans="1:20" hidden="1" x14ac:dyDescent="0.25">
      <c r="A43" s="76">
        <v>21395</v>
      </c>
      <c r="B43" s="118" t="s">
        <v>61</v>
      </c>
      <c r="C43" s="119">
        <f t="shared" si="1"/>
        <v>0</v>
      </c>
      <c r="D43" s="120" t="s">
        <v>46</v>
      </c>
      <c r="E43" s="127" t="s">
        <v>46</v>
      </c>
      <c r="F43" s="122" t="s">
        <v>46</v>
      </c>
      <c r="G43" s="120" t="s">
        <v>46</v>
      </c>
      <c r="H43" s="121" t="s">
        <v>46</v>
      </c>
      <c r="I43" s="122" t="s">
        <v>46</v>
      </c>
      <c r="J43" s="123"/>
      <c r="K43" s="124"/>
      <c r="L43" s="125">
        <f t="shared" si="2"/>
        <v>0</v>
      </c>
      <c r="M43" s="126" t="s">
        <v>46</v>
      </c>
      <c r="N43" s="127" t="s">
        <v>46</v>
      </c>
      <c r="O43" s="122" t="s">
        <v>46</v>
      </c>
      <c r="P43" s="83"/>
      <c r="R43" s="56"/>
      <c r="S43" s="56"/>
      <c r="T43" s="56"/>
    </row>
    <row r="44" spans="1:20" ht="24" x14ac:dyDescent="0.25">
      <c r="A44" s="76">
        <v>21399</v>
      </c>
      <c r="B44" s="118" t="s">
        <v>62</v>
      </c>
      <c r="C44" s="119">
        <f t="shared" si="1"/>
        <v>6215</v>
      </c>
      <c r="D44" s="120" t="s">
        <v>46</v>
      </c>
      <c r="E44" s="584" t="s">
        <v>46</v>
      </c>
      <c r="F44" s="798" t="s">
        <v>46</v>
      </c>
      <c r="G44" s="120" t="s">
        <v>46</v>
      </c>
      <c r="H44" s="121" t="s">
        <v>46</v>
      </c>
      <c r="I44" s="122" t="s">
        <v>46</v>
      </c>
      <c r="J44" s="123">
        <f>19496-13281</f>
        <v>6215</v>
      </c>
      <c r="K44" s="124"/>
      <c r="L44" s="125">
        <f t="shared" si="2"/>
        <v>6215</v>
      </c>
      <c r="M44" s="126" t="s">
        <v>46</v>
      </c>
      <c r="N44" s="127" t="s">
        <v>46</v>
      </c>
      <c r="O44" s="122" t="s">
        <v>46</v>
      </c>
      <c r="P44" s="83"/>
      <c r="R44" s="56"/>
      <c r="S44" s="56"/>
      <c r="T44" s="56"/>
    </row>
    <row r="45" spans="1:20" s="46" customFormat="1" ht="36" hidden="1" x14ac:dyDescent="0.25">
      <c r="A45" s="107">
        <v>21420</v>
      </c>
      <c r="B45" s="95" t="s">
        <v>63</v>
      </c>
      <c r="C45" s="140">
        <f t="shared" si="1"/>
        <v>0</v>
      </c>
      <c r="D45" s="141"/>
      <c r="E45" s="337"/>
      <c r="F45" s="156">
        <f>D45+E45</f>
        <v>0</v>
      </c>
      <c r="G45" s="98" t="s">
        <v>46</v>
      </c>
      <c r="H45" s="99" t="s">
        <v>46</v>
      </c>
      <c r="I45" s="100" t="s">
        <v>46</v>
      </c>
      <c r="J45" s="98" t="s">
        <v>46</v>
      </c>
      <c r="K45" s="99" t="s">
        <v>46</v>
      </c>
      <c r="L45" s="100" t="s">
        <v>46</v>
      </c>
      <c r="M45" s="101" t="s">
        <v>46</v>
      </c>
      <c r="N45" s="102" t="s">
        <v>46</v>
      </c>
      <c r="O45" s="100" t="s">
        <v>46</v>
      </c>
      <c r="P45" s="103"/>
      <c r="R45" s="56"/>
      <c r="S45" s="56"/>
      <c r="T45" s="56"/>
    </row>
    <row r="46" spans="1:20" s="46" customFormat="1" ht="24" hidden="1" x14ac:dyDescent="0.25">
      <c r="A46" s="142">
        <v>21490</v>
      </c>
      <c r="B46" s="143" t="s">
        <v>64</v>
      </c>
      <c r="C46" s="140">
        <f t="shared" si="1"/>
        <v>0</v>
      </c>
      <c r="D46" s="144">
        <f>D47</f>
        <v>0</v>
      </c>
      <c r="E46" s="338">
        <f>E47</f>
        <v>0</v>
      </c>
      <c r="F46" s="146">
        <f>D46+E46</f>
        <v>0</v>
      </c>
      <c r="G46" s="144">
        <f>G47</f>
        <v>0</v>
      </c>
      <c r="H46" s="145">
        <f>H47</f>
        <v>0</v>
      </c>
      <c r="I46" s="146">
        <f>G46+H46</f>
        <v>0</v>
      </c>
      <c r="J46" s="144">
        <f>J47</f>
        <v>0</v>
      </c>
      <c r="K46" s="145">
        <f>K47</f>
        <v>0</v>
      </c>
      <c r="L46" s="146">
        <f>J46+K46</f>
        <v>0</v>
      </c>
      <c r="M46" s="101" t="s">
        <v>46</v>
      </c>
      <c r="N46" s="102" t="s">
        <v>46</v>
      </c>
      <c r="O46" s="100" t="s">
        <v>46</v>
      </c>
      <c r="P46" s="103"/>
      <c r="R46" s="56"/>
      <c r="S46" s="56"/>
      <c r="T46" s="56"/>
    </row>
    <row r="47" spans="1:20" s="46" customFormat="1" ht="24" hidden="1" x14ac:dyDescent="0.25">
      <c r="A47" s="76">
        <v>21499</v>
      </c>
      <c r="B47" s="118" t="s">
        <v>65</v>
      </c>
      <c r="C47" s="147">
        <f t="shared" si="1"/>
        <v>0</v>
      </c>
      <c r="D47" s="69"/>
      <c r="E47" s="73"/>
      <c r="F47" s="71">
        <f>D47+E47</f>
        <v>0</v>
      </c>
      <c r="G47" s="148"/>
      <c r="H47" s="70"/>
      <c r="I47" s="71">
        <f>G47+H47</f>
        <v>0</v>
      </c>
      <c r="J47" s="69"/>
      <c r="K47" s="70"/>
      <c r="L47" s="71">
        <f>J47+K47</f>
        <v>0</v>
      </c>
      <c r="M47" s="137" t="s">
        <v>46</v>
      </c>
      <c r="N47" s="138" t="s">
        <v>46</v>
      </c>
      <c r="O47" s="133" t="s">
        <v>46</v>
      </c>
      <c r="P47" s="139"/>
      <c r="R47" s="56"/>
      <c r="S47" s="56"/>
      <c r="T47" s="56"/>
    </row>
    <row r="48" spans="1:20" ht="24.6" hidden="1" customHeight="1" x14ac:dyDescent="0.25">
      <c r="A48" s="149">
        <v>23000</v>
      </c>
      <c r="B48" s="150" t="s">
        <v>66</v>
      </c>
      <c r="C48" s="140">
        <f t="shared" si="1"/>
        <v>0</v>
      </c>
      <c r="D48" s="151" t="s">
        <v>46</v>
      </c>
      <c r="E48" s="339" t="s">
        <v>46</v>
      </c>
      <c r="F48" s="153" t="s">
        <v>46</v>
      </c>
      <c r="G48" s="151" t="s">
        <v>46</v>
      </c>
      <c r="H48" s="152" t="s">
        <v>46</v>
      </c>
      <c r="I48" s="153" t="s">
        <v>46</v>
      </c>
      <c r="J48" s="151" t="s">
        <v>46</v>
      </c>
      <c r="K48" s="152" t="s">
        <v>46</v>
      </c>
      <c r="L48" s="153" t="s">
        <v>46</v>
      </c>
      <c r="M48" s="154">
        <f>SUM(M49:M50)</f>
        <v>0</v>
      </c>
      <c r="N48" s="155">
        <f>SUM(N49:N50)</f>
        <v>0</v>
      </c>
      <c r="O48" s="156">
        <f>M48+N48</f>
        <v>0</v>
      </c>
      <c r="P48" s="103"/>
      <c r="R48" s="56"/>
      <c r="S48" s="56"/>
      <c r="T48" s="56"/>
    </row>
    <row r="49" spans="1:20" ht="24" hidden="1" x14ac:dyDescent="0.25">
      <c r="A49" s="157">
        <v>23410</v>
      </c>
      <c r="B49" s="158" t="s">
        <v>67</v>
      </c>
      <c r="C49" s="159">
        <f t="shared" si="1"/>
        <v>0</v>
      </c>
      <c r="D49" s="160" t="s">
        <v>46</v>
      </c>
      <c r="E49" s="340" t="s">
        <v>46</v>
      </c>
      <c r="F49" s="162" t="s">
        <v>46</v>
      </c>
      <c r="G49" s="160" t="s">
        <v>46</v>
      </c>
      <c r="H49" s="161" t="s">
        <v>46</v>
      </c>
      <c r="I49" s="162" t="s">
        <v>46</v>
      </c>
      <c r="J49" s="160" t="s">
        <v>46</v>
      </c>
      <c r="K49" s="161" t="s">
        <v>46</v>
      </c>
      <c r="L49" s="162" t="s">
        <v>46</v>
      </c>
      <c r="M49" s="163"/>
      <c r="N49" s="164"/>
      <c r="O49" s="165">
        <f>M49+N49</f>
        <v>0</v>
      </c>
      <c r="P49" s="166"/>
      <c r="R49" s="56"/>
      <c r="S49" s="56"/>
      <c r="T49" s="56"/>
    </row>
    <row r="50" spans="1:20" ht="24" hidden="1" x14ac:dyDescent="0.25">
      <c r="A50" s="157">
        <v>23510</v>
      </c>
      <c r="B50" s="158" t="s">
        <v>68</v>
      </c>
      <c r="C50" s="159">
        <f t="shared" si="1"/>
        <v>0</v>
      </c>
      <c r="D50" s="160" t="s">
        <v>46</v>
      </c>
      <c r="E50" s="340" t="s">
        <v>46</v>
      </c>
      <c r="F50" s="162" t="s">
        <v>46</v>
      </c>
      <c r="G50" s="160" t="s">
        <v>46</v>
      </c>
      <c r="H50" s="161" t="s">
        <v>46</v>
      </c>
      <c r="I50" s="162" t="s">
        <v>46</v>
      </c>
      <c r="J50" s="160" t="s">
        <v>46</v>
      </c>
      <c r="K50" s="161" t="s">
        <v>46</v>
      </c>
      <c r="L50" s="162" t="s">
        <v>46</v>
      </c>
      <c r="M50" s="163"/>
      <c r="N50" s="164"/>
      <c r="O50" s="165">
        <f>M50+N50</f>
        <v>0</v>
      </c>
      <c r="P50" s="166"/>
      <c r="R50" s="56"/>
      <c r="S50" s="56"/>
      <c r="T50" s="56"/>
    </row>
    <row r="51" spans="1:20" x14ac:dyDescent="0.25">
      <c r="A51" s="167"/>
      <c r="B51" s="158"/>
      <c r="C51" s="168"/>
      <c r="D51" s="169"/>
      <c r="E51" s="791"/>
      <c r="F51" s="395"/>
      <c r="G51" s="169"/>
      <c r="H51" s="170"/>
      <c r="I51" s="162"/>
      <c r="J51" s="171"/>
      <c r="K51" s="172"/>
      <c r="L51" s="165"/>
      <c r="M51" s="163"/>
      <c r="N51" s="164"/>
      <c r="O51" s="165"/>
      <c r="P51" s="166"/>
      <c r="R51" s="56"/>
      <c r="S51" s="56"/>
      <c r="T51" s="56"/>
    </row>
    <row r="52" spans="1:20" s="46" customFormat="1" x14ac:dyDescent="0.25">
      <c r="A52" s="173"/>
      <c r="B52" s="174" t="s">
        <v>69</v>
      </c>
      <c r="C52" s="175"/>
      <c r="D52" s="176"/>
      <c r="E52" s="792"/>
      <c r="F52" s="795"/>
      <c r="G52" s="176"/>
      <c r="H52" s="177"/>
      <c r="I52" s="178"/>
      <c r="J52" s="176"/>
      <c r="K52" s="177"/>
      <c r="L52" s="178"/>
      <c r="M52" s="179"/>
      <c r="N52" s="180"/>
      <c r="O52" s="178"/>
      <c r="P52" s="181"/>
      <c r="R52" s="56"/>
      <c r="S52" s="56"/>
      <c r="T52" s="56"/>
    </row>
    <row r="53" spans="1:20" s="46" customFormat="1" ht="12.75" thickBot="1" x14ac:dyDescent="0.3">
      <c r="A53" s="182"/>
      <c r="B53" s="47" t="s">
        <v>70</v>
      </c>
      <c r="C53" s="183">
        <f t="shared" ref="C53:C116" si="3">SUM(F53,I53,L53,O53)</f>
        <v>634129</v>
      </c>
      <c r="D53" s="184">
        <f>SUM(D54,D284)</f>
        <v>449118</v>
      </c>
      <c r="E53" s="610">
        <f>SUM(E54,E284)</f>
        <v>0</v>
      </c>
      <c r="F53" s="398">
        <f t="shared" ref="F53:F116" si="4">D53+E53</f>
        <v>449118</v>
      </c>
      <c r="G53" s="184">
        <f>SUM(G54,G284)</f>
        <v>163515</v>
      </c>
      <c r="H53" s="185">
        <f>SUM(H54,H284)</f>
        <v>0</v>
      </c>
      <c r="I53" s="186">
        <f t="shared" ref="I53:I116" si="5">G53+H53</f>
        <v>163515</v>
      </c>
      <c r="J53" s="184">
        <f>SUM(J54,J284)</f>
        <v>21496</v>
      </c>
      <c r="K53" s="185">
        <f>SUM(K54,K284)</f>
        <v>0</v>
      </c>
      <c r="L53" s="186">
        <f t="shared" ref="L53:L116" si="6">J53+K53</f>
        <v>21496</v>
      </c>
      <c r="M53" s="187">
        <f>SUM(M54,M284)</f>
        <v>0</v>
      </c>
      <c r="N53" s="188">
        <f>SUM(N54,N284)</f>
        <v>0</v>
      </c>
      <c r="O53" s="186">
        <f t="shared" ref="O53:O116" si="7">M53+N53</f>
        <v>0</v>
      </c>
      <c r="P53" s="55"/>
      <c r="R53" s="56"/>
      <c r="S53" s="56"/>
      <c r="T53" s="56"/>
    </row>
    <row r="54" spans="1:20" s="46" customFormat="1" ht="36.75" thickTop="1" x14ac:dyDescent="0.25">
      <c r="A54" s="189"/>
      <c r="B54" s="190" t="s">
        <v>71</v>
      </c>
      <c r="C54" s="191">
        <f t="shared" si="3"/>
        <v>634129</v>
      </c>
      <c r="D54" s="192">
        <f>SUM(D55,D197)</f>
        <v>449118</v>
      </c>
      <c r="E54" s="613">
        <f>SUM(E55,E197)</f>
        <v>0</v>
      </c>
      <c r="F54" s="399">
        <f t="shared" si="4"/>
        <v>449118</v>
      </c>
      <c r="G54" s="192">
        <f>SUM(G55,G197)</f>
        <v>163515</v>
      </c>
      <c r="H54" s="193">
        <f>SUM(H55,H197)</f>
        <v>0</v>
      </c>
      <c r="I54" s="194">
        <f t="shared" si="5"/>
        <v>163515</v>
      </c>
      <c r="J54" s="192">
        <f>SUM(J55,J197)</f>
        <v>21496</v>
      </c>
      <c r="K54" s="193">
        <f>SUM(K55,K197)</f>
        <v>0</v>
      </c>
      <c r="L54" s="194">
        <f t="shared" si="6"/>
        <v>21496</v>
      </c>
      <c r="M54" s="195">
        <f>SUM(M55,M197)</f>
        <v>0</v>
      </c>
      <c r="N54" s="196">
        <f>SUM(N55,N197)</f>
        <v>0</v>
      </c>
      <c r="O54" s="194">
        <f t="shared" si="7"/>
        <v>0</v>
      </c>
      <c r="P54" s="197"/>
      <c r="R54" s="56"/>
      <c r="S54" s="56"/>
      <c r="T54" s="56"/>
    </row>
    <row r="55" spans="1:20" s="46" customFormat="1" ht="24" x14ac:dyDescent="0.25">
      <c r="A55" s="40"/>
      <c r="B55" s="36" t="s">
        <v>72</v>
      </c>
      <c r="C55" s="198">
        <f t="shared" si="3"/>
        <v>629054</v>
      </c>
      <c r="D55" s="199">
        <f>SUM(D56,D78,D176,D190)</f>
        <v>444543</v>
      </c>
      <c r="E55" s="605">
        <f>SUM(E56,E78,E176,E190)</f>
        <v>0</v>
      </c>
      <c r="F55" s="400">
        <f t="shared" si="4"/>
        <v>444543</v>
      </c>
      <c r="G55" s="199">
        <f>SUM(G56,G78,G176,G190)</f>
        <v>163015</v>
      </c>
      <c r="H55" s="200">
        <f>SUM(H56,H78,H176,H190)</f>
        <v>0</v>
      </c>
      <c r="I55" s="201">
        <f t="shared" si="5"/>
        <v>163015</v>
      </c>
      <c r="J55" s="199">
        <f>SUM(J56,J78,J176,J190)</f>
        <v>21496</v>
      </c>
      <c r="K55" s="200">
        <f>SUM(K56,K78,K176,K190)</f>
        <v>0</v>
      </c>
      <c r="L55" s="201">
        <f t="shared" si="6"/>
        <v>21496</v>
      </c>
      <c r="M55" s="56">
        <f>SUM(M56,M78,M176,M190)</f>
        <v>0</v>
      </c>
      <c r="N55" s="202">
        <f>SUM(N56,N78,N176,N190)</f>
        <v>0</v>
      </c>
      <c r="O55" s="201">
        <f t="shared" si="7"/>
        <v>0</v>
      </c>
      <c r="P55" s="203"/>
      <c r="R55" s="56"/>
      <c r="S55" s="56"/>
      <c r="T55" s="56"/>
    </row>
    <row r="56" spans="1:20" s="46" customFormat="1" x14ac:dyDescent="0.25">
      <c r="A56" s="204">
        <v>1000</v>
      </c>
      <c r="B56" s="204" t="s">
        <v>73</v>
      </c>
      <c r="C56" s="205">
        <f t="shared" si="3"/>
        <v>533117</v>
      </c>
      <c r="D56" s="206">
        <f>SUM(D57,D70)</f>
        <v>372933</v>
      </c>
      <c r="E56" s="793">
        <f>SUM(E57,E70)</f>
        <v>0</v>
      </c>
      <c r="F56" s="401">
        <f t="shared" si="4"/>
        <v>372933</v>
      </c>
      <c r="G56" s="206">
        <f>SUM(G57,G70)</f>
        <v>160184</v>
      </c>
      <c r="H56" s="207">
        <f>SUM(H57,H70)</f>
        <v>0</v>
      </c>
      <c r="I56" s="208">
        <f t="shared" si="5"/>
        <v>160184</v>
      </c>
      <c r="J56" s="206">
        <f>SUM(J57,J70)</f>
        <v>0</v>
      </c>
      <c r="K56" s="207">
        <f>SUM(K57,K70)</f>
        <v>0</v>
      </c>
      <c r="L56" s="208">
        <f t="shared" si="6"/>
        <v>0</v>
      </c>
      <c r="M56" s="209">
        <f>SUM(M57,M70)</f>
        <v>0</v>
      </c>
      <c r="N56" s="210">
        <f>SUM(N57,N70)</f>
        <v>0</v>
      </c>
      <c r="O56" s="208">
        <f t="shared" si="7"/>
        <v>0</v>
      </c>
      <c r="P56" s="211"/>
      <c r="R56" s="56"/>
      <c r="S56" s="56"/>
      <c r="T56" s="56"/>
    </row>
    <row r="57" spans="1:20" x14ac:dyDescent="0.25">
      <c r="A57" s="95">
        <v>1100</v>
      </c>
      <c r="B57" s="212" t="s">
        <v>74</v>
      </c>
      <c r="C57" s="96">
        <f t="shared" si="3"/>
        <v>403677</v>
      </c>
      <c r="D57" s="104">
        <f>SUM(D58,D61,D69)</f>
        <v>275316</v>
      </c>
      <c r="E57" s="622">
        <f>SUM(E58,E61,E69)</f>
        <v>-213</v>
      </c>
      <c r="F57" s="391">
        <f t="shared" si="4"/>
        <v>275103</v>
      </c>
      <c r="G57" s="104">
        <f>SUM(G58,G61,G69)</f>
        <v>128574</v>
      </c>
      <c r="H57" s="105">
        <f>SUM(H58,H61,H69)</f>
        <v>0</v>
      </c>
      <c r="I57" s="106">
        <f t="shared" si="5"/>
        <v>128574</v>
      </c>
      <c r="J57" s="104">
        <f>SUM(J58,J61,J69)</f>
        <v>0</v>
      </c>
      <c r="K57" s="105">
        <f>SUM(K58,K61,K69)</f>
        <v>0</v>
      </c>
      <c r="L57" s="106">
        <f t="shared" si="6"/>
        <v>0</v>
      </c>
      <c r="M57" s="213">
        <f>SUM(M58,M61,M69)</f>
        <v>0</v>
      </c>
      <c r="N57" s="214">
        <f>SUM(N58,N61,N69)</f>
        <v>0</v>
      </c>
      <c r="O57" s="215">
        <f t="shared" si="7"/>
        <v>0</v>
      </c>
      <c r="P57" s="216"/>
      <c r="R57" s="56"/>
      <c r="S57" s="56"/>
      <c r="T57" s="56"/>
    </row>
    <row r="58" spans="1:20" x14ac:dyDescent="0.25">
      <c r="A58" s="217">
        <v>1110</v>
      </c>
      <c r="B58" s="158" t="s">
        <v>75</v>
      </c>
      <c r="C58" s="168">
        <f t="shared" si="3"/>
        <v>364357</v>
      </c>
      <c r="D58" s="218">
        <f>SUM(D59:D60)</f>
        <v>243941</v>
      </c>
      <c r="E58" s="623">
        <f>SUM(E59:E60)</f>
        <v>0</v>
      </c>
      <c r="F58" s="396">
        <f t="shared" si="4"/>
        <v>243941</v>
      </c>
      <c r="G58" s="218">
        <f>SUM(G59:G60)</f>
        <v>120416</v>
      </c>
      <c r="H58" s="219">
        <f>SUM(H59:H60)</f>
        <v>0</v>
      </c>
      <c r="I58" s="220">
        <f t="shared" si="5"/>
        <v>120416</v>
      </c>
      <c r="J58" s="218">
        <f>SUM(J59:J60)</f>
        <v>0</v>
      </c>
      <c r="K58" s="219">
        <f>SUM(K59:K60)</f>
        <v>0</v>
      </c>
      <c r="L58" s="220">
        <f t="shared" si="6"/>
        <v>0</v>
      </c>
      <c r="M58" s="221">
        <f>SUM(M59:M60)</f>
        <v>0</v>
      </c>
      <c r="N58" s="222">
        <f>SUM(N59:N60)</f>
        <v>0</v>
      </c>
      <c r="O58" s="220">
        <f t="shared" si="7"/>
        <v>0</v>
      </c>
      <c r="P58" s="166"/>
      <c r="R58" s="56"/>
      <c r="S58" s="56"/>
      <c r="T58" s="56"/>
    </row>
    <row r="59" spans="1:20" hidden="1" x14ac:dyDescent="0.25">
      <c r="A59" s="67">
        <v>1111</v>
      </c>
      <c r="B59" s="108" t="s">
        <v>76</v>
      </c>
      <c r="C59" s="109">
        <f t="shared" si="3"/>
        <v>0</v>
      </c>
      <c r="D59" s="113"/>
      <c r="E59" s="224"/>
      <c r="F59" s="115">
        <f t="shared" si="4"/>
        <v>0</v>
      </c>
      <c r="G59" s="113"/>
      <c r="H59" s="114"/>
      <c r="I59" s="115">
        <f t="shared" si="5"/>
        <v>0</v>
      </c>
      <c r="J59" s="113"/>
      <c r="K59" s="114"/>
      <c r="L59" s="115">
        <f t="shared" si="6"/>
        <v>0</v>
      </c>
      <c r="M59" s="223"/>
      <c r="N59" s="224"/>
      <c r="O59" s="115">
        <f t="shared" si="7"/>
        <v>0</v>
      </c>
      <c r="P59" s="74"/>
      <c r="R59" s="56"/>
      <c r="S59" s="56"/>
      <c r="T59" s="56"/>
    </row>
    <row r="60" spans="1:20" ht="24" x14ac:dyDescent="0.25">
      <c r="A60" s="76">
        <v>1119</v>
      </c>
      <c r="B60" s="118" t="s">
        <v>77</v>
      </c>
      <c r="C60" s="119">
        <f t="shared" si="3"/>
        <v>364357</v>
      </c>
      <c r="D60" s="123">
        <f>229892+466+13583</f>
        <v>243941</v>
      </c>
      <c r="E60" s="629"/>
      <c r="F60" s="225">
        <f>D60+E60</f>
        <v>243941</v>
      </c>
      <c r="G60" s="123">
        <f>3202+74480-2146+2016+43364-500</f>
        <v>120416</v>
      </c>
      <c r="H60" s="124"/>
      <c r="I60" s="125">
        <f t="shared" si="5"/>
        <v>120416</v>
      </c>
      <c r="J60" s="123"/>
      <c r="K60" s="124"/>
      <c r="L60" s="125">
        <f t="shared" si="6"/>
        <v>0</v>
      </c>
      <c r="M60" s="226"/>
      <c r="N60" s="227"/>
      <c r="O60" s="125">
        <f t="shared" si="7"/>
        <v>0</v>
      </c>
      <c r="P60" s="332"/>
      <c r="R60" s="56"/>
      <c r="S60" s="56"/>
      <c r="T60" s="56"/>
    </row>
    <row r="61" spans="1:20" ht="24" x14ac:dyDescent="0.25">
      <c r="A61" s="228">
        <v>1140</v>
      </c>
      <c r="B61" s="118" t="s">
        <v>78</v>
      </c>
      <c r="C61" s="119">
        <f t="shared" si="3"/>
        <v>38045</v>
      </c>
      <c r="D61" s="229">
        <f>SUM(D62:D68)</f>
        <v>30100</v>
      </c>
      <c r="E61" s="230">
        <f>SUM(E62:E68)</f>
        <v>-213</v>
      </c>
      <c r="F61" s="225">
        <f t="shared" si="4"/>
        <v>29887</v>
      </c>
      <c r="G61" s="229">
        <f>SUM(G62:G68)</f>
        <v>8158</v>
      </c>
      <c r="H61" s="231">
        <f>SUM(H62:H68)</f>
        <v>0</v>
      </c>
      <c r="I61" s="125">
        <f t="shared" si="5"/>
        <v>8158</v>
      </c>
      <c r="J61" s="229">
        <f>SUM(J62:J68)</f>
        <v>0</v>
      </c>
      <c r="K61" s="231">
        <f>SUM(K62:K68)</f>
        <v>0</v>
      </c>
      <c r="L61" s="125">
        <f t="shared" si="6"/>
        <v>0</v>
      </c>
      <c r="M61" s="232">
        <f>SUM(M62:M68)</f>
        <v>0</v>
      </c>
      <c r="N61" s="233">
        <f>SUM(N62:N68)</f>
        <v>0</v>
      </c>
      <c r="O61" s="125">
        <f t="shared" si="7"/>
        <v>0</v>
      </c>
      <c r="P61" s="166"/>
      <c r="R61" s="56"/>
      <c r="S61" s="56"/>
      <c r="T61" s="56"/>
    </row>
    <row r="62" spans="1:20" x14ac:dyDescent="0.25">
      <c r="A62" s="76">
        <v>1141</v>
      </c>
      <c r="B62" s="118" t="s">
        <v>79</v>
      </c>
      <c r="C62" s="119">
        <f t="shared" si="3"/>
        <v>3748</v>
      </c>
      <c r="D62" s="123">
        <v>3748</v>
      </c>
      <c r="E62" s="629"/>
      <c r="F62" s="225">
        <f t="shared" si="4"/>
        <v>3748</v>
      </c>
      <c r="G62" s="123"/>
      <c r="H62" s="124"/>
      <c r="I62" s="125">
        <f t="shared" si="5"/>
        <v>0</v>
      </c>
      <c r="J62" s="123"/>
      <c r="K62" s="124"/>
      <c r="L62" s="125">
        <f t="shared" si="6"/>
        <v>0</v>
      </c>
      <c r="M62" s="226"/>
      <c r="N62" s="227"/>
      <c r="O62" s="125">
        <f t="shared" si="7"/>
        <v>0</v>
      </c>
      <c r="P62" s="83"/>
      <c r="R62" s="56"/>
      <c r="S62" s="56"/>
      <c r="T62" s="56"/>
    </row>
    <row r="63" spans="1:20" ht="24" x14ac:dyDescent="0.25">
      <c r="A63" s="76">
        <v>1142</v>
      </c>
      <c r="B63" s="118" t="s">
        <v>80</v>
      </c>
      <c r="C63" s="119">
        <f t="shared" si="3"/>
        <v>922</v>
      </c>
      <c r="D63" s="123">
        <v>922</v>
      </c>
      <c r="E63" s="629"/>
      <c r="F63" s="225">
        <f t="shared" si="4"/>
        <v>922</v>
      </c>
      <c r="G63" s="123"/>
      <c r="H63" s="124"/>
      <c r="I63" s="125">
        <f t="shared" si="5"/>
        <v>0</v>
      </c>
      <c r="J63" s="123"/>
      <c r="K63" s="124"/>
      <c r="L63" s="125">
        <f t="shared" si="6"/>
        <v>0</v>
      </c>
      <c r="M63" s="226"/>
      <c r="N63" s="227"/>
      <c r="O63" s="125">
        <f t="shared" si="7"/>
        <v>0</v>
      </c>
      <c r="P63" s="83"/>
      <c r="R63" s="56"/>
      <c r="S63" s="56"/>
      <c r="T63" s="56"/>
    </row>
    <row r="64" spans="1:20" ht="24" x14ac:dyDescent="0.25">
      <c r="A64" s="76">
        <v>1145</v>
      </c>
      <c r="B64" s="118" t="s">
        <v>81</v>
      </c>
      <c r="C64" s="119">
        <f t="shared" si="3"/>
        <v>4236</v>
      </c>
      <c r="D64" s="123">
        <f>1827+263</f>
        <v>2090</v>
      </c>
      <c r="E64" s="629"/>
      <c r="F64" s="225">
        <f t="shared" si="4"/>
        <v>2090</v>
      </c>
      <c r="G64" s="123">
        <v>2146</v>
      </c>
      <c r="H64" s="124"/>
      <c r="I64" s="125">
        <f t="shared" si="5"/>
        <v>2146</v>
      </c>
      <c r="J64" s="123"/>
      <c r="K64" s="124"/>
      <c r="L64" s="125">
        <f t="shared" si="6"/>
        <v>0</v>
      </c>
      <c r="M64" s="226"/>
      <c r="N64" s="227"/>
      <c r="O64" s="125">
        <f t="shared" si="7"/>
        <v>0</v>
      </c>
      <c r="P64" s="74"/>
      <c r="R64" s="56"/>
      <c r="S64" s="56"/>
      <c r="T64" s="56"/>
    </row>
    <row r="65" spans="1:20" ht="24" hidden="1" x14ac:dyDescent="0.25">
      <c r="A65" s="76">
        <v>1146</v>
      </c>
      <c r="B65" s="118" t="s">
        <v>82</v>
      </c>
      <c r="C65" s="119">
        <f t="shared" si="3"/>
        <v>0</v>
      </c>
      <c r="D65" s="123">
        <v>0</v>
      </c>
      <c r="E65" s="227"/>
      <c r="F65" s="125">
        <f t="shared" si="4"/>
        <v>0</v>
      </c>
      <c r="G65" s="123"/>
      <c r="H65" s="124"/>
      <c r="I65" s="125">
        <f t="shared" si="5"/>
        <v>0</v>
      </c>
      <c r="J65" s="123"/>
      <c r="K65" s="124"/>
      <c r="L65" s="125">
        <f t="shared" si="6"/>
        <v>0</v>
      </c>
      <c r="M65" s="226"/>
      <c r="N65" s="227"/>
      <c r="O65" s="125">
        <f t="shared" si="7"/>
        <v>0</v>
      </c>
      <c r="P65" s="332"/>
      <c r="R65" s="56"/>
      <c r="S65" s="56"/>
      <c r="T65" s="56"/>
    </row>
    <row r="66" spans="1:20" ht="60" x14ac:dyDescent="0.25">
      <c r="A66" s="76">
        <v>1147</v>
      </c>
      <c r="B66" s="118" t="s">
        <v>83</v>
      </c>
      <c r="C66" s="119">
        <f t="shared" si="3"/>
        <v>2673</v>
      </c>
      <c r="D66" s="123">
        <v>2886</v>
      </c>
      <c r="E66" s="629">
        <v>-213</v>
      </c>
      <c r="F66" s="225">
        <f t="shared" si="4"/>
        <v>2673</v>
      </c>
      <c r="G66" s="123"/>
      <c r="H66" s="124"/>
      <c r="I66" s="125">
        <f t="shared" si="5"/>
        <v>0</v>
      </c>
      <c r="J66" s="123"/>
      <c r="K66" s="124"/>
      <c r="L66" s="125">
        <f t="shared" si="6"/>
        <v>0</v>
      </c>
      <c r="M66" s="226"/>
      <c r="N66" s="227"/>
      <c r="O66" s="125">
        <f t="shared" si="7"/>
        <v>0</v>
      </c>
      <c r="P66" s="83" t="s">
        <v>329</v>
      </c>
      <c r="R66" s="56"/>
      <c r="S66" s="56"/>
      <c r="T66" s="56"/>
    </row>
    <row r="67" spans="1:20" x14ac:dyDescent="0.25">
      <c r="A67" s="76">
        <v>1148</v>
      </c>
      <c r="B67" s="118" t="s">
        <v>84</v>
      </c>
      <c r="C67" s="119">
        <f t="shared" si="3"/>
        <v>19387</v>
      </c>
      <c r="D67" s="123">
        <v>19387</v>
      </c>
      <c r="E67" s="629"/>
      <c r="F67" s="225">
        <f t="shared" si="4"/>
        <v>19387</v>
      </c>
      <c r="G67" s="123"/>
      <c r="H67" s="124"/>
      <c r="I67" s="125">
        <f t="shared" si="5"/>
        <v>0</v>
      </c>
      <c r="J67" s="123"/>
      <c r="K67" s="124"/>
      <c r="L67" s="125">
        <f t="shared" si="6"/>
        <v>0</v>
      </c>
      <c r="M67" s="226"/>
      <c r="N67" s="227"/>
      <c r="O67" s="125">
        <f t="shared" si="7"/>
        <v>0</v>
      </c>
      <c r="P67" s="83"/>
      <c r="R67" s="56"/>
      <c r="S67" s="56"/>
      <c r="T67" s="56"/>
    </row>
    <row r="68" spans="1:20" ht="36" x14ac:dyDescent="0.25">
      <c r="A68" s="76">
        <v>1149</v>
      </c>
      <c r="B68" s="118" t="s">
        <v>85</v>
      </c>
      <c r="C68" s="119">
        <f t="shared" si="3"/>
        <v>7079</v>
      </c>
      <c r="D68" s="123">
        <f>937+130</f>
        <v>1067</v>
      </c>
      <c r="E68" s="629"/>
      <c r="F68" s="225">
        <f t="shared" si="4"/>
        <v>1067</v>
      </c>
      <c r="G68" s="123">
        <f>2916+72+3024</f>
        <v>6012</v>
      </c>
      <c r="H68" s="124"/>
      <c r="I68" s="125">
        <f t="shared" si="5"/>
        <v>6012</v>
      </c>
      <c r="J68" s="123"/>
      <c r="K68" s="124"/>
      <c r="L68" s="125">
        <f t="shared" si="6"/>
        <v>0</v>
      </c>
      <c r="M68" s="226"/>
      <c r="N68" s="227"/>
      <c r="O68" s="125">
        <f t="shared" si="7"/>
        <v>0</v>
      </c>
      <c r="P68" s="74"/>
      <c r="R68" s="56"/>
      <c r="S68" s="56"/>
      <c r="T68" s="56"/>
    </row>
    <row r="69" spans="1:20" ht="36" x14ac:dyDescent="0.25">
      <c r="A69" s="217">
        <v>1150</v>
      </c>
      <c r="B69" s="158" t="s">
        <v>86</v>
      </c>
      <c r="C69" s="119">
        <f t="shared" si="3"/>
        <v>1275</v>
      </c>
      <c r="D69" s="234">
        <v>1275</v>
      </c>
      <c r="E69" s="633"/>
      <c r="F69" s="396">
        <f t="shared" si="4"/>
        <v>1275</v>
      </c>
      <c r="G69" s="234"/>
      <c r="H69" s="235"/>
      <c r="I69" s="220">
        <f t="shared" si="5"/>
        <v>0</v>
      </c>
      <c r="J69" s="234"/>
      <c r="K69" s="235"/>
      <c r="L69" s="220">
        <f t="shared" si="6"/>
        <v>0</v>
      </c>
      <c r="M69" s="236"/>
      <c r="N69" s="237"/>
      <c r="O69" s="220">
        <f t="shared" si="7"/>
        <v>0</v>
      </c>
      <c r="P69" s="332"/>
      <c r="R69" s="56"/>
      <c r="S69" s="56"/>
      <c r="T69" s="56"/>
    </row>
    <row r="70" spans="1:20" ht="36" x14ac:dyDescent="0.25">
      <c r="A70" s="95">
        <v>1200</v>
      </c>
      <c r="B70" s="212" t="s">
        <v>87</v>
      </c>
      <c r="C70" s="96">
        <f t="shared" si="3"/>
        <v>129440</v>
      </c>
      <c r="D70" s="104">
        <f>SUM(D71:D72)</f>
        <v>97617</v>
      </c>
      <c r="E70" s="622">
        <f>SUM(E71:E72)</f>
        <v>213</v>
      </c>
      <c r="F70" s="391">
        <f t="shared" si="4"/>
        <v>97830</v>
      </c>
      <c r="G70" s="104">
        <f>SUM(G71:G72)</f>
        <v>31610</v>
      </c>
      <c r="H70" s="105">
        <f>SUM(H71:H72)</f>
        <v>0</v>
      </c>
      <c r="I70" s="106">
        <f t="shared" si="5"/>
        <v>31610</v>
      </c>
      <c r="J70" s="104">
        <f>SUM(J71:J72)</f>
        <v>0</v>
      </c>
      <c r="K70" s="105">
        <f>SUM(K71:K72)</f>
        <v>0</v>
      </c>
      <c r="L70" s="106">
        <f t="shared" si="6"/>
        <v>0</v>
      </c>
      <c r="M70" s="238">
        <f>SUM(M71:M72)</f>
        <v>0</v>
      </c>
      <c r="N70" s="239">
        <f>SUM(N71:N72)</f>
        <v>0</v>
      </c>
      <c r="O70" s="106">
        <f t="shared" si="7"/>
        <v>0</v>
      </c>
      <c r="P70" s="103"/>
      <c r="R70" s="56"/>
      <c r="S70" s="56"/>
      <c r="T70" s="56"/>
    </row>
    <row r="71" spans="1:20" ht="24" x14ac:dyDescent="0.25">
      <c r="A71" s="240">
        <v>1210</v>
      </c>
      <c r="B71" s="108" t="s">
        <v>88</v>
      </c>
      <c r="C71" s="109">
        <f t="shared" si="3"/>
        <v>99567</v>
      </c>
      <c r="D71" s="113">
        <f>66932+110-1682+3297</f>
        <v>68657</v>
      </c>
      <c r="E71" s="626"/>
      <c r="F71" s="392">
        <f t="shared" si="4"/>
        <v>68657</v>
      </c>
      <c r="G71" s="113">
        <f>756+18281+493+11380</f>
        <v>30910</v>
      </c>
      <c r="H71" s="114"/>
      <c r="I71" s="115">
        <f t="shared" si="5"/>
        <v>30910</v>
      </c>
      <c r="J71" s="113"/>
      <c r="K71" s="114"/>
      <c r="L71" s="115">
        <f t="shared" si="6"/>
        <v>0</v>
      </c>
      <c r="M71" s="223"/>
      <c r="N71" s="224"/>
      <c r="O71" s="115">
        <f t="shared" si="7"/>
        <v>0</v>
      </c>
      <c r="P71" s="74"/>
      <c r="R71" s="56"/>
      <c r="S71" s="56"/>
      <c r="T71" s="56"/>
    </row>
    <row r="72" spans="1:20" ht="24" x14ac:dyDescent="0.25">
      <c r="A72" s="228">
        <v>1220</v>
      </c>
      <c r="B72" s="118" t="s">
        <v>89</v>
      </c>
      <c r="C72" s="119">
        <f t="shared" si="3"/>
        <v>29873</v>
      </c>
      <c r="D72" s="229">
        <f>SUM(D73:D77)</f>
        <v>28960</v>
      </c>
      <c r="E72" s="230">
        <f>SUM(E73:E77)</f>
        <v>213</v>
      </c>
      <c r="F72" s="225">
        <f t="shared" si="4"/>
        <v>29173</v>
      </c>
      <c r="G72" s="229">
        <f>SUM(G73:G77)</f>
        <v>700</v>
      </c>
      <c r="H72" s="231">
        <f>SUM(H73:H77)</f>
        <v>0</v>
      </c>
      <c r="I72" s="125">
        <f t="shared" si="5"/>
        <v>700</v>
      </c>
      <c r="J72" s="229">
        <f>SUM(J73:J77)</f>
        <v>0</v>
      </c>
      <c r="K72" s="231">
        <f>SUM(K73:K77)</f>
        <v>0</v>
      </c>
      <c r="L72" s="125">
        <f t="shared" si="6"/>
        <v>0</v>
      </c>
      <c r="M72" s="232">
        <f>SUM(M73:M77)</f>
        <v>0</v>
      </c>
      <c r="N72" s="233">
        <f>SUM(N73:N77)</f>
        <v>0</v>
      </c>
      <c r="O72" s="125">
        <f t="shared" si="7"/>
        <v>0</v>
      </c>
      <c r="P72" s="332"/>
      <c r="R72" s="56"/>
      <c r="S72" s="56"/>
      <c r="T72" s="56"/>
    </row>
    <row r="73" spans="1:20" ht="60" x14ac:dyDescent="0.25">
      <c r="A73" s="76">
        <v>1221</v>
      </c>
      <c r="B73" s="118" t="s">
        <v>90</v>
      </c>
      <c r="C73" s="119">
        <f t="shared" si="3"/>
        <v>16426</v>
      </c>
      <c r="D73" s="123">
        <f>10736+4990</f>
        <v>15726</v>
      </c>
      <c r="E73" s="629"/>
      <c r="F73" s="225">
        <f t="shared" si="4"/>
        <v>15726</v>
      </c>
      <c r="G73" s="123">
        <f>100+100+500</f>
        <v>700</v>
      </c>
      <c r="H73" s="124"/>
      <c r="I73" s="125">
        <f t="shared" si="5"/>
        <v>700</v>
      </c>
      <c r="J73" s="123"/>
      <c r="K73" s="124"/>
      <c r="L73" s="125">
        <f t="shared" si="6"/>
        <v>0</v>
      </c>
      <c r="M73" s="226"/>
      <c r="N73" s="227"/>
      <c r="O73" s="125">
        <f t="shared" si="7"/>
        <v>0</v>
      </c>
      <c r="P73" s="83"/>
      <c r="R73" s="56"/>
      <c r="S73" s="56"/>
      <c r="T73" s="56"/>
    </row>
    <row r="74" spans="1:20" hidden="1" x14ac:dyDescent="0.25">
      <c r="A74" s="76">
        <v>1223</v>
      </c>
      <c r="B74" s="118" t="s">
        <v>91</v>
      </c>
      <c r="C74" s="119">
        <f t="shared" si="3"/>
        <v>0</v>
      </c>
      <c r="D74" s="123"/>
      <c r="E74" s="227"/>
      <c r="F74" s="125">
        <f t="shared" si="4"/>
        <v>0</v>
      </c>
      <c r="G74" s="123"/>
      <c r="H74" s="124"/>
      <c r="I74" s="125">
        <f t="shared" si="5"/>
        <v>0</v>
      </c>
      <c r="J74" s="123"/>
      <c r="K74" s="124"/>
      <c r="L74" s="125">
        <f t="shared" si="6"/>
        <v>0</v>
      </c>
      <c r="M74" s="226"/>
      <c r="N74" s="227"/>
      <c r="O74" s="125">
        <f t="shared" si="7"/>
        <v>0</v>
      </c>
      <c r="P74" s="83"/>
      <c r="R74" s="56"/>
      <c r="S74" s="56"/>
      <c r="T74" s="56"/>
    </row>
    <row r="75" spans="1:20" hidden="1" x14ac:dyDescent="0.25">
      <c r="A75" s="76">
        <v>1225</v>
      </c>
      <c r="B75" s="118" t="s">
        <v>92</v>
      </c>
      <c r="C75" s="119">
        <f t="shared" si="3"/>
        <v>0</v>
      </c>
      <c r="D75" s="123"/>
      <c r="E75" s="227"/>
      <c r="F75" s="125">
        <f t="shared" si="4"/>
        <v>0</v>
      </c>
      <c r="G75" s="123"/>
      <c r="H75" s="124"/>
      <c r="I75" s="125">
        <f t="shared" si="5"/>
        <v>0</v>
      </c>
      <c r="J75" s="123"/>
      <c r="K75" s="124"/>
      <c r="L75" s="125">
        <f t="shared" si="6"/>
        <v>0</v>
      </c>
      <c r="M75" s="226"/>
      <c r="N75" s="227"/>
      <c r="O75" s="125">
        <f t="shared" si="7"/>
        <v>0</v>
      </c>
      <c r="P75" s="83"/>
      <c r="R75" s="56"/>
      <c r="S75" s="56"/>
      <c r="T75" s="56"/>
    </row>
    <row r="76" spans="1:20" ht="36" x14ac:dyDescent="0.25">
      <c r="A76" s="76">
        <v>1227</v>
      </c>
      <c r="B76" s="118" t="s">
        <v>93</v>
      </c>
      <c r="C76" s="119">
        <f t="shared" si="3"/>
        <v>12806</v>
      </c>
      <c r="D76" s="123">
        <v>12806</v>
      </c>
      <c r="E76" s="629"/>
      <c r="F76" s="225">
        <f t="shared" si="4"/>
        <v>12806</v>
      </c>
      <c r="G76" s="123"/>
      <c r="H76" s="124"/>
      <c r="I76" s="125">
        <f t="shared" si="5"/>
        <v>0</v>
      </c>
      <c r="J76" s="123"/>
      <c r="K76" s="124"/>
      <c r="L76" s="125">
        <f t="shared" si="6"/>
        <v>0</v>
      </c>
      <c r="M76" s="226"/>
      <c r="N76" s="227"/>
      <c r="O76" s="125">
        <f t="shared" si="7"/>
        <v>0</v>
      </c>
      <c r="P76" s="83"/>
      <c r="R76" s="56"/>
      <c r="S76" s="56"/>
      <c r="T76" s="56"/>
    </row>
    <row r="77" spans="1:20" ht="61.9" customHeight="1" x14ac:dyDescent="0.25">
      <c r="A77" s="76">
        <v>1228</v>
      </c>
      <c r="B77" s="118" t="s">
        <v>94</v>
      </c>
      <c r="C77" s="119">
        <f t="shared" si="3"/>
        <v>641</v>
      </c>
      <c r="D77" s="123">
        <v>428</v>
      </c>
      <c r="E77" s="629">
        <v>213</v>
      </c>
      <c r="F77" s="225">
        <f t="shared" si="4"/>
        <v>641</v>
      </c>
      <c r="G77" s="123"/>
      <c r="H77" s="124"/>
      <c r="I77" s="125">
        <f t="shared" si="5"/>
        <v>0</v>
      </c>
      <c r="J77" s="123"/>
      <c r="K77" s="124"/>
      <c r="L77" s="125">
        <f t="shared" si="6"/>
        <v>0</v>
      </c>
      <c r="M77" s="226"/>
      <c r="N77" s="227"/>
      <c r="O77" s="125">
        <f t="shared" si="7"/>
        <v>0</v>
      </c>
      <c r="P77" s="83" t="s">
        <v>328</v>
      </c>
      <c r="R77" s="56"/>
      <c r="S77" s="56"/>
      <c r="T77" s="56"/>
    </row>
    <row r="78" spans="1:20" x14ac:dyDescent="0.25">
      <c r="A78" s="204">
        <v>2000</v>
      </c>
      <c r="B78" s="204" t="s">
        <v>95</v>
      </c>
      <c r="C78" s="205">
        <f t="shared" si="3"/>
        <v>95937</v>
      </c>
      <c r="D78" s="206">
        <f>SUM(D79,D86,D133,D167,D168,D175)</f>
        <v>71610</v>
      </c>
      <c r="E78" s="793">
        <f>SUM(E79,E86,E133,E167,E168,E175)</f>
        <v>0</v>
      </c>
      <c r="F78" s="401">
        <f t="shared" si="4"/>
        <v>71610</v>
      </c>
      <c r="G78" s="206">
        <f>SUM(G79,G86,G133,G167,G168,G175)</f>
        <v>2831</v>
      </c>
      <c r="H78" s="207">
        <f>SUM(H79,H86,H133,H167,H168,H175)</f>
        <v>0</v>
      </c>
      <c r="I78" s="208">
        <f t="shared" si="5"/>
        <v>2831</v>
      </c>
      <c r="J78" s="206">
        <f>SUM(J79,J86,J133,J167,J168,J175)</f>
        <v>21496</v>
      </c>
      <c r="K78" s="207">
        <f>SUM(K79,K86,K133,K167,K168,K175)</f>
        <v>0</v>
      </c>
      <c r="L78" s="208">
        <f t="shared" si="6"/>
        <v>21496</v>
      </c>
      <c r="M78" s="209">
        <f>SUM(M79,M86,M133,M167,M168,M175)</f>
        <v>0</v>
      </c>
      <c r="N78" s="210">
        <f>SUM(N79,N86,N133,N167,N168,N175)</f>
        <v>0</v>
      </c>
      <c r="O78" s="208">
        <f t="shared" si="7"/>
        <v>0</v>
      </c>
      <c r="P78" s="211"/>
      <c r="R78" s="56"/>
      <c r="S78" s="56"/>
      <c r="T78" s="56"/>
    </row>
    <row r="79" spans="1:20" ht="24" hidden="1" x14ac:dyDescent="0.25">
      <c r="A79" s="95">
        <v>2100</v>
      </c>
      <c r="B79" s="212" t="s">
        <v>96</v>
      </c>
      <c r="C79" s="96">
        <f t="shared" si="3"/>
        <v>0</v>
      </c>
      <c r="D79" s="104">
        <f>SUM(D80,D83)</f>
        <v>0</v>
      </c>
      <c r="E79" s="239">
        <f>SUM(E80,E83)</f>
        <v>0</v>
      </c>
      <c r="F79" s="106">
        <f t="shared" si="4"/>
        <v>0</v>
      </c>
      <c r="G79" s="104">
        <f>SUM(G80,G83)</f>
        <v>0</v>
      </c>
      <c r="H79" s="105">
        <f>SUM(H80,H83)</f>
        <v>0</v>
      </c>
      <c r="I79" s="106">
        <f t="shared" si="5"/>
        <v>0</v>
      </c>
      <c r="J79" s="104">
        <f>SUM(J80,J83)</f>
        <v>0</v>
      </c>
      <c r="K79" s="105">
        <f>SUM(K80,K83)</f>
        <v>0</v>
      </c>
      <c r="L79" s="106">
        <f t="shared" si="6"/>
        <v>0</v>
      </c>
      <c r="M79" s="238">
        <f>SUM(M80,M83)</f>
        <v>0</v>
      </c>
      <c r="N79" s="239">
        <f>SUM(N80,N83)</f>
        <v>0</v>
      </c>
      <c r="O79" s="106">
        <f t="shared" si="7"/>
        <v>0</v>
      </c>
      <c r="P79" s="103"/>
      <c r="R79" s="56"/>
      <c r="S79" s="56"/>
      <c r="T79" s="56"/>
    </row>
    <row r="80" spans="1:20" ht="36" hidden="1" x14ac:dyDescent="0.25">
      <c r="A80" s="240">
        <v>2110</v>
      </c>
      <c r="B80" s="108" t="s">
        <v>97</v>
      </c>
      <c r="C80" s="109">
        <f t="shared" si="3"/>
        <v>0</v>
      </c>
      <c r="D80" s="241">
        <f>SUM(D81:D82)</f>
        <v>0</v>
      </c>
      <c r="E80" s="245">
        <f>SUM(E81:E82)</f>
        <v>0</v>
      </c>
      <c r="F80" s="115">
        <f t="shared" si="4"/>
        <v>0</v>
      </c>
      <c r="G80" s="241">
        <f>SUM(G81:G82)</f>
        <v>0</v>
      </c>
      <c r="H80" s="243">
        <f>SUM(H81:H82)</f>
        <v>0</v>
      </c>
      <c r="I80" s="115">
        <f t="shared" si="5"/>
        <v>0</v>
      </c>
      <c r="J80" s="241">
        <f>SUM(J81:J82)</f>
        <v>0</v>
      </c>
      <c r="K80" s="243">
        <f>SUM(K81:K82)</f>
        <v>0</v>
      </c>
      <c r="L80" s="115">
        <f t="shared" si="6"/>
        <v>0</v>
      </c>
      <c r="M80" s="244">
        <f>SUM(M81:M82)</f>
        <v>0</v>
      </c>
      <c r="N80" s="245">
        <f>SUM(N81:N82)</f>
        <v>0</v>
      </c>
      <c r="O80" s="115">
        <f t="shared" si="7"/>
        <v>0</v>
      </c>
      <c r="P80" s="74"/>
      <c r="R80" s="56"/>
      <c r="S80" s="56"/>
      <c r="T80" s="56"/>
    </row>
    <row r="81" spans="1:20" hidden="1" x14ac:dyDescent="0.25">
      <c r="A81" s="76">
        <v>2111</v>
      </c>
      <c r="B81" s="118" t="s">
        <v>98</v>
      </c>
      <c r="C81" s="119">
        <f t="shared" si="3"/>
        <v>0</v>
      </c>
      <c r="D81" s="123"/>
      <c r="E81" s="227"/>
      <c r="F81" s="125">
        <f t="shared" si="4"/>
        <v>0</v>
      </c>
      <c r="G81" s="123"/>
      <c r="H81" s="124"/>
      <c r="I81" s="125">
        <f t="shared" si="5"/>
        <v>0</v>
      </c>
      <c r="J81" s="123"/>
      <c r="K81" s="124"/>
      <c r="L81" s="125">
        <f t="shared" si="6"/>
        <v>0</v>
      </c>
      <c r="M81" s="226"/>
      <c r="N81" s="227"/>
      <c r="O81" s="125">
        <f t="shared" si="7"/>
        <v>0</v>
      </c>
      <c r="P81" s="83"/>
      <c r="R81" s="56"/>
      <c r="S81" s="56"/>
      <c r="T81" s="56"/>
    </row>
    <row r="82" spans="1:20" ht="24" hidden="1" x14ac:dyDescent="0.25">
      <c r="A82" s="76">
        <v>2112</v>
      </c>
      <c r="B82" s="118" t="s">
        <v>99</v>
      </c>
      <c r="C82" s="119">
        <f t="shared" si="3"/>
        <v>0</v>
      </c>
      <c r="D82" s="123"/>
      <c r="E82" s="227"/>
      <c r="F82" s="125">
        <f t="shared" si="4"/>
        <v>0</v>
      </c>
      <c r="G82" s="123"/>
      <c r="H82" s="124"/>
      <c r="I82" s="125">
        <f t="shared" si="5"/>
        <v>0</v>
      </c>
      <c r="J82" s="123"/>
      <c r="K82" s="124"/>
      <c r="L82" s="125">
        <f t="shared" si="6"/>
        <v>0</v>
      </c>
      <c r="M82" s="226"/>
      <c r="N82" s="227"/>
      <c r="O82" s="125">
        <f t="shared" si="7"/>
        <v>0</v>
      </c>
      <c r="P82" s="83"/>
      <c r="R82" s="56"/>
      <c r="S82" s="56"/>
      <c r="T82" s="56"/>
    </row>
    <row r="83" spans="1:20" ht="36" hidden="1" x14ac:dyDescent="0.25">
      <c r="A83" s="228">
        <v>2120</v>
      </c>
      <c r="B83" s="118" t="s">
        <v>100</v>
      </c>
      <c r="C83" s="119">
        <f t="shared" si="3"/>
        <v>0</v>
      </c>
      <c r="D83" s="229">
        <f>SUM(D84:D85)</f>
        <v>0</v>
      </c>
      <c r="E83" s="233">
        <f>SUM(E84:E85)</f>
        <v>0</v>
      </c>
      <c r="F83" s="125">
        <f t="shared" si="4"/>
        <v>0</v>
      </c>
      <c r="G83" s="229">
        <f>SUM(G84:G85)</f>
        <v>0</v>
      </c>
      <c r="H83" s="231">
        <f>SUM(H84:H85)</f>
        <v>0</v>
      </c>
      <c r="I83" s="125">
        <f t="shared" si="5"/>
        <v>0</v>
      </c>
      <c r="J83" s="229">
        <f>SUM(J84:J85)</f>
        <v>0</v>
      </c>
      <c r="K83" s="231">
        <f>SUM(K84:K85)</f>
        <v>0</v>
      </c>
      <c r="L83" s="125">
        <f t="shared" si="6"/>
        <v>0</v>
      </c>
      <c r="M83" s="232">
        <f>SUM(M84:M85)</f>
        <v>0</v>
      </c>
      <c r="N83" s="233">
        <f>SUM(N84:N85)</f>
        <v>0</v>
      </c>
      <c r="O83" s="125">
        <f t="shared" si="7"/>
        <v>0</v>
      </c>
      <c r="P83" s="83"/>
      <c r="R83" s="56"/>
      <c r="S83" s="56"/>
      <c r="T83" s="56"/>
    </row>
    <row r="84" spans="1:20" hidden="1" x14ac:dyDescent="0.25">
      <c r="A84" s="76">
        <v>2121</v>
      </c>
      <c r="B84" s="118" t="s">
        <v>98</v>
      </c>
      <c r="C84" s="119">
        <f t="shared" si="3"/>
        <v>0</v>
      </c>
      <c r="D84" s="123"/>
      <c r="E84" s="227"/>
      <c r="F84" s="125">
        <f t="shared" si="4"/>
        <v>0</v>
      </c>
      <c r="G84" s="123"/>
      <c r="H84" s="124"/>
      <c r="I84" s="125">
        <f t="shared" si="5"/>
        <v>0</v>
      </c>
      <c r="J84" s="123"/>
      <c r="K84" s="124"/>
      <c r="L84" s="125">
        <f t="shared" si="6"/>
        <v>0</v>
      </c>
      <c r="M84" s="226"/>
      <c r="N84" s="227"/>
      <c r="O84" s="125">
        <f t="shared" si="7"/>
        <v>0</v>
      </c>
      <c r="P84" s="83"/>
      <c r="R84" s="56"/>
      <c r="S84" s="56"/>
      <c r="T84" s="56"/>
    </row>
    <row r="85" spans="1:20" ht="24" hidden="1" x14ac:dyDescent="0.25">
      <c r="A85" s="76">
        <v>2122</v>
      </c>
      <c r="B85" s="118" t="s">
        <v>99</v>
      </c>
      <c r="C85" s="119">
        <f t="shared" si="3"/>
        <v>0</v>
      </c>
      <c r="D85" s="123"/>
      <c r="E85" s="227"/>
      <c r="F85" s="125">
        <f t="shared" si="4"/>
        <v>0</v>
      </c>
      <c r="G85" s="123"/>
      <c r="H85" s="124"/>
      <c r="I85" s="125">
        <f t="shared" si="5"/>
        <v>0</v>
      </c>
      <c r="J85" s="123"/>
      <c r="K85" s="124"/>
      <c r="L85" s="125">
        <f t="shared" si="6"/>
        <v>0</v>
      </c>
      <c r="M85" s="226"/>
      <c r="N85" s="227"/>
      <c r="O85" s="125">
        <f t="shared" si="7"/>
        <v>0</v>
      </c>
      <c r="P85" s="83"/>
      <c r="R85" s="56"/>
      <c r="S85" s="56"/>
      <c r="T85" s="56"/>
    </row>
    <row r="86" spans="1:20" x14ac:dyDescent="0.25">
      <c r="A86" s="95">
        <v>2200</v>
      </c>
      <c r="B86" s="212" t="s">
        <v>101</v>
      </c>
      <c r="C86" s="246">
        <f t="shared" si="3"/>
        <v>59668</v>
      </c>
      <c r="D86" s="104">
        <f>SUM(D87,D92,D98,D106,D115,D119,D125,D131)</f>
        <v>58601</v>
      </c>
      <c r="E86" s="622">
        <f>SUM(E87,E92,E98,E106,E115,E119,E125,E131)</f>
        <v>0</v>
      </c>
      <c r="F86" s="391">
        <f t="shared" si="4"/>
        <v>58601</v>
      </c>
      <c r="G86" s="104">
        <f>SUM(G87,G92,G98,G106,G115,G119,G125,G131)</f>
        <v>0</v>
      </c>
      <c r="H86" s="105">
        <f>SUM(H87,H92,H98,H106,H115,H119,H125,H131)</f>
        <v>0</v>
      </c>
      <c r="I86" s="106">
        <f t="shared" si="5"/>
        <v>0</v>
      </c>
      <c r="J86" s="104">
        <f>SUM(J87,J92,J98,J106,J115,J119,J125,J131)</f>
        <v>1067</v>
      </c>
      <c r="K86" s="105">
        <f>SUM(K87,K92,K98,K106,K115,K119,K125,K131)</f>
        <v>0</v>
      </c>
      <c r="L86" s="106">
        <f t="shared" si="6"/>
        <v>1067</v>
      </c>
      <c r="M86" s="247">
        <f>SUM(M87,M92,M98,M106,M115,M119,M125,M131)</f>
        <v>0</v>
      </c>
      <c r="N86" s="248">
        <f>SUM(N87,N92,N98,N106,N115,N119,N125,N131)</f>
        <v>0</v>
      </c>
      <c r="O86" s="249">
        <f t="shared" si="7"/>
        <v>0</v>
      </c>
      <c r="P86" s="250"/>
      <c r="R86" s="56"/>
      <c r="S86" s="56"/>
      <c r="T86" s="56"/>
    </row>
    <row r="87" spans="1:20" ht="24" x14ac:dyDescent="0.25">
      <c r="A87" s="217">
        <v>2210</v>
      </c>
      <c r="B87" s="158" t="s">
        <v>102</v>
      </c>
      <c r="C87" s="168">
        <f t="shared" si="3"/>
        <v>1178</v>
      </c>
      <c r="D87" s="218">
        <f>SUM(D88:D91)</f>
        <v>1178</v>
      </c>
      <c r="E87" s="623">
        <f>SUM(E88:E91)</f>
        <v>0</v>
      </c>
      <c r="F87" s="396">
        <f t="shared" si="4"/>
        <v>1178</v>
      </c>
      <c r="G87" s="218">
        <f>SUM(G88:G91)</f>
        <v>0</v>
      </c>
      <c r="H87" s="219">
        <f>SUM(H88:H91)</f>
        <v>0</v>
      </c>
      <c r="I87" s="220">
        <f t="shared" si="5"/>
        <v>0</v>
      </c>
      <c r="J87" s="218">
        <f>SUM(J88:J91)</f>
        <v>0</v>
      </c>
      <c r="K87" s="219">
        <f>SUM(K88:K91)</f>
        <v>0</v>
      </c>
      <c r="L87" s="220">
        <f t="shared" si="6"/>
        <v>0</v>
      </c>
      <c r="M87" s="221">
        <f>SUM(M88:M91)</f>
        <v>0</v>
      </c>
      <c r="N87" s="222">
        <f>SUM(N88:N91)</f>
        <v>0</v>
      </c>
      <c r="O87" s="220">
        <f t="shared" si="7"/>
        <v>0</v>
      </c>
      <c r="P87" s="166"/>
      <c r="R87" s="56"/>
      <c r="S87" s="56"/>
      <c r="T87" s="56"/>
    </row>
    <row r="88" spans="1:20" ht="24" hidden="1" x14ac:dyDescent="0.25">
      <c r="A88" s="67">
        <v>2211</v>
      </c>
      <c r="B88" s="108" t="s">
        <v>103</v>
      </c>
      <c r="C88" s="119">
        <f t="shared" si="3"/>
        <v>0</v>
      </c>
      <c r="D88" s="113"/>
      <c r="E88" s="224"/>
      <c r="F88" s="115">
        <f t="shared" si="4"/>
        <v>0</v>
      </c>
      <c r="G88" s="113"/>
      <c r="H88" s="114"/>
      <c r="I88" s="115">
        <f t="shared" si="5"/>
        <v>0</v>
      </c>
      <c r="J88" s="113"/>
      <c r="K88" s="114"/>
      <c r="L88" s="115">
        <f t="shared" si="6"/>
        <v>0</v>
      </c>
      <c r="M88" s="223"/>
      <c r="N88" s="224"/>
      <c r="O88" s="115">
        <f t="shared" si="7"/>
        <v>0</v>
      </c>
      <c r="P88" s="74"/>
      <c r="R88" s="56"/>
      <c r="S88" s="56"/>
      <c r="T88" s="56"/>
    </row>
    <row r="89" spans="1:20" ht="48" x14ac:dyDescent="0.25">
      <c r="A89" s="76">
        <v>2212</v>
      </c>
      <c r="B89" s="118" t="s">
        <v>104</v>
      </c>
      <c r="C89" s="119">
        <f t="shared" si="3"/>
        <v>904</v>
      </c>
      <c r="D89" s="123">
        <v>904</v>
      </c>
      <c r="E89" s="629"/>
      <c r="F89" s="225">
        <f t="shared" si="4"/>
        <v>904</v>
      </c>
      <c r="G89" s="123"/>
      <c r="H89" s="124"/>
      <c r="I89" s="125">
        <f t="shared" si="5"/>
        <v>0</v>
      </c>
      <c r="J89" s="123"/>
      <c r="K89" s="124"/>
      <c r="L89" s="125">
        <f t="shared" si="6"/>
        <v>0</v>
      </c>
      <c r="M89" s="226"/>
      <c r="N89" s="227"/>
      <c r="O89" s="125">
        <f t="shared" si="7"/>
        <v>0</v>
      </c>
      <c r="P89" s="83"/>
      <c r="R89" s="56"/>
      <c r="S89" s="56"/>
      <c r="T89" s="56"/>
    </row>
    <row r="90" spans="1:20" ht="24" x14ac:dyDescent="0.25">
      <c r="A90" s="76">
        <v>2214</v>
      </c>
      <c r="B90" s="118" t="s">
        <v>105</v>
      </c>
      <c r="C90" s="119">
        <f t="shared" si="3"/>
        <v>230</v>
      </c>
      <c r="D90" s="123">
        <v>230</v>
      </c>
      <c r="E90" s="629"/>
      <c r="F90" s="225">
        <f t="shared" si="4"/>
        <v>230</v>
      </c>
      <c r="G90" s="123"/>
      <c r="H90" s="124"/>
      <c r="I90" s="125">
        <f t="shared" si="5"/>
        <v>0</v>
      </c>
      <c r="J90" s="123"/>
      <c r="K90" s="124"/>
      <c r="L90" s="125">
        <f t="shared" si="6"/>
        <v>0</v>
      </c>
      <c r="M90" s="226"/>
      <c r="N90" s="227"/>
      <c r="O90" s="125">
        <f t="shared" si="7"/>
        <v>0</v>
      </c>
      <c r="P90" s="83"/>
      <c r="R90" s="56"/>
      <c r="S90" s="56"/>
      <c r="T90" s="56"/>
    </row>
    <row r="91" spans="1:20" x14ac:dyDescent="0.25">
      <c r="A91" s="76">
        <v>2219</v>
      </c>
      <c r="B91" s="118" t="s">
        <v>106</v>
      </c>
      <c r="C91" s="119">
        <f t="shared" si="3"/>
        <v>44</v>
      </c>
      <c r="D91" s="123">
        <v>44</v>
      </c>
      <c r="E91" s="629"/>
      <c r="F91" s="225">
        <f t="shared" si="4"/>
        <v>44</v>
      </c>
      <c r="G91" s="123"/>
      <c r="H91" s="124"/>
      <c r="I91" s="125">
        <f t="shared" si="5"/>
        <v>0</v>
      </c>
      <c r="J91" s="123"/>
      <c r="K91" s="124"/>
      <c r="L91" s="125">
        <f t="shared" si="6"/>
        <v>0</v>
      </c>
      <c r="M91" s="226"/>
      <c r="N91" s="227"/>
      <c r="O91" s="125">
        <f t="shared" si="7"/>
        <v>0</v>
      </c>
      <c r="P91" s="83"/>
      <c r="R91" s="56"/>
      <c r="S91" s="56"/>
      <c r="T91" s="56"/>
    </row>
    <row r="92" spans="1:20" ht="24" x14ac:dyDescent="0.25">
      <c r="A92" s="228">
        <v>2220</v>
      </c>
      <c r="B92" s="118" t="s">
        <v>107</v>
      </c>
      <c r="C92" s="119">
        <f t="shared" si="3"/>
        <v>47339</v>
      </c>
      <c r="D92" s="229">
        <f>SUM(D93:D97)</f>
        <v>47339</v>
      </c>
      <c r="E92" s="230">
        <f>SUM(E93:E97)</f>
        <v>0</v>
      </c>
      <c r="F92" s="225">
        <f t="shared" si="4"/>
        <v>47339</v>
      </c>
      <c r="G92" s="229">
        <f>SUM(G93:G97)</f>
        <v>0</v>
      </c>
      <c r="H92" s="231">
        <f>SUM(H93:H97)</f>
        <v>0</v>
      </c>
      <c r="I92" s="125">
        <f t="shared" si="5"/>
        <v>0</v>
      </c>
      <c r="J92" s="229">
        <f>SUM(J93:J97)</f>
        <v>0</v>
      </c>
      <c r="K92" s="231">
        <f>SUM(K93:K97)</f>
        <v>0</v>
      </c>
      <c r="L92" s="125">
        <f t="shared" si="6"/>
        <v>0</v>
      </c>
      <c r="M92" s="232">
        <f>SUM(M93:M97)</f>
        <v>0</v>
      </c>
      <c r="N92" s="233">
        <f>SUM(N93:N97)</f>
        <v>0</v>
      </c>
      <c r="O92" s="125">
        <f t="shared" si="7"/>
        <v>0</v>
      </c>
      <c r="P92" s="83"/>
      <c r="R92" s="56"/>
      <c r="S92" s="56"/>
      <c r="T92" s="56"/>
    </row>
    <row r="93" spans="1:20" x14ac:dyDescent="0.25">
      <c r="A93" s="76">
        <v>2221</v>
      </c>
      <c r="B93" s="118" t="s">
        <v>108</v>
      </c>
      <c r="C93" s="119">
        <f t="shared" si="3"/>
        <v>32844</v>
      </c>
      <c r="D93" s="123">
        <v>32844</v>
      </c>
      <c r="E93" s="629"/>
      <c r="F93" s="225">
        <f t="shared" si="4"/>
        <v>32844</v>
      </c>
      <c r="G93" s="123"/>
      <c r="H93" s="124"/>
      <c r="I93" s="125">
        <f t="shared" si="5"/>
        <v>0</v>
      </c>
      <c r="J93" s="123"/>
      <c r="K93" s="124"/>
      <c r="L93" s="125">
        <f t="shared" si="6"/>
        <v>0</v>
      </c>
      <c r="M93" s="226"/>
      <c r="N93" s="227"/>
      <c r="O93" s="125">
        <f t="shared" si="7"/>
        <v>0</v>
      </c>
      <c r="P93" s="83"/>
      <c r="R93" s="56"/>
      <c r="S93" s="56"/>
      <c r="T93" s="56"/>
    </row>
    <row r="94" spans="1:20" ht="24" x14ac:dyDescent="0.25">
      <c r="A94" s="76">
        <v>2222</v>
      </c>
      <c r="B94" s="118" t="s">
        <v>109</v>
      </c>
      <c r="C94" s="119">
        <f t="shared" si="3"/>
        <v>5739</v>
      </c>
      <c r="D94" s="123">
        <v>5739</v>
      </c>
      <c r="E94" s="629"/>
      <c r="F94" s="225">
        <f t="shared" si="4"/>
        <v>5739</v>
      </c>
      <c r="G94" s="123"/>
      <c r="H94" s="124"/>
      <c r="I94" s="125">
        <f t="shared" si="5"/>
        <v>0</v>
      </c>
      <c r="J94" s="123"/>
      <c r="K94" s="124"/>
      <c r="L94" s="125">
        <f t="shared" si="6"/>
        <v>0</v>
      </c>
      <c r="M94" s="226"/>
      <c r="N94" s="227"/>
      <c r="O94" s="125">
        <f t="shared" si="7"/>
        <v>0</v>
      </c>
      <c r="P94" s="83"/>
      <c r="R94" s="56"/>
      <c r="S94" s="56"/>
      <c r="T94" s="56"/>
    </row>
    <row r="95" spans="1:20" x14ac:dyDescent="0.25">
      <c r="A95" s="76">
        <v>2223</v>
      </c>
      <c r="B95" s="118" t="s">
        <v>110</v>
      </c>
      <c r="C95" s="119">
        <f t="shared" si="3"/>
        <v>7583</v>
      </c>
      <c r="D95" s="123">
        <v>7583</v>
      </c>
      <c r="E95" s="629"/>
      <c r="F95" s="225">
        <f t="shared" si="4"/>
        <v>7583</v>
      </c>
      <c r="G95" s="123"/>
      <c r="H95" s="124"/>
      <c r="I95" s="125">
        <f t="shared" si="5"/>
        <v>0</v>
      </c>
      <c r="J95" s="123"/>
      <c r="K95" s="124"/>
      <c r="L95" s="125">
        <f t="shared" si="6"/>
        <v>0</v>
      </c>
      <c r="M95" s="226"/>
      <c r="N95" s="227"/>
      <c r="O95" s="125">
        <f t="shared" si="7"/>
        <v>0</v>
      </c>
      <c r="P95" s="83"/>
      <c r="R95" s="56"/>
      <c r="S95" s="56"/>
      <c r="T95" s="56"/>
    </row>
    <row r="96" spans="1:20" ht="60" x14ac:dyDescent="0.25">
      <c r="A96" s="76">
        <v>2224</v>
      </c>
      <c r="B96" s="118" t="s">
        <v>111</v>
      </c>
      <c r="C96" s="119">
        <f t="shared" si="3"/>
        <v>1173</v>
      </c>
      <c r="D96" s="123">
        <v>1173</v>
      </c>
      <c r="E96" s="629"/>
      <c r="F96" s="225">
        <f t="shared" si="4"/>
        <v>1173</v>
      </c>
      <c r="G96" s="123"/>
      <c r="H96" s="124"/>
      <c r="I96" s="125">
        <f t="shared" si="5"/>
        <v>0</v>
      </c>
      <c r="J96" s="123"/>
      <c r="K96" s="124"/>
      <c r="L96" s="125">
        <f t="shared" si="6"/>
        <v>0</v>
      </c>
      <c r="M96" s="226"/>
      <c r="N96" s="227"/>
      <c r="O96" s="125">
        <f t="shared" si="7"/>
        <v>0</v>
      </c>
      <c r="P96" s="83"/>
      <c r="R96" s="56"/>
      <c r="S96" s="56"/>
      <c r="T96" s="56"/>
    </row>
    <row r="97" spans="1:20" ht="24" hidden="1" x14ac:dyDescent="0.25">
      <c r="A97" s="76">
        <v>2229</v>
      </c>
      <c r="B97" s="118" t="s">
        <v>112</v>
      </c>
      <c r="C97" s="119">
        <f t="shared" si="3"/>
        <v>0</v>
      </c>
      <c r="D97" s="123"/>
      <c r="E97" s="227"/>
      <c r="F97" s="125">
        <f t="shared" si="4"/>
        <v>0</v>
      </c>
      <c r="G97" s="123"/>
      <c r="H97" s="124"/>
      <c r="I97" s="125">
        <f t="shared" si="5"/>
        <v>0</v>
      </c>
      <c r="J97" s="123"/>
      <c r="K97" s="124"/>
      <c r="L97" s="125">
        <f t="shared" si="6"/>
        <v>0</v>
      </c>
      <c r="M97" s="226"/>
      <c r="N97" s="227"/>
      <c r="O97" s="125">
        <f t="shared" si="7"/>
        <v>0</v>
      </c>
      <c r="P97" s="83"/>
      <c r="R97" s="56"/>
      <c r="S97" s="56"/>
      <c r="T97" s="56"/>
    </row>
    <row r="98" spans="1:20" ht="36" x14ac:dyDescent="0.25">
      <c r="A98" s="228">
        <v>2230</v>
      </c>
      <c r="B98" s="118" t="s">
        <v>113</v>
      </c>
      <c r="C98" s="119">
        <f t="shared" si="3"/>
        <v>1699</v>
      </c>
      <c r="D98" s="229">
        <f>SUM(D99:D105)</f>
        <v>1699</v>
      </c>
      <c r="E98" s="230">
        <f>SUM(E99:E105)</f>
        <v>0</v>
      </c>
      <c r="F98" s="225">
        <f t="shared" si="4"/>
        <v>1699</v>
      </c>
      <c r="G98" s="229">
        <f>SUM(G99:G105)</f>
        <v>0</v>
      </c>
      <c r="H98" s="231">
        <f>SUM(H99:H105)</f>
        <v>0</v>
      </c>
      <c r="I98" s="125">
        <f t="shared" si="5"/>
        <v>0</v>
      </c>
      <c r="J98" s="229">
        <f>SUM(J99:J105)</f>
        <v>0</v>
      </c>
      <c r="K98" s="231">
        <f>SUM(K99:K105)</f>
        <v>0</v>
      </c>
      <c r="L98" s="125">
        <f t="shared" si="6"/>
        <v>0</v>
      </c>
      <c r="M98" s="232">
        <f>SUM(M99:M105)</f>
        <v>0</v>
      </c>
      <c r="N98" s="233">
        <f>SUM(N99:N105)</f>
        <v>0</v>
      </c>
      <c r="O98" s="125">
        <f t="shared" si="7"/>
        <v>0</v>
      </c>
      <c r="P98" s="83"/>
      <c r="R98" s="56"/>
      <c r="S98" s="56"/>
      <c r="T98" s="56"/>
    </row>
    <row r="99" spans="1:20" ht="24" hidden="1" x14ac:dyDescent="0.25">
      <c r="A99" s="76">
        <v>2231</v>
      </c>
      <c r="B99" s="118" t="s">
        <v>114</v>
      </c>
      <c r="C99" s="119">
        <f t="shared" si="3"/>
        <v>0</v>
      </c>
      <c r="D99" s="123"/>
      <c r="E99" s="227"/>
      <c r="F99" s="125">
        <f t="shared" si="4"/>
        <v>0</v>
      </c>
      <c r="G99" s="123"/>
      <c r="H99" s="124"/>
      <c r="I99" s="125">
        <f t="shared" si="5"/>
        <v>0</v>
      </c>
      <c r="J99" s="123"/>
      <c r="K99" s="124"/>
      <c r="L99" s="125">
        <f t="shared" si="6"/>
        <v>0</v>
      </c>
      <c r="M99" s="226"/>
      <c r="N99" s="227"/>
      <c r="O99" s="125">
        <f t="shared" si="7"/>
        <v>0</v>
      </c>
      <c r="P99" s="83"/>
      <c r="R99" s="56"/>
      <c r="S99" s="56"/>
      <c r="T99" s="56"/>
    </row>
    <row r="100" spans="1:20" ht="36" hidden="1" x14ac:dyDescent="0.25">
      <c r="A100" s="76">
        <v>2232</v>
      </c>
      <c r="B100" s="118" t="s">
        <v>115</v>
      </c>
      <c r="C100" s="119">
        <f t="shared" si="3"/>
        <v>0</v>
      </c>
      <c r="D100" s="123"/>
      <c r="E100" s="227"/>
      <c r="F100" s="125">
        <f t="shared" si="4"/>
        <v>0</v>
      </c>
      <c r="G100" s="123"/>
      <c r="H100" s="124"/>
      <c r="I100" s="125">
        <f t="shared" si="5"/>
        <v>0</v>
      </c>
      <c r="J100" s="123"/>
      <c r="K100" s="124"/>
      <c r="L100" s="125">
        <f t="shared" si="6"/>
        <v>0</v>
      </c>
      <c r="M100" s="226"/>
      <c r="N100" s="227"/>
      <c r="O100" s="125">
        <f t="shared" si="7"/>
        <v>0</v>
      </c>
      <c r="P100" s="83"/>
      <c r="R100" s="56"/>
      <c r="S100" s="56"/>
      <c r="T100" s="56"/>
    </row>
    <row r="101" spans="1:20" ht="24" hidden="1" x14ac:dyDescent="0.25">
      <c r="A101" s="67">
        <v>2233</v>
      </c>
      <c r="B101" s="108" t="s">
        <v>116</v>
      </c>
      <c r="C101" s="119">
        <f t="shared" si="3"/>
        <v>0</v>
      </c>
      <c r="D101" s="113"/>
      <c r="E101" s="224"/>
      <c r="F101" s="115">
        <f t="shared" si="4"/>
        <v>0</v>
      </c>
      <c r="G101" s="113"/>
      <c r="H101" s="114"/>
      <c r="I101" s="115">
        <f t="shared" si="5"/>
        <v>0</v>
      </c>
      <c r="J101" s="113"/>
      <c r="K101" s="114"/>
      <c r="L101" s="115">
        <f t="shared" si="6"/>
        <v>0</v>
      </c>
      <c r="M101" s="223"/>
      <c r="N101" s="224"/>
      <c r="O101" s="115">
        <f t="shared" si="7"/>
        <v>0</v>
      </c>
      <c r="P101" s="74"/>
      <c r="R101" s="56"/>
      <c r="S101" s="56"/>
      <c r="T101" s="56"/>
    </row>
    <row r="102" spans="1:20" ht="36" hidden="1" x14ac:dyDescent="0.25">
      <c r="A102" s="76">
        <v>2234</v>
      </c>
      <c r="B102" s="118" t="s">
        <v>117</v>
      </c>
      <c r="C102" s="119">
        <f t="shared" si="3"/>
        <v>0</v>
      </c>
      <c r="D102" s="123"/>
      <c r="E102" s="227"/>
      <c r="F102" s="125">
        <f t="shared" si="4"/>
        <v>0</v>
      </c>
      <c r="G102" s="123"/>
      <c r="H102" s="124"/>
      <c r="I102" s="125">
        <f t="shared" si="5"/>
        <v>0</v>
      </c>
      <c r="J102" s="123"/>
      <c r="K102" s="124"/>
      <c r="L102" s="125">
        <f t="shared" si="6"/>
        <v>0</v>
      </c>
      <c r="M102" s="226"/>
      <c r="N102" s="227"/>
      <c r="O102" s="125">
        <f t="shared" si="7"/>
        <v>0</v>
      </c>
      <c r="P102" s="83"/>
      <c r="R102" s="56"/>
      <c r="S102" s="56"/>
      <c r="T102" s="56"/>
    </row>
    <row r="103" spans="1:20" ht="24" x14ac:dyDescent="0.25">
      <c r="A103" s="76">
        <v>2235</v>
      </c>
      <c r="B103" s="118" t="s">
        <v>118</v>
      </c>
      <c r="C103" s="119">
        <f t="shared" si="3"/>
        <v>35</v>
      </c>
      <c r="D103" s="123">
        <v>35</v>
      </c>
      <c r="E103" s="629"/>
      <c r="F103" s="225">
        <f t="shared" si="4"/>
        <v>35</v>
      </c>
      <c r="G103" s="123"/>
      <c r="H103" s="124"/>
      <c r="I103" s="125">
        <f t="shared" si="5"/>
        <v>0</v>
      </c>
      <c r="J103" s="123"/>
      <c r="K103" s="124"/>
      <c r="L103" s="125">
        <f t="shared" si="6"/>
        <v>0</v>
      </c>
      <c r="M103" s="226"/>
      <c r="N103" s="227"/>
      <c r="O103" s="125">
        <f t="shared" si="7"/>
        <v>0</v>
      </c>
      <c r="P103" s="83"/>
      <c r="R103" s="56"/>
      <c r="S103" s="56"/>
      <c r="T103" s="56"/>
    </row>
    <row r="104" spans="1:20" hidden="1" x14ac:dyDescent="0.25">
      <c r="A104" s="76">
        <v>2236</v>
      </c>
      <c r="B104" s="118" t="s">
        <v>119</v>
      </c>
      <c r="C104" s="119">
        <f t="shared" si="3"/>
        <v>0</v>
      </c>
      <c r="D104" s="123"/>
      <c r="E104" s="227"/>
      <c r="F104" s="125">
        <f t="shared" si="4"/>
        <v>0</v>
      </c>
      <c r="G104" s="123"/>
      <c r="H104" s="124"/>
      <c r="I104" s="125">
        <f t="shared" si="5"/>
        <v>0</v>
      </c>
      <c r="J104" s="123"/>
      <c r="K104" s="124"/>
      <c r="L104" s="125">
        <f t="shared" si="6"/>
        <v>0</v>
      </c>
      <c r="M104" s="226"/>
      <c r="N104" s="227"/>
      <c r="O104" s="125">
        <f t="shared" si="7"/>
        <v>0</v>
      </c>
      <c r="P104" s="83"/>
      <c r="R104" s="56"/>
      <c r="S104" s="56"/>
      <c r="T104" s="56"/>
    </row>
    <row r="105" spans="1:20" ht="24" x14ac:dyDescent="0.25">
      <c r="A105" s="76">
        <v>2239</v>
      </c>
      <c r="B105" s="118" t="s">
        <v>120</v>
      </c>
      <c r="C105" s="119">
        <f t="shared" si="3"/>
        <v>1664</v>
      </c>
      <c r="D105" s="123">
        <v>1664</v>
      </c>
      <c r="E105" s="629"/>
      <c r="F105" s="225">
        <f t="shared" si="4"/>
        <v>1664</v>
      </c>
      <c r="G105" s="123"/>
      <c r="H105" s="124"/>
      <c r="I105" s="125">
        <f t="shared" si="5"/>
        <v>0</v>
      </c>
      <c r="J105" s="123"/>
      <c r="K105" s="124"/>
      <c r="L105" s="125">
        <f t="shared" si="6"/>
        <v>0</v>
      </c>
      <c r="M105" s="226"/>
      <c r="N105" s="227"/>
      <c r="O105" s="125">
        <f t="shared" si="7"/>
        <v>0</v>
      </c>
      <c r="P105" s="83"/>
      <c r="R105" s="56"/>
      <c r="S105" s="56"/>
      <c r="T105" s="56"/>
    </row>
    <row r="106" spans="1:20" ht="36" x14ac:dyDescent="0.25">
      <c r="A106" s="228">
        <v>2240</v>
      </c>
      <c r="B106" s="118" t="s">
        <v>121</v>
      </c>
      <c r="C106" s="119">
        <f t="shared" si="3"/>
        <v>7602</v>
      </c>
      <c r="D106" s="229">
        <f>SUM(D107:D114)</f>
        <v>7602</v>
      </c>
      <c r="E106" s="230">
        <f>SUM(E107:E114)</f>
        <v>0</v>
      </c>
      <c r="F106" s="225">
        <f t="shared" si="4"/>
        <v>7602</v>
      </c>
      <c r="G106" s="229">
        <f>SUM(G107:G114)</f>
        <v>0</v>
      </c>
      <c r="H106" s="231">
        <f>SUM(H107:H114)</f>
        <v>0</v>
      </c>
      <c r="I106" s="125">
        <f t="shared" si="5"/>
        <v>0</v>
      </c>
      <c r="J106" s="229">
        <f>SUM(J107:J114)</f>
        <v>0</v>
      </c>
      <c r="K106" s="231">
        <f>SUM(K107:K114)</f>
        <v>0</v>
      </c>
      <c r="L106" s="125">
        <f t="shared" si="6"/>
        <v>0</v>
      </c>
      <c r="M106" s="232">
        <f>SUM(M107:M114)</f>
        <v>0</v>
      </c>
      <c r="N106" s="233">
        <f>SUM(N107:N114)</f>
        <v>0</v>
      </c>
      <c r="O106" s="125">
        <f t="shared" si="7"/>
        <v>0</v>
      </c>
      <c r="P106" s="83"/>
      <c r="R106" s="56"/>
      <c r="S106" s="56"/>
      <c r="T106" s="56"/>
    </row>
    <row r="107" spans="1:20" ht="24" hidden="1" x14ac:dyDescent="0.25">
      <c r="A107" s="76">
        <v>2241</v>
      </c>
      <c r="B107" s="118" t="s">
        <v>122</v>
      </c>
      <c r="C107" s="119">
        <f t="shared" si="3"/>
        <v>0</v>
      </c>
      <c r="D107" s="123"/>
      <c r="E107" s="227"/>
      <c r="F107" s="125">
        <f t="shared" si="4"/>
        <v>0</v>
      </c>
      <c r="G107" s="123"/>
      <c r="H107" s="124"/>
      <c r="I107" s="125">
        <f t="shared" si="5"/>
        <v>0</v>
      </c>
      <c r="J107" s="123"/>
      <c r="K107" s="124"/>
      <c r="L107" s="125">
        <f t="shared" si="6"/>
        <v>0</v>
      </c>
      <c r="M107" s="226"/>
      <c r="N107" s="227"/>
      <c r="O107" s="125">
        <f t="shared" si="7"/>
        <v>0</v>
      </c>
      <c r="P107" s="83"/>
      <c r="R107" s="56"/>
      <c r="S107" s="56"/>
      <c r="T107" s="56"/>
    </row>
    <row r="108" spans="1:20" ht="24" hidden="1" x14ac:dyDescent="0.25">
      <c r="A108" s="76">
        <v>2242</v>
      </c>
      <c r="B108" s="118" t="s">
        <v>123</v>
      </c>
      <c r="C108" s="119">
        <f t="shared" si="3"/>
        <v>0</v>
      </c>
      <c r="D108" s="123"/>
      <c r="E108" s="227"/>
      <c r="F108" s="125">
        <f t="shared" si="4"/>
        <v>0</v>
      </c>
      <c r="G108" s="123"/>
      <c r="H108" s="124"/>
      <c r="I108" s="125">
        <f t="shared" si="5"/>
        <v>0</v>
      </c>
      <c r="J108" s="123"/>
      <c r="K108" s="124"/>
      <c r="L108" s="125">
        <f t="shared" si="6"/>
        <v>0</v>
      </c>
      <c r="M108" s="226"/>
      <c r="N108" s="227"/>
      <c r="O108" s="125">
        <f t="shared" si="7"/>
        <v>0</v>
      </c>
      <c r="P108" s="83"/>
      <c r="R108" s="56"/>
      <c r="S108" s="56"/>
      <c r="T108" s="56"/>
    </row>
    <row r="109" spans="1:20" ht="24" x14ac:dyDescent="0.25">
      <c r="A109" s="76">
        <v>2243</v>
      </c>
      <c r="B109" s="118" t="s">
        <v>124</v>
      </c>
      <c r="C109" s="119">
        <f t="shared" si="3"/>
        <v>2241</v>
      </c>
      <c r="D109" s="123">
        <v>2241</v>
      </c>
      <c r="E109" s="629"/>
      <c r="F109" s="225">
        <f t="shared" si="4"/>
        <v>2241</v>
      </c>
      <c r="G109" s="123"/>
      <c r="H109" s="124"/>
      <c r="I109" s="125">
        <f t="shared" si="5"/>
        <v>0</v>
      </c>
      <c r="J109" s="123"/>
      <c r="K109" s="124"/>
      <c r="L109" s="125">
        <f t="shared" si="6"/>
        <v>0</v>
      </c>
      <c r="M109" s="226"/>
      <c r="N109" s="227"/>
      <c r="O109" s="125">
        <f t="shared" si="7"/>
        <v>0</v>
      </c>
      <c r="P109" s="83"/>
      <c r="R109" s="56"/>
      <c r="S109" s="56"/>
      <c r="T109" s="56"/>
    </row>
    <row r="110" spans="1:20" x14ac:dyDescent="0.25">
      <c r="A110" s="76">
        <v>2244</v>
      </c>
      <c r="B110" s="118" t="s">
        <v>125</v>
      </c>
      <c r="C110" s="119">
        <f t="shared" si="3"/>
        <v>5361</v>
      </c>
      <c r="D110" s="123">
        <v>5361</v>
      </c>
      <c r="E110" s="629"/>
      <c r="F110" s="225">
        <f t="shared" si="4"/>
        <v>5361</v>
      </c>
      <c r="G110" s="123"/>
      <c r="H110" s="124"/>
      <c r="I110" s="125">
        <f t="shared" si="5"/>
        <v>0</v>
      </c>
      <c r="J110" s="123"/>
      <c r="K110" s="124"/>
      <c r="L110" s="125">
        <f t="shared" si="6"/>
        <v>0</v>
      </c>
      <c r="M110" s="226"/>
      <c r="N110" s="227"/>
      <c r="O110" s="125">
        <f t="shared" si="7"/>
        <v>0</v>
      </c>
      <c r="P110" s="83"/>
      <c r="R110" s="56"/>
      <c r="S110" s="56"/>
      <c r="T110" s="56"/>
    </row>
    <row r="111" spans="1:20" ht="24" hidden="1" x14ac:dyDescent="0.25">
      <c r="A111" s="76">
        <v>2246</v>
      </c>
      <c r="B111" s="118" t="s">
        <v>126</v>
      </c>
      <c r="C111" s="119">
        <f t="shared" si="3"/>
        <v>0</v>
      </c>
      <c r="D111" s="123"/>
      <c r="E111" s="227"/>
      <c r="F111" s="125">
        <f t="shared" si="4"/>
        <v>0</v>
      </c>
      <c r="G111" s="123"/>
      <c r="H111" s="124"/>
      <c r="I111" s="125">
        <f t="shared" si="5"/>
        <v>0</v>
      </c>
      <c r="J111" s="123"/>
      <c r="K111" s="124"/>
      <c r="L111" s="125">
        <f t="shared" si="6"/>
        <v>0</v>
      </c>
      <c r="M111" s="226"/>
      <c r="N111" s="227"/>
      <c r="O111" s="125">
        <f t="shared" si="7"/>
        <v>0</v>
      </c>
      <c r="P111" s="83"/>
      <c r="R111" s="56"/>
      <c r="S111" s="56"/>
      <c r="T111" s="56"/>
    </row>
    <row r="112" spans="1:20" hidden="1" x14ac:dyDescent="0.25">
      <c r="A112" s="76">
        <v>2247</v>
      </c>
      <c r="B112" s="118" t="s">
        <v>127</v>
      </c>
      <c r="C112" s="119">
        <f t="shared" si="3"/>
        <v>0</v>
      </c>
      <c r="D112" s="123"/>
      <c r="E112" s="227"/>
      <c r="F112" s="125">
        <f t="shared" si="4"/>
        <v>0</v>
      </c>
      <c r="G112" s="123"/>
      <c r="H112" s="124"/>
      <c r="I112" s="125">
        <f t="shared" si="5"/>
        <v>0</v>
      </c>
      <c r="J112" s="123"/>
      <c r="K112" s="124"/>
      <c r="L112" s="125">
        <f t="shared" si="6"/>
        <v>0</v>
      </c>
      <c r="M112" s="226"/>
      <c r="N112" s="227"/>
      <c r="O112" s="125">
        <f t="shared" si="7"/>
        <v>0</v>
      </c>
      <c r="P112" s="83"/>
      <c r="R112" s="56"/>
      <c r="S112" s="56"/>
      <c r="T112" s="56"/>
    </row>
    <row r="113" spans="1:20" ht="36" hidden="1" x14ac:dyDescent="0.25">
      <c r="A113" s="76">
        <v>2248</v>
      </c>
      <c r="B113" s="118" t="s">
        <v>128</v>
      </c>
      <c r="C113" s="119">
        <f t="shared" si="3"/>
        <v>0</v>
      </c>
      <c r="D113" s="123"/>
      <c r="E113" s="227"/>
      <c r="F113" s="125">
        <f t="shared" si="4"/>
        <v>0</v>
      </c>
      <c r="G113" s="123"/>
      <c r="H113" s="124"/>
      <c r="I113" s="125">
        <f t="shared" si="5"/>
        <v>0</v>
      </c>
      <c r="J113" s="123"/>
      <c r="K113" s="124"/>
      <c r="L113" s="125">
        <f t="shared" si="6"/>
        <v>0</v>
      </c>
      <c r="M113" s="226"/>
      <c r="N113" s="227"/>
      <c r="O113" s="125">
        <f t="shared" si="7"/>
        <v>0</v>
      </c>
      <c r="P113" s="83"/>
      <c r="R113" s="56"/>
      <c r="S113" s="56"/>
      <c r="T113" s="56"/>
    </row>
    <row r="114" spans="1:20" ht="24" hidden="1" x14ac:dyDescent="0.25">
      <c r="A114" s="76">
        <v>2249</v>
      </c>
      <c r="B114" s="118" t="s">
        <v>129</v>
      </c>
      <c r="C114" s="119">
        <f t="shared" si="3"/>
        <v>0</v>
      </c>
      <c r="D114" s="123"/>
      <c r="E114" s="227"/>
      <c r="F114" s="125">
        <f t="shared" si="4"/>
        <v>0</v>
      </c>
      <c r="G114" s="123"/>
      <c r="H114" s="124"/>
      <c r="I114" s="125">
        <f t="shared" si="5"/>
        <v>0</v>
      </c>
      <c r="J114" s="123"/>
      <c r="K114" s="124"/>
      <c r="L114" s="125">
        <f t="shared" si="6"/>
        <v>0</v>
      </c>
      <c r="M114" s="226"/>
      <c r="N114" s="227"/>
      <c r="O114" s="125">
        <f t="shared" si="7"/>
        <v>0</v>
      </c>
      <c r="P114" s="83"/>
      <c r="R114" s="56"/>
      <c r="S114" s="56"/>
      <c r="T114" s="56"/>
    </row>
    <row r="115" spans="1:20" ht="24" x14ac:dyDescent="0.25">
      <c r="A115" s="228">
        <v>2250</v>
      </c>
      <c r="B115" s="118" t="s">
        <v>130</v>
      </c>
      <c r="C115" s="119">
        <f t="shared" si="3"/>
        <v>742</v>
      </c>
      <c r="D115" s="229">
        <f>SUM(D116:D118)</f>
        <v>742</v>
      </c>
      <c r="E115" s="230">
        <f>SUM(E116:E118)</f>
        <v>0</v>
      </c>
      <c r="F115" s="225">
        <f t="shared" si="4"/>
        <v>742</v>
      </c>
      <c r="G115" s="229">
        <f>SUM(G116:G118)</f>
        <v>0</v>
      </c>
      <c r="H115" s="231">
        <f>SUM(H116:H118)</f>
        <v>0</v>
      </c>
      <c r="I115" s="125">
        <f t="shared" si="5"/>
        <v>0</v>
      </c>
      <c r="J115" s="229">
        <f>SUM(J116:J118)</f>
        <v>0</v>
      </c>
      <c r="K115" s="231">
        <f>SUM(K116:K118)</f>
        <v>0</v>
      </c>
      <c r="L115" s="125">
        <f t="shared" si="6"/>
        <v>0</v>
      </c>
      <c r="M115" s="232">
        <f>SUM(M116:M118)</f>
        <v>0</v>
      </c>
      <c r="N115" s="233">
        <f>SUM(N116:N118)</f>
        <v>0</v>
      </c>
      <c r="O115" s="125">
        <f t="shared" si="7"/>
        <v>0</v>
      </c>
      <c r="P115" s="83"/>
      <c r="R115" s="56"/>
      <c r="S115" s="56"/>
      <c r="T115" s="56"/>
    </row>
    <row r="116" spans="1:20" x14ac:dyDescent="0.25">
      <c r="A116" s="76">
        <v>2251</v>
      </c>
      <c r="B116" s="118" t="s">
        <v>131</v>
      </c>
      <c r="C116" s="119">
        <f t="shared" si="3"/>
        <v>166</v>
      </c>
      <c r="D116" s="123">
        <v>166</v>
      </c>
      <c r="E116" s="629"/>
      <c r="F116" s="225">
        <f t="shared" si="4"/>
        <v>166</v>
      </c>
      <c r="G116" s="123"/>
      <c r="H116" s="124"/>
      <c r="I116" s="125">
        <f t="shared" si="5"/>
        <v>0</v>
      </c>
      <c r="J116" s="123"/>
      <c r="K116" s="124"/>
      <c r="L116" s="125">
        <f t="shared" si="6"/>
        <v>0</v>
      </c>
      <c r="M116" s="226"/>
      <c r="N116" s="227"/>
      <c r="O116" s="125">
        <f t="shared" si="7"/>
        <v>0</v>
      </c>
      <c r="P116" s="83"/>
      <c r="R116" s="56"/>
      <c r="S116" s="56"/>
      <c r="T116" s="56"/>
    </row>
    <row r="117" spans="1:20" ht="24" hidden="1" x14ac:dyDescent="0.25">
      <c r="A117" s="76">
        <v>2252</v>
      </c>
      <c r="B117" s="118" t="s">
        <v>132</v>
      </c>
      <c r="C117" s="119">
        <f t="shared" ref="C117:C180" si="8">SUM(F117,I117,L117,O117)</f>
        <v>0</v>
      </c>
      <c r="D117" s="123"/>
      <c r="E117" s="227"/>
      <c r="F117" s="125">
        <f t="shared" ref="F117:F180" si="9">D117+E117</f>
        <v>0</v>
      </c>
      <c r="G117" s="123"/>
      <c r="H117" s="124"/>
      <c r="I117" s="125">
        <f t="shared" ref="I117:I180" si="10">G117+H117</f>
        <v>0</v>
      </c>
      <c r="J117" s="123"/>
      <c r="K117" s="124"/>
      <c r="L117" s="125">
        <f t="shared" ref="L117:L180" si="11">J117+K117</f>
        <v>0</v>
      </c>
      <c r="M117" s="226"/>
      <c r="N117" s="227"/>
      <c r="O117" s="125">
        <f t="shared" ref="O117:O180" si="12">M117+N117</f>
        <v>0</v>
      </c>
      <c r="P117" s="83"/>
      <c r="R117" s="56"/>
      <c r="S117" s="56"/>
      <c r="T117" s="56"/>
    </row>
    <row r="118" spans="1:20" ht="24" x14ac:dyDescent="0.25">
      <c r="A118" s="76">
        <v>2259</v>
      </c>
      <c r="B118" s="118" t="s">
        <v>133</v>
      </c>
      <c r="C118" s="119">
        <f t="shared" si="8"/>
        <v>576</v>
      </c>
      <c r="D118" s="123">
        <v>576</v>
      </c>
      <c r="E118" s="629"/>
      <c r="F118" s="225">
        <f t="shared" si="9"/>
        <v>576</v>
      </c>
      <c r="G118" s="123"/>
      <c r="H118" s="124"/>
      <c r="I118" s="125">
        <f t="shared" si="10"/>
        <v>0</v>
      </c>
      <c r="J118" s="123"/>
      <c r="K118" s="124"/>
      <c r="L118" s="125">
        <f t="shared" si="11"/>
        <v>0</v>
      </c>
      <c r="M118" s="226"/>
      <c r="N118" s="227"/>
      <c r="O118" s="125">
        <f t="shared" si="12"/>
        <v>0</v>
      </c>
      <c r="P118" s="83"/>
      <c r="R118" s="56"/>
      <c r="S118" s="56"/>
      <c r="T118" s="56"/>
    </row>
    <row r="119" spans="1:20" x14ac:dyDescent="0.25">
      <c r="A119" s="228">
        <v>2260</v>
      </c>
      <c r="B119" s="118" t="s">
        <v>134</v>
      </c>
      <c r="C119" s="119">
        <f t="shared" si="8"/>
        <v>41</v>
      </c>
      <c r="D119" s="229">
        <f>SUM(D120:D124)</f>
        <v>41</v>
      </c>
      <c r="E119" s="230">
        <f>SUM(E120:E124)</f>
        <v>0</v>
      </c>
      <c r="F119" s="225">
        <f t="shared" si="9"/>
        <v>41</v>
      </c>
      <c r="G119" s="229">
        <f>SUM(G120:G124)</f>
        <v>0</v>
      </c>
      <c r="H119" s="231">
        <f>SUM(H120:H124)</f>
        <v>0</v>
      </c>
      <c r="I119" s="125">
        <f t="shared" si="10"/>
        <v>0</v>
      </c>
      <c r="J119" s="229">
        <f>SUM(J120:J124)</f>
        <v>0</v>
      </c>
      <c r="K119" s="231">
        <f>SUM(K120:K124)</f>
        <v>0</v>
      </c>
      <c r="L119" s="125">
        <f t="shared" si="11"/>
        <v>0</v>
      </c>
      <c r="M119" s="232">
        <f>SUM(M120:M124)</f>
        <v>0</v>
      </c>
      <c r="N119" s="233">
        <f>SUM(N120:N124)</f>
        <v>0</v>
      </c>
      <c r="O119" s="125">
        <f t="shared" si="12"/>
        <v>0</v>
      </c>
      <c r="P119" s="83"/>
      <c r="R119" s="56"/>
      <c r="S119" s="56"/>
      <c r="T119" s="56"/>
    </row>
    <row r="120" spans="1:20" hidden="1" x14ac:dyDescent="0.25">
      <c r="A120" s="76">
        <v>2261</v>
      </c>
      <c r="B120" s="118" t="s">
        <v>135</v>
      </c>
      <c r="C120" s="119">
        <f t="shared" si="8"/>
        <v>0</v>
      </c>
      <c r="D120" s="123"/>
      <c r="E120" s="227"/>
      <c r="F120" s="125">
        <f t="shared" si="9"/>
        <v>0</v>
      </c>
      <c r="G120" s="123"/>
      <c r="H120" s="124"/>
      <c r="I120" s="125">
        <f t="shared" si="10"/>
        <v>0</v>
      </c>
      <c r="J120" s="123"/>
      <c r="K120" s="124"/>
      <c r="L120" s="125">
        <f t="shared" si="11"/>
        <v>0</v>
      </c>
      <c r="M120" s="226"/>
      <c r="N120" s="227"/>
      <c r="O120" s="125">
        <f t="shared" si="12"/>
        <v>0</v>
      </c>
      <c r="P120" s="83"/>
      <c r="R120" s="56"/>
      <c r="S120" s="56"/>
      <c r="T120" s="56"/>
    </row>
    <row r="121" spans="1:20" hidden="1" x14ac:dyDescent="0.25">
      <c r="A121" s="76">
        <v>2262</v>
      </c>
      <c r="B121" s="118" t="s">
        <v>136</v>
      </c>
      <c r="C121" s="119">
        <f t="shared" si="8"/>
        <v>0</v>
      </c>
      <c r="D121" s="123"/>
      <c r="E121" s="227"/>
      <c r="F121" s="125">
        <f t="shared" si="9"/>
        <v>0</v>
      </c>
      <c r="G121" s="123"/>
      <c r="H121" s="124"/>
      <c r="I121" s="125">
        <f t="shared" si="10"/>
        <v>0</v>
      </c>
      <c r="J121" s="123"/>
      <c r="K121" s="124"/>
      <c r="L121" s="125">
        <f t="shared" si="11"/>
        <v>0</v>
      </c>
      <c r="M121" s="226"/>
      <c r="N121" s="227"/>
      <c r="O121" s="125">
        <f t="shared" si="12"/>
        <v>0</v>
      </c>
      <c r="P121" s="83"/>
      <c r="R121" s="56"/>
      <c r="S121" s="56"/>
      <c r="T121" s="56"/>
    </row>
    <row r="122" spans="1:20" hidden="1" x14ac:dyDescent="0.25">
      <c r="A122" s="76">
        <v>2263</v>
      </c>
      <c r="B122" s="118" t="s">
        <v>137</v>
      </c>
      <c r="C122" s="119">
        <f t="shared" si="8"/>
        <v>0</v>
      </c>
      <c r="D122" s="123"/>
      <c r="E122" s="227"/>
      <c r="F122" s="125">
        <f t="shared" si="9"/>
        <v>0</v>
      </c>
      <c r="G122" s="123"/>
      <c r="H122" s="124"/>
      <c r="I122" s="125">
        <f t="shared" si="10"/>
        <v>0</v>
      </c>
      <c r="J122" s="123"/>
      <c r="K122" s="124"/>
      <c r="L122" s="125">
        <f t="shared" si="11"/>
        <v>0</v>
      </c>
      <c r="M122" s="226"/>
      <c r="N122" s="227"/>
      <c r="O122" s="125">
        <f t="shared" si="12"/>
        <v>0</v>
      </c>
      <c r="P122" s="83"/>
      <c r="R122" s="56"/>
      <c r="S122" s="56"/>
      <c r="T122" s="56"/>
    </row>
    <row r="123" spans="1:20" ht="24" hidden="1" x14ac:dyDescent="0.25">
      <c r="A123" s="76">
        <v>2264</v>
      </c>
      <c r="B123" s="118" t="s">
        <v>138</v>
      </c>
      <c r="C123" s="119">
        <f t="shared" si="8"/>
        <v>0</v>
      </c>
      <c r="D123" s="123"/>
      <c r="E123" s="227"/>
      <c r="F123" s="125">
        <f t="shared" si="9"/>
        <v>0</v>
      </c>
      <c r="G123" s="123"/>
      <c r="H123" s="124"/>
      <c r="I123" s="125">
        <f t="shared" si="10"/>
        <v>0</v>
      </c>
      <c r="J123" s="123"/>
      <c r="K123" s="124"/>
      <c r="L123" s="125">
        <f t="shared" si="11"/>
        <v>0</v>
      </c>
      <c r="M123" s="226"/>
      <c r="N123" s="227"/>
      <c r="O123" s="125">
        <f t="shared" si="12"/>
        <v>0</v>
      </c>
      <c r="P123" s="83"/>
      <c r="R123" s="56"/>
      <c r="S123" s="56"/>
      <c r="T123" s="56"/>
    </row>
    <row r="124" spans="1:20" x14ac:dyDescent="0.25">
      <c r="A124" s="76">
        <v>2269</v>
      </c>
      <c r="B124" s="118" t="s">
        <v>139</v>
      </c>
      <c r="C124" s="119">
        <f t="shared" si="8"/>
        <v>41</v>
      </c>
      <c r="D124" s="123">
        <v>41</v>
      </c>
      <c r="E124" s="629"/>
      <c r="F124" s="225">
        <f t="shared" si="9"/>
        <v>41</v>
      </c>
      <c r="G124" s="123"/>
      <c r="H124" s="124"/>
      <c r="I124" s="125">
        <f t="shared" si="10"/>
        <v>0</v>
      </c>
      <c r="J124" s="123"/>
      <c r="K124" s="124"/>
      <c r="L124" s="125">
        <f t="shared" si="11"/>
        <v>0</v>
      </c>
      <c r="M124" s="226"/>
      <c r="N124" s="227"/>
      <c r="O124" s="125">
        <f t="shared" si="12"/>
        <v>0</v>
      </c>
      <c r="P124" s="83"/>
      <c r="R124" s="56"/>
      <c r="S124" s="56"/>
      <c r="T124" s="56"/>
    </row>
    <row r="125" spans="1:20" x14ac:dyDescent="0.25">
      <c r="A125" s="228">
        <v>2270</v>
      </c>
      <c r="B125" s="118" t="s">
        <v>140</v>
      </c>
      <c r="C125" s="119">
        <f t="shared" si="8"/>
        <v>1067</v>
      </c>
      <c r="D125" s="229">
        <f>SUM(D126:D130)</f>
        <v>0</v>
      </c>
      <c r="E125" s="230">
        <f>SUM(E126:E130)</f>
        <v>0</v>
      </c>
      <c r="F125" s="225">
        <f t="shared" si="9"/>
        <v>0</v>
      </c>
      <c r="G125" s="229">
        <f>SUM(G126:G130)</f>
        <v>0</v>
      </c>
      <c r="H125" s="231">
        <f>SUM(H126:H130)</f>
        <v>0</v>
      </c>
      <c r="I125" s="125">
        <f t="shared" si="10"/>
        <v>0</v>
      </c>
      <c r="J125" s="229">
        <f>SUM(J126:J130)</f>
        <v>1067</v>
      </c>
      <c r="K125" s="231">
        <f>SUM(K126:K130)</f>
        <v>0</v>
      </c>
      <c r="L125" s="125">
        <f t="shared" si="11"/>
        <v>1067</v>
      </c>
      <c r="M125" s="232">
        <f>SUM(M126:M130)</f>
        <v>0</v>
      </c>
      <c r="N125" s="233">
        <f>SUM(N126:N130)</f>
        <v>0</v>
      </c>
      <c r="O125" s="125">
        <f t="shared" si="12"/>
        <v>0</v>
      </c>
      <c r="P125" s="83"/>
      <c r="R125" s="56"/>
      <c r="S125" s="56"/>
      <c r="T125" s="56"/>
    </row>
    <row r="126" spans="1:20" hidden="1" x14ac:dyDescent="0.25">
      <c r="A126" s="76">
        <v>2272</v>
      </c>
      <c r="B126" s="5" t="s">
        <v>141</v>
      </c>
      <c r="C126" s="119">
        <f t="shared" si="8"/>
        <v>0</v>
      </c>
      <c r="D126" s="123"/>
      <c r="E126" s="227"/>
      <c r="F126" s="125">
        <f t="shared" si="9"/>
        <v>0</v>
      </c>
      <c r="G126" s="123"/>
      <c r="H126" s="124"/>
      <c r="I126" s="125">
        <f t="shared" si="10"/>
        <v>0</v>
      </c>
      <c r="J126" s="123"/>
      <c r="K126" s="124"/>
      <c r="L126" s="125">
        <f t="shared" si="11"/>
        <v>0</v>
      </c>
      <c r="M126" s="226"/>
      <c r="N126" s="227"/>
      <c r="O126" s="125">
        <f t="shared" si="12"/>
        <v>0</v>
      </c>
      <c r="P126" s="83"/>
      <c r="R126" s="56"/>
      <c r="S126" s="56"/>
      <c r="T126" s="56"/>
    </row>
    <row r="127" spans="1:20" ht="24" hidden="1" x14ac:dyDescent="0.25">
      <c r="A127" s="76">
        <v>2275</v>
      </c>
      <c r="B127" s="118" t="s">
        <v>142</v>
      </c>
      <c r="C127" s="119">
        <f t="shared" si="8"/>
        <v>0</v>
      </c>
      <c r="D127" s="123"/>
      <c r="E127" s="227"/>
      <c r="F127" s="125">
        <f t="shared" si="9"/>
        <v>0</v>
      </c>
      <c r="G127" s="123"/>
      <c r="H127" s="124"/>
      <c r="I127" s="125">
        <f t="shared" si="10"/>
        <v>0</v>
      </c>
      <c r="J127" s="123"/>
      <c r="K127" s="124"/>
      <c r="L127" s="125">
        <f t="shared" si="11"/>
        <v>0</v>
      </c>
      <c r="M127" s="226"/>
      <c r="N127" s="227"/>
      <c r="O127" s="125">
        <f t="shared" si="12"/>
        <v>0</v>
      </c>
      <c r="P127" s="83"/>
      <c r="R127" s="56"/>
      <c r="S127" s="56"/>
      <c r="T127" s="56"/>
    </row>
    <row r="128" spans="1:20" ht="36" hidden="1" x14ac:dyDescent="0.25">
      <c r="A128" s="76">
        <v>2276</v>
      </c>
      <c r="B128" s="118" t="s">
        <v>143</v>
      </c>
      <c r="C128" s="119">
        <f t="shared" si="8"/>
        <v>0</v>
      </c>
      <c r="D128" s="123"/>
      <c r="E128" s="227"/>
      <c r="F128" s="125">
        <f t="shared" si="9"/>
        <v>0</v>
      </c>
      <c r="G128" s="123"/>
      <c r="H128" s="124"/>
      <c r="I128" s="125">
        <f t="shared" si="10"/>
        <v>0</v>
      </c>
      <c r="J128" s="123"/>
      <c r="K128" s="124"/>
      <c r="L128" s="125">
        <f t="shared" si="11"/>
        <v>0</v>
      </c>
      <c r="M128" s="226"/>
      <c r="N128" s="227"/>
      <c r="O128" s="125">
        <f t="shared" si="12"/>
        <v>0</v>
      </c>
      <c r="P128" s="83"/>
      <c r="R128" s="56"/>
      <c r="S128" s="56"/>
      <c r="T128" s="56"/>
    </row>
    <row r="129" spans="1:20" ht="24" hidden="1" x14ac:dyDescent="0.25">
      <c r="A129" s="76">
        <v>2278</v>
      </c>
      <c r="B129" s="118" t="s">
        <v>144</v>
      </c>
      <c r="C129" s="119">
        <f t="shared" si="8"/>
        <v>0</v>
      </c>
      <c r="D129" s="123"/>
      <c r="E129" s="227"/>
      <c r="F129" s="125">
        <f t="shared" si="9"/>
        <v>0</v>
      </c>
      <c r="G129" s="123"/>
      <c r="H129" s="124"/>
      <c r="I129" s="125">
        <f t="shared" si="10"/>
        <v>0</v>
      </c>
      <c r="J129" s="123"/>
      <c r="K129" s="124"/>
      <c r="L129" s="125">
        <f t="shared" si="11"/>
        <v>0</v>
      </c>
      <c r="M129" s="226"/>
      <c r="N129" s="227"/>
      <c r="O129" s="125">
        <f t="shared" si="12"/>
        <v>0</v>
      </c>
      <c r="P129" s="83"/>
      <c r="R129" s="56"/>
      <c r="S129" s="56"/>
      <c r="T129" s="56"/>
    </row>
    <row r="130" spans="1:20" ht="24" x14ac:dyDescent="0.25">
      <c r="A130" s="76">
        <v>2279</v>
      </c>
      <c r="B130" s="118" t="s">
        <v>145</v>
      </c>
      <c r="C130" s="119">
        <f t="shared" si="8"/>
        <v>1067</v>
      </c>
      <c r="D130" s="123"/>
      <c r="E130" s="629"/>
      <c r="F130" s="225">
        <f t="shared" si="9"/>
        <v>0</v>
      </c>
      <c r="G130" s="123"/>
      <c r="H130" s="124"/>
      <c r="I130" s="125">
        <f t="shared" si="10"/>
        <v>0</v>
      </c>
      <c r="J130" s="123">
        <v>1067</v>
      </c>
      <c r="K130" s="124"/>
      <c r="L130" s="125">
        <f t="shared" si="11"/>
        <v>1067</v>
      </c>
      <c r="M130" s="226"/>
      <c r="N130" s="227"/>
      <c r="O130" s="125">
        <f t="shared" si="12"/>
        <v>0</v>
      </c>
      <c r="P130" s="83"/>
      <c r="R130" s="56"/>
      <c r="S130" s="56"/>
      <c r="T130" s="56"/>
    </row>
    <row r="131" spans="1:20" ht="24" hidden="1" x14ac:dyDescent="0.25">
      <c r="A131" s="240">
        <v>2280</v>
      </c>
      <c r="B131" s="108" t="s">
        <v>146</v>
      </c>
      <c r="C131" s="119">
        <f t="shared" si="8"/>
        <v>0</v>
      </c>
      <c r="D131" s="241">
        <f>SUM(D132)</f>
        <v>0</v>
      </c>
      <c r="E131" s="245">
        <f>SUM(E132)</f>
        <v>0</v>
      </c>
      <c r="F131" s="115">
        <f t="shared" si="9"/>
        <v>0</v>
      </c>
      <c r="G131" s="241">
        <f>SUM(G132)</f>
        <v>0</v>
      </c>
      <c r="H131" s="243">
        <f>SUM(H132)</f>
        <v>0</v>
      </c>
      <c r="I131" s="115">
        <f t="shared" si="10"/>
        <v>0</v>
      </c>
      <c r="J131" s="241">
        <f>SUM(J132)</f>
        <v>0</v>
      </c>
      <c r="K131" s="243">
        <f>SUM(K132)</f>
        <v>0</v>
      </c>
      <c r="L131" s="115">
        <f t="shared" si="11"/>
        <v>0</v>
      </c>
      <c r="M131" s="232">
        <f>SUM(M132)</f>
        <v>0</v>
      </c>
      <c r="N131" s="233">
        <f>SUM(N132)</f>
        <v>0</v>
      </c>
      <c r="O131" s="125">
        <f t="shared" si="12"/>
        <v>0</v>
      </c>
      <c r="P131" s="83"/>
      <c r="R131" s="56"/>
      <c r="S131" s="56"/>
      <c r="T131" s="56"/>
    </row>
    <row r="132" spans="1:20" ht="24" hidden="1" x14ac:dyDescent="0.25">
      <c r="A132" s="76">
        <v>2283</v>
      </c>
      <c r="B132" s="118" t="s">
        <v>147</v>
      </c>
      <c r="C132" s="119">
        <f t="shared" si="8"/>
        <v>0</v>
      </c>
      <c r="D132" s="123"/>
      <c r="E132" s="227"/>
      <c r="F132" s="125">
        <f t="shared" si="9"/>
        <v>0</v>
      </c>
      <c r="G132" s="123"/>
      <c r="H132" s="124"/>
      <c r="I132" s="125">
        <f t="shared" si="10"/>
        <v>0</v>
      </c>
      <c r="J132" s="123"/>
      <c r="K132" s="124"/>
      <c r="L132" s="125">
        <f t="shared" si="11"/>
        <v>0</v>
      </c>
      <c r="M132" s="226"/>
      <c r="N132" s="227"/>
      <c r="O132" s="125">
        <f t="shared" si="12"/>
        <v>0</v>
      </c>
      <c r="P132" s="83"/>
      <c r="R132" s="56"/>
      <c r="S132" s="56"/>
      <c r="T132" s="56"/>
    </row>
    <row r="133" spans="1:20" ht="36" x14ac:dyDescent="0.25">
      <c r="A133" s="95">
        <v>2300</v>
      </c>
      <c r="B133" s="212" t="s">
        <v>148</v>
      </c>
      <c r="C133" s="96">
        <f t="shared" si="8"/>
        <v>36269</v>
      </c>
      <c r="D133" s="104">
        <f>SUM(D134,D139,D143,D144,D147,D154,D162,D163,D166)</f>
        <v>13009</v>
      </c>
      <c r="E133" s="622">
        <f>SUM(E134,E139,E143,E144,E147,E154,E162,E163,E166)</f>
        <v>0</v>
      </c>
      <c r="F133" s="391">
        <f t="shared" si="9"/>
        <v>13009</v>
      </c>
      <c r="G133" s="104">
        <f>SUM(G134,G139,G143,G144,G147,G154,G162,G163,G166)</f>
        <v>2831</v>
      </c>
      <c r="H133" s="105">
        <f>SUM(H134,H139,H143,H144,H147,H154,H162,H163,H166)</f>
        <v>0</v>
      </c>
      <c r="I133" s="106">
        <f t="shared" si="10"/>
        <v>2831</v>
      </c>
      <c r="J133" s="104">
        <f>SUM(J134,J139,J143,J144,J147,J154,J162,J163,J166)</f>
        <v>20429</v>
      </c>
      <c r="K133" s="105">
        <f>SUM(K134,K139,K143,K144,K147,K154,K162,K163,K166)</f>
        <v>0</v>
      </c>
      <c r="L133" s="106">
        <f t="shared" si="11"/>
        <v>20429</v>
      </c>
      <c r="M133" s="238">
        <f>SUM(M134,M139,M143,M144,M147,M154,M162,M163,M166)</f>
        <v>0</v>
      </c>
      <c r="N133" s="239">
        <f>SUM(N134,N139,N143,N144,N147,N154,N162,N163,N166)</f>
        <v>0</v>
      </c>
      <c r="O133" s="106">
        <f t="shared" si="12"/>
        <v>0</v>
      </c>
      <c r="P133" s="103"/>
      <c r="R133" s="56"/>
      <c r="S133" s="56"/>
      <c r="T133" s="56"/>
    </row>
    <row r="134" spans="1:20" ht="24" x14ac:dyDescent="0.25">
      <c r="A134" s="240">
        <v>2310</v>
      </c>
      <c r="B134" s="108" t="s">
        <v>149</v>
      </c>
      <c r="C134" s="109">
        <f t="shared" si="8"/>
        <v>3591</v>
      </c>
      <c r="D134" s="251">
        <f>SUM(D135:D138)</f>
        <v>3591</v>
      </c>
      <c r="E134" s="242">
        <f>SUM(E135:E138)</f>
        <v>0</v>
      </c>
      <c r="F134" s="392">
        <f t="shared" si="9"/>
        <v>3591</v>
      </c>
      <c r="G134" s="241">
        <f>SUM(G135:G138)</f>
        <v>0</v>
      </c>
      <c r="H134" s="243">
        <f>SUM(H135:H138)</f>
        <v>0</v>
      </c>
      <c r="I134" s="115">
        <f t="shared" si="10"/>
        <v>0</v>
      </c>
      <c r="J134" s="241">
        <f>SUM(J135:J138)</f>
        <v>0</v>
      </c>
      <c r="K134" s="243">
        <f>SUM(K135:K138)</f>
        <v>0</v>
      </c>
      <c r="L134" s="115">
        <f t="shared" si="11"/>
        <v>0</v>
      </c>
      <c r="M134" s="244">
        <f>SUM(M135:M138)</f>
        <v>0</v>
      </c>
      <c r="N134" s="245">
        <f>SUM(N135:N138)</f>
        <v>0</v>
      </c>
      <c r="O134" s="115">
        <f t="shared" si="12"/>
        <v>0</v>
      </c>
      <c r="P134" s="74"/>
      <c r="R134" s="56"/>
      <c r="S134" s="56"/>
      <c r="T134" s="56"/>
    </row>
    <row r="135" spans="1:20" x14ac:dyDescent="0.25">
      <c r="A135" s="76">
        <v>2311</v>
      </c>
      <c r="B135" s="118" t="s">
        <v>150</v>
      </c>
      <c r="C135" s="119">
        <f t="shared" si="8"/>
        <v>580</v>
      </c>
      <c r="D135" s="123">
        <v>580</v>
      </c>
      <c r="E135" s="629"/>
      <c r="F135" s="225">
        <f t="shared" si="9"/>
        <v>580</v>
      </c>
      <c r="G135" s="123"/>
      <c r="H135" s="124"/>
      <c r="I135" s="125">
        <f t="shared" si="10"/>
        <v>0</v>
      </c>
      <c r="J135" s="123"/>
      <c r="K135" s="124"/>
      <c r="L135" s="125">
        <f t="shared" si="11"/>
        <v>0</v>
      </c>
      <c r="M135" s="226"/>
      <c r="N135" s="227"/>
      <c r="O135" s="125">
        <f t="shared" si="12"/>
        <v>0</v>
      </c>
      <c r="P135" s="83"/>
      <c r="R135" s="56"/>
      <c r="S135" s="56"/>
      <c r="T135" s="56"/>
    </row>
    <row r="136" spans="1:20" x14ac:dyDescent="0.25">
      <c r="A136" s="76">
        <v>2312</v>
      </c>
      <c r="B136" s="118" t="s">
        <v>151</v>
      </c>
      <c r="C136" s="119">
        <f t="shared" si="8"/>
        <v>2662</v>
      </c>
      <c r="D136" s="123">
        <v>2662</v>
      </c>
      <c r="E136" s="629"/>
      <c r="F136" s="225">
        <f t="shared" si="9"/>
        <v>2662</v>
      </c>
      <c r="G136" s="123"/>
      <c r="H136" s="124"/>
      <c r="I136" s="125">
        <f t="shared" si="10"/>
        <v>0</v>
      </c>
      <c r="J136" s="123"/>
      <c r="K136" s="124"/>
      <c r="L136" s="125">
        <f t="shared" si="11"/>
        <v>0</v>
      </c>
      <c r="M136" s="226"/>
      <c r="N136" s="227"/>
      <c r="O136" s="125">
        <f t="shared" si="12"/>
        <v>0</v>
      </c>
      <c r="P136" s="83"/>
      <c r="R136" s="56"/>
      <c r="S136" s="56"/>
      <c r="T136" s="56"/>
    </row>
    <row r="137" spans="1:20" x14ac:dyDescent="0.25">
      <c r="A137" s="76">
        <v>2313</v>
      </c>
      <c r="B137" s="118" t="s">
        <v>152</v>
      </c>
      <c r="C137" s="119">
        <f t="shared" si="8"/>
        <v>349</v>
      </c>
      <c r="D137" s="123">
        <v>349</v>
      </c>
      <c r="E137" s="629"/>
      <c r="F137" s="225">
        <f t="shared" si="9"/>
        <v>349</v>
      </c>
      <c r="G137" s="123"/>
      <c r="H137" s="124"/>
      <c r="I137" s="125">
        <f t="shared" si="10"/>
        <v>0</v>
      </c>
      <c r="J137" s="123"/>
      <c r="K137" s="124"/>
      <c r="L137" s="125">
        <f t="shared" si="11"/>
        <v>0</v>
      </c>
      <c r="M137" s="226"/>
      <c r="N137" s="227"/>
      <c r="O137" s="125">
        <f t="shared" si="12"/>
        <v>0</v>
      </c>
      <c r="P137" s="83"/>
      <c r="R137" s="56"/>
      <c r="S137" s="56"/>
      <c r="T137" s="56"/>
    </row>
    <row r="138" spans="1:20" ht="36" hidden="1" x14ac:dyDescent="0.25">
      <c r="A138" s="76">
        <v>2314</v>
      </c>
      <c r="B138" s="118" t="s">
        <v>153</v>
      </c>
      <c r="C138" s="119">
        <f t="shared" si="8"/>
        <v>0</v>
      </c>
      <c r="D138" s="123"/>
      <c r="E138" s="227"/>
      <c r="F138" s="125">
        <f t="shared" si="9"/>
        <v>0</v>
      </c>
      <c r="G138" s="123"/>
      <c r="H138" s="124"/>
      <c r="I138" s="125">
        <f t="shared" si="10"/>
        <v>0</v>
      </c>
      <c r="J138" s="123"/>
      <c r="K138" s="124"/>
      <c r="L138" s="125">
        <f t="shared" si="11"/>
        <v>0</v>
      </c>
      <c r="M138" s="226"/>
      <c r="N138" s="227"/>
      <c r="O138" s="125">
        <f t="shared" si="12"/>
        <v>0</v>
      </c>
      <c r="P138" s="83"/>
      <c r="R138" s="56"/>
      <c r="S138" s="56"/>
      <c r="T138" s="56"/>
    </row>
    <row r="139" spans="1:20" ht="24" x14ac:dyDescent="0.25">
      <c r="A139" s="228">
        <v>2320</v>
      </c>
      <c r="B139" s="118" t="s">
        <v>154</v>
      </c>
      <c r="C139" s="119">
        <f t="shared" si="8"/>
        <v>402</v>
      </c>
      <c r="D139" s="229">
        <f>SUM(D140:D142)</f>
        <v>292</v>
      </c>
      <c r="E139" s="230">
        <f>SUM(E140:E142)</f>
        <v>0</v>
      </c>
      <c r="F139" s="225">
        <f t="shared" si="9"/>
        <v>292</v>
      </c>
      <c r="G139" s="229">
        <f>SUM(G140:G142)</f>
        <v>0</v>
      </c>
      <c r="H139" s="231">
        <f>SUM(H140:H142)</f>
        <v>0</v>
      </c>
      <c r="I139" s="125">
        <f t="shared" si="10"/>
        <v>0</v>
      </c>
      <c r="J139" s="229">
        <f>SUM(J140:J142)</f>
        <v>110</v>
      </c>
      <c r="K139" s="231">
        <f>SUM(K140:K142)</f>
        <v>0</v>
      </c>
      <c r="L139" s="125">
        <f t="shared" si="11"/>
        <v>110</v>
      </c>
      <c r="M139" s="232">
        <f>SUM(M140:M142)</f>
        <v>0</v>
      </c>
      <c r="N139" s="233">
        <f>SUM(N140:N142)</f>
        <v>0</v>
      </c>
      <c r="O139" s="125">
        <f t="shared" si="12"/>
        <v>0</v>
      </c>
      <c r="P139" s="83"/>
      <c r="R139" s="56"/>
      <c r="S139" s="56"/>
      <c r="T139" s="56"/>
    </row>
    <row r="140" spans="1:20" hidden="1" x14ac:dyDescent="0.25">
      <c r="A140" s="76">
        <v>2321</v>
      </c>
      <c r="B140" s="118" t="s">
        <v>155</v>
      </c>
      <c r="C140" s="119">
        <f t="shared" si="8"/>
        <v>0</v>
      </c>
      <c r="D140" s="123"/>
      <c r="E140" s="227"/>
      <c r="F140" s="125">
        <f t="shared" si="9"/>
        <v>0</v>
      </c>
      <c r="G140" s="123"/>
      <c r="H140" s="124"/>
      <c r="I140" s="125">
        <f t="shared" si="10"/>
        <v>0</v>
      </c>
      <c r="J140" s="123"/>
      <c r="K140" s="124"/>
      <c r="L140" s="125">
        <f t="shared" si="11"/>
        <v>0</v>
      </c>
      <c r="M140" s="226"/>
      <c r="N140" s="227"/>
      <c r="O140" s="125">
        <f t="shared" si="12"/>
        <v>0</v>
      </c>
      <c r="P140" s="83"/>
      <c r="R140" s="56"/>
      <c r="S140" s="56"/>
      <c r="T140" s="56"/>
    </row>
    <row r="141" spans="1:20" x14ac:dyDescent="0.25">
      <c r="A141" s="76">
        <v>2322</v>
      </c>
      <c r="B141" s="118" t="s">
        <v>156</v>
      </c>
      <c r="C141" s="119">
        <f t="shared" si="8"/>
        <v>402</v>
      </c>
      <c r="D141" s="123">
        <v>292</v>
      </c>
      <c r="E141" s="629"/>
      <c r="F141" s="225">
        <f t="shared" si="9"/>
        <v>292</v>
      </c>
      <c r="G141" s="123"/>
      <c r="H141" s="124"/>
      <c r="I141" s="125">
        <f t="shared" si="10"/>
        <v>0</v>
      </c>
      <c r="J141" s="123">
        <v>110</v>
      </c>
      <c r="K141" s="124"/>
      <c r="L141" s="125">
        <f t="shared" si="11"/>
        <v>110</v>
      </c>
      <c r="M141" s="226"/>
      <c r="N141" s="227"/>
      <c r="O141" s="125">
        <f t="shared" si="12"/>
        <v>0</v>
      </c>
      <c r="P141" s="83"/>
      <c r="R141" s="56"/>
      <c r="S141" s="56"/>
      <c r="T141" s="56"/>
    </row>
    <row r="142" spans="1:20" hidden="1" x14ac:dyDescent="0.25">
      <c r="A142" s="76">
        <v>2329</v>
      </c>
      <c r="B142" s="118" t="s">
        <v>157</v>
      </c>
      <c r="C142" s="119">
        <f t="shared" si="8"/>
        <v>0</v>
      </c>
      <c r="D142" s="123"/>
      <c r="E142" s="227"/>
      <c r="F142" s="125">
        <f t="shared" si="9"/>
        <v>0</v>
      </c>
      <c r="G142" s="123"/>
      <c r="H142" s="124"/>
      <c r="I142" s="125">
        <f t="shared" si="10"/>
        <v>0</v>
      </c>
      <c r="J142" s="123"/>
      <c r="K142" s="124"/>
      <c r="L142" s="125">
        <f t="shared" si="11"/>
        <v>0</v>
      </c>
      <c r="M142" s="226"/>
      <c r="N142" s="227"/>
      <c r="O142" s="125">
        <f t="shared" si="12"/>
        <v>0</v>
      </c>
      <c r="P142" s="83"/>
      <c r="R142" s="56"/>
      <c r="S142" s="56"/>
      <c r="T142" s="56"/>
    </row>
    <row r="143" spans="1:20" ht="24" hidden="1" x14ac:dyDescent="0.25">
      <c r="A143" s="228">
        <v>2330</v>
      </c>
      <c r="B143" s="118" t="s">
        <v>158</v>
      </c>
      <c r="C143" s="119">
        <f t="shared" si="8"/>
        <v>0</v>
      </c>
      <c r="D143" s="123"/>
      <c r="E143" s="227"/>
      <c r="F143" s="125">
        <f t="shared" si="9"/>
        <v>0</v>
      </c>
      <c r="G143" s="123"/>
      <c r="H143" s="124"/>
      <c r="I143" s="125">
        <f t="shared" si="10"/>
        <v>0</v>
      </c>
      <c r="J143" s="123"/>
      <c r="K143" s="124"/>
      <c r="L143" s="125">
        <f t="shared" si="11"/>
        <v>0</v>
      </c>
      <c r="M143" s="226"/>
      <c r="N143" s="227"/>
      <c r="O143" s="125">
        <f t="shared" si="12"/>
        <v>0</v>
      </c>
      <c r="P143" s="83"/>
      <c r="R143" s="56"/>
      <c r="S143" s="56"/>
      <c r="T143" s="56"/>
    </row>
    <row r="144" spans="1:20" ht="48" x14ac:dyDescent="0.25">
      <c r="A144" s="228">
        <v>2340</v>
      </c>
      <c r="B144" s="118" t="s">
        <v>159</v>
      </c>
      <c r="C144" s="119">
        <f t="shared" si="8"/>
        <v>143</v>
      </c>
      <c r="D144" s="229">
        <f>SUM(D145:D146)</f>
        <v>143</v>
      </c>
      <c r="E144" s="230">
        <f>SUM(E145:E146)</f>
        <v>0</v>
      </c>
      <c r="F144" s="225">
        <f t="shared" si="9"/>
        <v>143</v>
      </c>
      <c r="G144" s="229">
        <f>SUM(G145:G146)</f>
        <v>0</v>
      </c>
      <c r="H144" s="231">
        <f>SUM(H145:H146)</f>
        <v>0</v>
      </c>
      <c r="I144" s="125">
        <f t="shared" si="10"/>
        <v>0</v>
      </c>
      <c r="J144" s="229">
        <f>SUM(J145:J146)</f>
        <v>0</v>
      </c>
      <c r="K144" s="231">
        <f>SUM(K145:K146)</f>
        <v>0</v>
      </c>
      <c r="L144" s="125">
        <f t="shared" si="11"/>
        <v>0</v>
      </c>
      <c r="M144" s="232">
        <f>SUM(M145:M146)</f>
        <v>0</v>
      </c>
      <c r="N144" s="233">
        <f>SUM(N145:N146)</f>
        <v>0</v>
      </c>
      <c r="O144" s="125">
        <f t="shared" si="12"/>
        <v>0</v>
      </c>
      <c r="P144" s="83"/>
      <c r="R144" s="56"/>
      <c r="S144" s="56"/>
      <c r="T144" s="56"/>
    </row>
    <row r="145" spans="1:20" ht="24" x14ac:dyDescent="0.25">
      <c r="A145" s="76">
        <v>2341</v>
      </c>
      <c r="B145" s="118" t="s">
        <v>160</v>
      </c>
      <c r="C145" s="119">
        <f t="shared" si="8"/>
        <v>143</v>
      </c>
      <c r="D145" s="123">
        <v>143</v>
      </c>
      <c r="E145" s="629"/>
      <c r="F145" s="225">
        <f t="shared" si="9"/>
        <v>143</v>
      </c>
      <c r="G145" s="123"/>
      <c r="H145" s="124"/>
      <c r="I145" s="125">
        <f t="shared" si="10"/>
        <v>0</v>
      </c>
      <c r="J145" s="123"/>
      <c r="K145" s="124"/>
      <c r="L145" s="125">
        <f t="shared" si="11"/>
        <v>0</v>
      </c>
      <c r="M145" s="226"/>
      <c r="N145" s="227"/>
      <c r="O145" s="125">
        <f t="shared" si="12"/>
        <v>0</v>
      </c>
      <c r="P145" s="83"/>
      <c r="R145" s="56"/>
      <c r="S145" s="56"/>
      <c r="T145" s="56"/>
    </row>
    <row r="146" spans="1:20" ht="36" hidden="1" x14ac:dyDescent="0.25">
      <c r="A146" s="76">
        <v>2344</v>
      </c>
      <c r="B146" s="118" t="s">
        <v>161</v>
      </c>
      <c r="C146" s="119">
        <f t="shared" si="8"/>
        <v>0</v>
      </c>
      <c r="D146" s="123"/>
      <c r="E146" s="227"/>
      <c r="F146" s="125">
        <f t="shared" si="9"/>
        <v>0</v>
      </c>
      <c r="G146" s="123"/>
      <c r="H146" s="124"/>
      <c r="I146" s="125">
        <f t="shared" si="10"/>
        <v>0</v>
      </c>
      <c r="J146" s="123"/>
      <c r="K146" s="124"/>
      <c r="L146" s="125">
        <f t="shared" si="11"/>
        <v>0</v>
      </c>
      <c r="M146" s="226"/>
      <c r="N146" s="227"/>
      <c r="O146" s="125">
        <f t="shared" si="12"/>
        <v>0</v>
      </c>
      <c r="P146" s="83"/>
      <c r="R146" s="56"/>
      <c r="S146" s="56"/>
      <c r="T146" s="56"/>
    </row>
    <row r="147" spans="1:20" ht="24" x14ac:dyDescent="0.25">
      <c r="A147" s="217">
        <v>2350</v>
      </c>
      <c r="B147" s="158" t="s">
        <v>162</v>
      </c>
      <c r="C147" s="119">
        <f t="shared" si="8"/>
        <v>5880</v>
      </c>
      <c r="D147" s="218">
        <f>SUM(D148:D153)</f>
        <v>5880</v>
      </c>
      <c r="E147" s="623">
        <f>SUM(E148:E153)</f>
        <v>0</v>
      </c>
      <c r="F147" s="396">
        <f t="shared" si="9"/>
        <v>5880</v>
      </c>
      <c r="G147" s="218">
        <f>SUM(G148:G153)</f>
        <v>0</v>
      </c>
      <c r="H147" s="219">
        <f>SUM(H148:H153)</f>
        <v>0</v>
      </c>
      <c r="I147" s="220">
        <f t="shared" si="10"/>
        <v>0</v>
      </c>
      <c r="J147" s="218">
        <f>SUM(J148:J153)</f>
        <v>0</v>
      </c>
      <c r="K147" s="219">
        <f>SUM(K148:K153)</f>
        <v>0</v>
      </c>
      <c r="L147" s="220">
        <f t="shared" si="11"/>
        <v>0</v>
      </c>
      <c r="M147" s="221">
        <f>SUM(M148:M153)</f>
        <v>0</v>
      </c>
      <c r="N147" s="222">
        <f>SUM(N148:N153)</f>
        <v>0</v>
      </c>
      <c r="O147" s="220">
        <f t="shared" si="12"/>
        <v>0</v>
      </c>
      <c r="P147" s="166"/>
      <c r="R147" s="56"/>
      <c r="S147" s="56"/>
      <c r="T147" s="56"/>
    </row>
    <row r="148" spans="1:20" x14ac:dyDescent="0.25">
      <c r="A148" s="67">
        <v>2351</v>
      </c>
      <c r="B148" s="108" t="s">
        <v>163</v>
      </c>
      <c r="C148" s="119">
        <f t="shared" si="8"/>
        <v>2030</v>
      </c>
      <c r="D148" s="113">
        <v>2030</v>
      </c>
      <c r="E148" s="626"/>
      <c r="F148" s="392">
        <f t="shared" si="9"/>
        <v>2030</v>
      </c>
      <c r="G148" s="113"/>
      <c r="H148" s="114"/>
      <c r="I148" s="115">
        <f t="shared" si="10"/>
        <v>0</v>
      </c>
      <c r="J148" s="113"/>
      <c r="K148" s="114"/>
      <c r="L148" s="115">
        <f t="shared" si="11"/>
        <v>0</v>
      </c>
      <c r="M148" s="223"/>
      <c r="N148" s="224"/>
      <c r="O148" s="115">
        <f t="shared" si="12"/>
        <v>0</v>
      </c>
      <c r="P148" s="74"/>
      <c r="R148" s="56"/>
      <c r="S148" s="56"/>
      <c r="T148" s="56"/>
    </row>
    <row r="149" spans="1:20" x14ac:dyDescent="0.25">
      <c r="A149" s="76">
        <v>2352</v>
      </c>
      <c r="B149" s="118" t="s">
        <v>164</v>
      </c>
      <c r="C149" s="119">
        <f t="shared" si="8"/>
        <v>3565</v>
      </c>
      <c r="D149" s="123">
        <v>3565</v>
      </c>
      <c r="E149" s="629"/>
      <c r="F149" s="225">
        <f t="shared" si="9"/>
        <v>3565</v>
      </c>
      <c r="G149" s="123"/>
      <c r="H149" s="124"/>
      <c r="I149" s="125">
        <f t="shared" si="10"/>
        <v>0</v>
      </c>
      <c r="J149" s="123"/>
      <c r="K149" s="124"/>
      <c r="L149" s="125">
        <f t="shared" si="11"/>
        <v>0</v>
      </c>
      <c r="M149" s="226"/>
      <c r="N149" s="227"/>
      <c r="O149" s="125">
        <f t="shared" si="12"/>
        <v>0</v>
      </c>
      <c r="P149" s="83"/>
      <c r="R149" s="56"/>
      <c r="S149" s="56"/>
      <c r="T149" s="56"/>
    </row>
    <row r="150" spans="1:20" ht="24" hidden="1" x14ac:dyDescent="0.25">
      <c r="A150" s="76">
        <v>2353</v>
      </c>
      <c r="B150" s="118" t="s">
        <v>165</v>
      </c>
      <c r="C150" s="119">
        <f t="shared" si="8"/>
        <v>0</v>
      </c>
      <c r="D150" s="123"/>
      <c r="E150" s="227"/>
      <c r="F150" s="125">
        <f t="shared" si="9"/>
        <v>0</v>
      </c>
      <c r="G150" s="123"/>
      <c r="H150" s="124"/>
      <c r="I150" s="125">
        <f t="shared" si="10"/>
        <v>0</v>
      </c>
      <c r="J150" s="123"/>
      <c r="K150" s="124"/>
      <c r="L150" s="125">
        <f t="shared" si="11"/>
        <v>0</v>
      </c>
      <c r="M150" s="226"/>
      <c r="N150" s="227"/>
      <c r="O150" s="125">
        <f t="shared" si="12"/>
        <v>0</v>
      </c>
      <c r="P150" s="83"/>
      <c r="R150" s="56"/>
      <c r="S150" s="56"/>
      <c r="T150" s="56"/>
    </row>
    <row r="151" spans="1:20" ht="24" hidden="1" x14ac:dyDescent="0.25">
      <c r="A151" s="76">
        <v>2354</v>
      </c>
      <c r="B151" s="118" t="s">
        <v>166</v>
      </c>
      <c r="C151" s="119">
        <f t="shared" si="8"/>
        <v>0</v>
      </c>
      <c r="D151" s="123"/>
      <c r="E151" s="227"/>
      <c r="F151" s="125">
        <f t="shared" si="9"/>
        <v>0</v>
      </c>
      <c r="G151" s="123"/>
      <c r="H151" s="124"/>
      <c r="I151" s="125">
        <f t="shared" si="10"/>
        <v>0</v>
      </c>
      <c r="J151" s="123"/>
      <c r="K151" s="124"/>
      <c r="L151" s="125">
        <f t="shared" si="11"/>
        <v>0</v>
      </c>
      <c r="M151" s="226"/>
      <c r="N151" s="227"/>
      <c r="O151" s="125">
        <f t="shared" si="12"/>
        <v>0</v>
      </c>
      <c r="P151" s="83"/>
      <c r="R151" s="56"/>
      <c r="S151" s="56"/>
      <c r="T151" s="56"/>
    </row>
    <row r="152" spans="1:20" ht="24" x14ac:dyDescent="0.25">
      <c r="A152" s="76">
        <v>2355</v>
      </c>
      <c r="B152" s="118" t="s">
        <v>167</v>
      </c>
      <c r="C152" s="119">
        <f t="shared" si="8"/>
        <v>285</v>
      </c>
      <c r="D152" s="123">
        <v>285</v>
      </c>
      <c r="E152" s="629"/>
      <c r="F152" s="225">
        <f t="shared" si="9"/>
        <v>285</v>
      </c>
      <c r="G152" s="123"/>
      <c r="H152" s="124"/>
      <c r="I152" s="125">
        <f t="shared" si="10"/>
        <v>0</v>
      </c>
      <c r="J152" s="123"/>
      <c r="K152" s="124"/>
      <c r="L152" s="125">
        <f t="shared" si="11"/>
        <v>0</v>
      </c>
      <c r="M152" s="226"/>
      <c r="N152" s="227"/>
      <c r="O152" s="125">
        <f t="shared" si="12"/>
        <v>0</v>
      </c>
      <c r="P152" s="83"/>
      <c r="R152" s="56"/>
      <c r="S152" s="56"/>
      <c r="T152" s="56"/>
    </row>
    <row r="153" spans="1:20" ht="24" hidden="1" x14ac:dyDescent="0.25">
      <c r="A153" s="76">
        <v>2359</v>
      </c>
      <c r="B153" s="118" t="s">
        <v>168</v>
      </c>
      <c r="C153" s="119">
        <f t="shared" si="8"/>
        <v>0</v>
      </c>
      <c r="D153" s="123"/>
      <c r="E153" s="227"/>
      <c r="F153" s="125">
        <f t="shared" si="9"/>
        <v>0</v>
      </c>
      <c r="G153" s="123"/>
      <c r="H153" s="124"/>
      <c r="I153" s="125">
        <f t="shared" si="10"/>
        <v>0</v>
      </c>
      <c r="J153" s="123"/>
      <c r="K153" s="124"/>
      <c r="L153" s="125">
        <f t="shared" si="11"/>
        <v>0</v>
      </c>
      <c r="M153" s="226"/>
      <c r="N153" s="227"/>
      <c r="O153" s="125">
        <f t="shared" si="12"/>
        <v>0</v>
      </c>
      <c r="P153" s="83"/>
      <c r="R153" s="56"/>
      <c r="S153" s="56"/>
      <c r="T153" s="56"/>
    </row>
    <row r="154" spans="1:20" ht="24" x14ac:dyDescent="0.25">
      <c r="A154" s="228">
        <v>2360</v>
      </c>
      <c r="B154" s="118" t="s">
        <v>169</v>
      </c>
      <c r="C154" s="119">
        <f t="shared" si="8"/>
        <v>21003</v>
      </c>
      <c r="D154" s="229">
        <f>SUM(D155:D161)</f>
        <v>684</v>
      </c>
      <c r="E154" s="230">
        <f>SUM(E155:E161)</f>
        <v>0</v>
      </c>
      <c r="F154" s="225">
        <f t="shared" si="9"/>
        <v>684</v>
      </c>
      <c r="G154" s="229">
        <f>SUM(G155:G161)</f>
        <v>0</v>
      </c>
      <c r="H154" s="231">
        <f>SUM(H155:H161)</f>
        <v>0</v>
      </c>
      <c r="I154" s="125">
        <f t="shared" si="10"/>
        <v>0</v>
      </c>
      <c r="J154" s="229">
        <f>SUM(J155:J161)</f>
        <v>20319</v>
      </c>
      <c r="K154" s="231">
        <f>SUM(K155:K161)</f>
        <v>0</v>
      </c>
      <c r="L154" s="125">
        <f t="shared" si="11"/>
        <v>20319</v>
      </c>
      <c r="M154" s="232">
        <f>SUM(M155:M161)</f>
        <v>0</v>
      </c>
      <c r="N154" s="233">
        <f>SUM(N155:N161)</f>
        <v>0</v>
      </c>
      <c r="O154" s="125">
        <f t="shared" si="12"/>
        <v>0</v>
      </c>
      <c r="P154" s="83"/>
      <c r="R154" s="56"/>
      <c r="S154" s="56"/>
      <c r="T154" s="56"/>
    </row>
    <row r="155" spans="1:20" x14ac:dyDescent="0.25">
      <c r="A155" s="75">
        <v>2361</v>
      </c>
      <c r="B155" s="118" t="s">
        <v>170</v>
      </c>
      <c r="C155" s="119">
        <f t="shared" si="8"/>
        <v>399</v>
      </c>
      <c r="D155" s="123">
        <v>399</v>
      </c>
      <c r="E155" s="629"/>
      <c r="F155" s="225">
        <f t="shared" si="9"/>
        <v>399</v>
      </c>
      <c r="G155" s="123"/>
      <c r="H155" s="124"/>
      <c r="I155" s="125">
        <f t="shared" si="10"/>
        <v>0</v>
      </c>
      <c r="J155" s="123"/>
      <c r="K155" s="124"/>
      <c r="L155" s="125">
        <f t="shared" si="11"/>
        <v>0</v>
      </c>
      <c r="M155" s="226"/>
      <c r="N155" s="227"/>
      <c r="O155" s="125">
        <f t="shared" si="12"/>
        <v>0</v>
      </c>
      <c r="P155" s="83"/>
      <c r="R155" s="56"/>
      <c r="S155" s="56"/>
      <c r="T155" s="56"/>
    </row>
    <row r="156" spans="1:20" ht="24" x14ac:dyDescent="0.25">
      <c r="A156" s="75">
        <v>2362</v>
      </c>
      <c r="B156" s="118" t="s">
        <v>171</v>
      </c>
      <c r="C156" s="119">
        <f t="shared" si="8"/>
        <v>285</v>
      </c>
      <c r="D156" s="123">
        <v>285</v>
      </c>
      <c r="E156" s="629"/>
      <c r="F156" s="225">
        <f t="shared" si="9"/>
        <v>285</v>
      </c>
      <c r="G156" s="123"/>
      <c r="H156" s="124"/>
      <c r="I156" s="125">
        <f t="shared" si="10"/>
        <v>0</v>
      </c>
      <c r="J156" s="123"/>
      <c r="K156" s="124"/>
      <c r="L156" s="125">
        <f t="shared" si="11"/>
        <v>0</v>
      </c>
      <c r="M156" s="226"/>
      <c r="N156" s="227"/>
      <c r="O156" s="125">
        <f t="shared" si="12"/>
        <v>0</v>
      </c>
      <c r="P156" s="83"/>
      <c r="R156" s="56"/>
      <c r="S156" s="56"/>
      <c r="T156" s="56"/>
    </row>
    <row r="157" spans="1:20" x14ac:dyDescent="0.25">
      <c r="A157" s="75">
        <v>2363</v>
      </c>
      <c r="B157" s="118" t="s">
        <v>172</v>
      </c>
      <c r="C157" s="119">
        <f t="shared" si="8"/>
        <v>20319</v>
      </c>
      <c r="D157" s="123"/>
      <c r="E157" s="629"/>
      <c r="F157" s="225">
        <f t="shared" si="9"/>
        <v>0</v>
      </c>
      <c r="G157" s="123"/>
      <c r="H157" s="124"/>
      <c r="I157" s="125">
        <f t="shared" si="10"/>
        <v>0</v>
      </c>
      <c r="J157" s="123">
        <f>19386+933</f>
        <v>20319</v>
      </c>
      <c r="K157" s="124"/>
      <c r="L157" s="125">
        <f t="shared" si="11"/>
        <v>20319</v>
      </c>
      <c r="M157" s="226"/>
      <c r="N157" s="227"/>
      <c r="O157" s="125">
        <f t="shared" si="12"/>
        <v>0</v>
      </c>
      <c r="P157" s="83"/>
      <c r="R157" s="56"/>
      <c r="S157" s="56"/>
      <c r="T157" s="56"/>
    </row>
    <row r="158" spans="1:20" ht="24" hidden="1" x14ac:dyDescent="0.25">
      <c r="A158" s="75">
        <v>2364</v>
      </c>
      <c r="B158" s="118" t="s">
        <v>173</v>
      </c>
      <c r="C158" s="119">
        <f t="shared" si="8"/>
        <v>0</v>
      </c>
      <c r="D158" s="123"/>
      <c r="E158" s="227"/>
      <c r="F158" s="125">
        <f t="shared" si="9"/>
        <v>0</v>
      </c>
      <c r="G158" s="123"/>
      <c r="H158" s="124"/>
      <c r="I158" s="125">
        <f t="shared" si="10"/>
        <v>0</v>
      </c>
      <c r="J158" s="123"/>
      <c r="K158" s="124"/>
      <c r="L158" s="125">
        <f t="shared" si="11"/>
        <v>0</v>
      </c>
      <c r="M158" s="226"/>
      <c r="N158" s="227"/>
      <c r="O158" s="125">
        <f t="shared" si="12"/>
        <v>0</v>
      </c>
      <c r="P158" s="83"/>
      <c r="R158" s="56"/>
      <c r="S158" s="56"/>
      <c r="T158" s="56"/>
    </row>
    <row r="159" spans="1:20" hidden="1" x14ac:dyDescent="0.25">
      <c r="A159" s="75">
        <v>2365</v>
      </c>
      <c r="B159" s="118" t="s">
        <v>174</v>
      </c>
      <c r="C159" s="119">
        <f t="shared" si="8"/>
        <v>0</v>
      </c>
      <c r="D159" s="123"/>
      <c r="E159" s="227"/>
      <c r="F159" s="125">
        <f t="shared" si="9"/>
        <v>0</v>
      </c>
      <c r="G159" s="123"/>
      <c r="H159" s="124"/>
      <c r="I159" s="125">
        <f t="shared" si="10"/>
        <v>0</v>
      </c>
      <c r="J159" s="123"/>
      <c r="K159" s="124"/>
      <c r="L159" s="125">
        <f t="shared" si="11"/>
        <v>0</v>
      </c>
      <c r="M159" s="226"/>
      <c r="N159" s="227"/>
      <c r="O159" s="125">
        <f t="shared" si="12"/>
        <v>0</v>
      </c>
      <c r="P159" s="83"/>
      <c r="R159" s="56"/>
      <c r="S159" s="56"/>
      <c r="T159" s="56"/>
    </row>
    <row r="160" spans="1:20" ht="36" hidden="1" x14ac:dyDescent="0.25">
      <c r="A160" s="75">
        <v>2366</v>
      </c>
      <c r="B160" s="118" t="s">
        <v>175</v>
      </c>
      <c r="C160" s="119">
        <f t="shared" si="8"/>
        <v>0</v>
      </c>
      <c r="D160" s="123"/>
      <c r="E160" s="227"/>
      <c r="F160" s="125">
        <f t="shared" si="9"/>
        <v>0</v>
      </c>
      <c r="G160" s="123"/>
      <c r="H160" s="124"/>
      <c r="I160" s="125">
        <f t="shared" si="10"/>
        <v>0</v>
      </c>
      <c r="J160" s="123"/>
      <c r="K160" s="124"/>
      <c r="L160" s="125">
        <f t="shared" si="11"/>
        <v>0</v>
      </c>
      <c r="M160" s="226"/>
      <c r="N160" s="227"/>
      <c r="O160" s="125">
        <f t="shared" si="12"/>
        <v>0</v>
      </c>
      <c r="P160" s="83"/>
      <c r="R160" s="56"/>
      <c r="S160" s="56"/>
      <c r="T160" s="56"/>
    </row>
    <row r="161" spans="1:20" ht="60" hidden="1" x14ac:dyDescent="0.25">
      <c r="A161" s="75">
        <v>2369</v>
      </c>
      <c r="B161" s="118" t="s">
        <v>176</v>
      </c>
      <c r="C161" s="119">
        <f t="shared" si="8"/>
        <v>0</v>
      </c>
      <c r="D161" s="123"/>
      <c r="E161" s="227"/>
      <c r="F161" s="125">
        <f t="shared" si="9"/>
        <v>0</v>
      </c>
      <c r="G161" s="123"/>
      <c r="H161" s="124"/>
      <c r="I161" s="125">
        <f t="shared" si="10"/>
        <v>0</v>
      </c>
      <c r="J161" s="123"/>
      <c r="K161" s="124"/>
      <c r="L161" s="125">
        <f t="shared" si="11"/>
        <v>0</v>
      </c>
      <c r="M161" s="226"/>
      <c r="N161" s="227"/>
      <c r="O161" s="125">
        <f t="shared" si="12"/>
        <v>0</v>
      </c>
      <c r="P161" s="83"/>
      <c r="R161" s="56"/>
      <c r="S161" s="56"/>
      <c r="T161" s="56"/>
    </row>
    <row r="162" spans="1:20" x14ac:dyDescent="0.25">
      <c r="A162" s="217">
        <v>2370</v>
      </c>
      <c r="B162" s="158" t="s">
        <v>177</v>
      </c>
      <c r="C162" s="119">
        <f t="shared" si="8"/>
        <v>5250</v>
      </c>
      <c r="D162" s="234">
        <v>2419</v>
      </c>
      <c r="E162" s="633"/>
      <c r="F162" s="396">
        <f t="shared" si="9"/>
        <v>2419</v>
      </c>
      <c r="G162" s="234">
        <v>2831</v>
      </c>
      <c r="H162" s="235"/>
      <c r="I162" s="220">
        <f t="shared" si="10"/>
        <v>2831</v>
      </c>
      <c r="J162" s="234"/>
      <c r="K162" s="235"/>
      <c r="L162" s="220">
        <f t="shared" si="11"/>
        <v>0</v>
      </c>
      <c r="M162" s="236"/>
      <c r="N162" s="237"/>
      <c r="O162" s="220">
        <f t="shared" si="12"/>
        <v>0</v>
      </c>
      <c r="P162" s="83"/>
      <c r="R162" s="56"/>
      <c r="S162" s="56"/>
      <c r="T162" s="56"/>
    </row>
    <row r="163" spans="1:20" hidden="1" x14ac:dyDescent="0.25">
      <c r="A163" s="217">
        <v>2380</v>
      </c>
      <c r="B163" s="158" t="s">
        <v>178</v>
      </c>
      <c r="C163" s="119">
        <f t="shared" si="8"/>
        <v>0</v>
      </c>
      <c r="D163" s="218">
        <f>SUM(D164:D165)</f>
        <v>0</v>
      </c>
      <c r="E163" s="222">
        <f>SUM(E164:E165)</f>
        <v>0</v>
      </c>
      <c r="F163" s="220">
        <f t="shared" si="9"/>
        <v>0</v>
      </c>
      <c r="G163" s="218">
        <f>SUM(G164:G165)</f>
        <v>0</v>
      </c>
      <c r="H163" s="219">
        <f>SUM(H164:H165)</f>
        <v>0</v>
      </c>
      <c r="I163" s="220">
        <f t="shared" si="10"/>
        <v>0</v>
      </c>
      <c r="J163" s="218">
        <f>SUM(J164:J165)</f>
        <v>0</v>
      </c>
      <c r="K163" s="219">
        <f>SUM(K164:K165)</f>
        <v>0</v>
      </c>
      <c r="L163" s="220">
        <f t="shared" si="11"/>
        <v>0</v>
      </c>
      <c r="M163" s="221">
        <f>SUM(M164:M165)</f>
        <v>0</v>
      </c>
      <c r="N163" s="222">
        <f>SUM(N164:N165)</f>
        <v>0</v>
      </c>
      <c r="O163" s="220">
        <f t="shared" si="12"/>
        <v>0</v>
      </c>
      <c r="P163" s="166"/>
      <c r="R163" s="56"/>
      <c r="S163" s="56"/>
      <c r="T163" s="56"/>
    </row>
    <row r="164" spans="1:20" hidden="1" x14ac:dyDescent="0.25">
      <c r="A164" s="66">
        <v>2381</v>
      </c>
      <c r="B164" s="108" t="s">
        <v>179</v>
      </c>
      <c r="C164" s="119">
        <f t="shared" si="8"/>
        <v>0</v>
      </c>
      <c r="D164" s="113"/>
      <c r="E164" s="224"/>
      <c r="F164" s="115">
        <f t="shared" si="9"/>
        <v>0</v>
      </c>
      <c r="G164" s="113"/>
      <c r="H164" s="114"/>
      <c r="I164" s="115">
        <f t="shared" si="10"/>
        <v>0</v>
      </c>
      <c r="J164" s="113"/>
      <c r="K164" s="114"/>
      <c r="L164" s="115">
        <f t="shared" si="11"/>
        <v>0</v>
      </c>
      <c r="M164" s="223"/>
      <c r="N164" s="224"/>
      <c r="O164" s="115">
        <f t="shared" si="12"/>
        <v>0</v>
      </c>
      <c r="P164" s="74"/>
      <c r="R164" s="56"/>
      <c r="S164" s="56"/>
      <c r="T164" s="56"/>
    </row>
    <row r="165" spans="1:20" ht="24" hidden="1" x14ac:dyDescent="0.25">
      <c r="A165" s="75">
        <v>2389</v>
      </c>
      <c r="B165" s="118" t="s">
        <v>180</v>
      </c>
      <c r="C165" s="119">
        <f t="shared" si="8"/>
        <v>0</v>
      </c>
      <c r="D165" s="123"/>
      <c r="E165" s="227"/>
      <c r="F165" s="125">
        <f t="shared" si="9"/>
        <v>0</v>
      </c>
      <c r="G165" s="123"/>
      <c r="H165" s="124"/>
      <c r="I165" s="125">
        <f t="shared" si="10"/>
        <v>0</v>
      </c>
      <c r="J165" s="123"/>
      <c r="K165" s="124"/>
      <c r="L165" s="125">
        <f t="shared" si="11"/>
        <v>0</v>
      </c>
      <c r="M165" s="226"/>
      <c r="N165" s="227"/>
      <c r="O165" s="125">
        <f t="shared" si="12"/>
        <v>0</v>
      </c>
      <c r="P165" s="83"/>
      <c r="R165" s="56"/>
      <c r="S165" s="56"/>
      <c r="T165" s="56"/>
    </row>
    <row r="166" spans="1:20" hidden="1" x14ac:dyDescent="0.25">
      <c r="A166" s="217">
        <v>2390</v>
      </c>
      <c r="B166" s="158" t="s">
        <v>181</v>
      </c>
      <c r="C166" s="119">
        <f t="shared" si="8"/>
        <v>0</v>
      </c>
      <c r="D166" s="234"/>
      <c r="E166" s="237"/>
      <c r="F166" s="220">
        <f t="shared" si="9"/>
        <v>0</v>
      </c>
      <c r="G166" s="234"/>
      <c r="H166" s="235"/>
      <c r="I166" s="220">
        <f t="shared" si="10"/>
        <v>0</v>
      </c>
      <c r="J166" s="234"/>
      <c r="K166" s="235"/>
      <c r="L166" s="220">
        <f t="shared" si="11"/>
        <v>0</v>
      </c>
      <c r="M166" s="236"/>
      <c r="N166" s="237"/>
      <c r="O166" s="220">
        <f t="shared" si="12"/>
        <v>0</v>
      </c>
      <c r="P166" s="166"/>
      <c r="R166" s="56"/>
      <c r="S166" s="56"/>
      <c r="T166" s="56"/>
    </row>
    <row r="167" spans="1:20" hidden="1" x14ac:dyDescent="0.25">
      <c r="A167" s="95">
        <v>2400</v>
      </c>
      <c r="B167" s="212" t="s">
        <v>182</v>
      </c>
      <c r="C167" s="96">
        <f t="shared" si="8"/>
        <v>0</v>
      </c>
      <c r="D167" s="252"/>
      <c r="E167" s="255"/>
      <c r="F167" s="106">
        <f t="shared" si="9"/>
        <v>0</v>
      </c>
      <c r="G167" s="252"/>
      <c r="H167" s="253"/>
      <c r="I167" s="106">
        <f t="shared" si="10"/>
        <v>0</v>
      </c>
      <c r="J167" s="252"/>
      <c r="K167" s="253"/>
      <c r="L167" s="106">
        <f t="shared" si="11"/>
        <v>0</v>
      </c>
      <c r="M167" s="254"/>
      <c r="N167" s="255"/>
      <c r="O167" s="106">
        <f t="shared" si="12"/>
        <v>0</v>
      </c>
      <c r="P167" s="103"/>
      <c r="R167" s="56"/>
      <c r="S167" s="56"/>
      <c r="T167" s="56"/>
    </row>
    <row r="168" spans="1:20" ht="24" hidden="1" x14ac:dyDescent="0.25">
      <c r="A168" s="95">
        <v>2500</v>
      </c>
      <c r="B168" s="212" t="s">
        <v>183</v>
      </c>
      <c r="C168" s="96">
        <f t="shared" si="8"/>
        <v>0</v>
      </c>
      <c r="D168" s="104">
        <f>SUM(D169,D174)</f>
        <v>0</v>
      </c>
      <c r="E168" s="239">
        <f>SUM(E169,E174)</f>
        <v>0</v>
      </c>
      <c r="F168" s="106">
        <f t="shared" si="9"/>
        <v>0</v>
      </c>
      <c r="G168" s="104">
        <f>SUM(G169,G174)</f>
        <v>0</v>
      </c>
      <c r="H168" s="105">
        <f>SUM(H169,H174)</f>
        <v>0</v>
      </c>
      <c r="I168" s="106">
        <f t="shared" si="10"/>
        <v>0</v>
      </c>
      <c r="J168" s="104">
        <f>SUM(J169,J174)</f>
        <v>0</v>
      </c>
      <c r="K168" s="105">
        <f>SUM(K169,K174)</f>
        <v>0</v>
      </c>
      <c r="L168" s="106">
        <f t="shared" si="11"/>
        <v>0</v>
      </c>
      <c r="M168" s="213">
        <f>SUM(M169,M174)</f>
        <v>0</v>
      </c>
      <c r="N168" s="214">
        <f>SUM(N169,N174)</f>
        <v>0</v>
      </c>
      <c r="O168" s="215">
        <f t="shared" si="12"/>
        <v>0</v>
      </c>
      <c r="P168" s="216"/>
      <c r="R168" s="56"/>
      <c r="S168" s="56"/>
      <c r="T168" s="56"/>
    </row>
    <row r="169" spans="1:20" ht="24" hidden="1" x14ac:dyDescent="0.25">
      <c r="A169" s="240">
        <v>2510</v>
      </c>
      <c r="B169" s="108" t="s">
        <v>184</v>
      </c>
      <c r="C169" s="109">
        <f t="shared" si="8"/>
        <v>0</v>
      </c>
      <c r="D169" s="241">
        <f>SUM(D170:D173)</f>
        <v>0</v>
      </c>
      <c r="E169" s="245">
        <f>SUM(E170:E173)</f>
        <v>0</v>
      </c>
      <c r="F169" s="115">
        <f t="shared" si="9"/>
        <v>0</v>
      </c>
      <c r="G169" s="241">
        <f>SUM(G170:G173)</f>
        <v>0</v>
      </c>
      <c r="H169" s="243">
        <f>SUM(H170:H173)</f>
        <v>0</v>
      </c>
      <c r="I169" s="115">
        <f t="shared" si="10"/>
        <v>0</v>
      </c>
      <c r="J169" s="241">
        <f>SUM(J170:J173)</f>
        <v>0</v>
      </c>
      <c r="K169" s="243">
        <f>SUM(K170:K173)</f>
        <v>0</v>
      </c>
      <c r="L169" s="115">
        <f t="shared" si="11"/>
        <v>0</v>
      </c>
      <c r="M169" s="256">
        <f>SUM(M170:M173)</f>
        <v>0</v>
      </c>
      <c r="N169" s="257">
        <f>SUM(N170:N173)</f>
        <v>0</v>
      </c>
      <c r="O169" s="136">
        <f t="shared" si="12"/>
        <v>0</v>
      </c>
      <c r="P169" s="139"/>
      <c r="R169" s="56"/>
      <c r="S169" s="56"/>
      <c r="T169" s="56"/>
    </row>
    <row r="170" spans="1:20" ht="24" hidden="1" x14ac:dyDescent="0.25">
      <c r="A170" s="76">
        <v>2512</v>
      </c>
      <c r="B170" s="118" t="s">
        <v>185</v>
      </c>
      <c r="C170" s="119">
        <f t="shared" si="8"/>
        <v>0</v>
      </c>
      <c r="D170" s="123"/>
      <c r="E170" s="227"/>
      <c r="F170" s="125">
        <f t="shared" si="9"/>
        <v>0</v>
      </c>
      <c r="G170" s="123"/>
      <c r="H170" s="124"/>
      <c r="I170" s="125">
        <f t="shared" si="10"/>
        <v>0</v>
      </c>
      <c r="J170" s="123"/>
      <c r="K170" s="124"/>
      <c r="L170" s="125">
        <f t="shared" si="11"/>
        <v>0</v>
      </c>
      <c r="M170" s="226"/>
      <c r="N170" s="227"/>
      <c r="O170" s="125">
        <f t="shared" si="12"/>
        <v>0</v>
      </c>
      <c r="P170" s="83"/>
      <c r="R170" s="56"/>
      <c r="S170" s="56"/>
      <c r="T170" s="56"/>
    </row>
    <row r="171" spans="1:20" ht="48" hidden="1" x14ac:dyDescent="0.25">
      <c r="A171" s="76">
        <v>2513</v>
      </c>
      <c r="B171" s="118" t="s">
        <v>186</v>
      </c>
      <c r="C171" s="119">
        <f t="shared" si="8"/>
        <v>0</v>
      </c>
      <c r="D171" s="123"/>
      <c r="E171" s="227"/>
      <c r="F171" s="125">
        <f t="shared" si="9"/>
        <v>0</v>
      </c>
      <c r="G171" s="123"/>
      <c r="H171" s="124"/>
      <c r="I171" s="125">
        <f t="shared" si="10"/>
        <v>0</v>
      </c>
      <c r="J171" s="123"/>
      <c r="K171" s="124"/>
      <c r="L171" s="125">
        <f t="shared" si="11"/>
        <v>0</v>
      </c>
      <c r="M171" s="226"/>
      <c r="N171" s="227"/>
      <c r="O171" s="125">
        <f t="shared" si="12"/>
        <v>0</v>
      </c>
      <c r="P171" s="83"/>
      <c r="R171" s="56"/>
      <c r="S171" s="56"/>
      <c r="T171" s="56"/>
    </row>
    <row r="172" spans="1:20" ht="24" hidden="1" x14ac:dyDescent="0.25">
      <c r="A172" s="76">
        <v>2515</v>
      </c>
      <c r="B172" s="118" t="s">
        <v>187</v>
      </c>
      <c r="C172" s="119">
        <f t="shared" si="8"/>
        <v>0</v>
      </c>
      <c r="D172" s="123"/>
      <c r="E172" s="227"/>
      <c r="F172" s="125">
        <f t="shared" si="9"/>
        <v>0</v>
      </c>
      <c r="G172" s="123"/>
      <c r="H172" s="124"/>
      <c r="I172" s="125">
        <f t="shared" si="10"/>
        <v>0</v>
      </c>
      <c r="J172" s="123"/>
      <c r="K172" s="124"/>
      <c r="L172" s="125">
        <f t="shared" si="11"/>
        <v>0</v>
      </c>
      <c r="M172" s="226"/>
      <c r="N172" s="227"/>
      <c r="O172" s="125">
        <f t="shared" si="12"/>
        <v>0</v>
      </c>
      <c r="P172" s="83"/>
      <c r="R172" s="56"/>
      <c r="S172" s="56"/>
      <c r="T172" s="56"/>
    </row>
    <row r="173" spans="1:20" ht="24" hidden="1" x14ac:dyDescent="0.25">
      <c r="A173" s="76">
        <v>2519</v>
      </c>
      <c r="B173" s="118" t="s">
        <v>188</v>
      </c>
      <c r="C173" s="119">
        <f t="shared" si="8"/>
        <v>0</v>
      </c>
      <c r="D173" s="123"/>
      <c r="E173" s="227"/>
      <c r="F173" s="125">
        <f t="shared" si="9"/>
        <v>0</v>
      </c>
      <c r="G173" s="123"/>
      <c r="H173" s="124"/>
      <c r="I173" s="125">
        <f t="shared" si="10"/>
        <v>0</v>
      </c>
      <c r="J173" s="123"/>
      <c r="K173" s="124"/>
      <c r="L173" s="125">
        <f t="shared" si="11"/>
        <v>0</v>
      </c>
      <c r="M173" s="226"/>
      <c r="N173" s="227"/>
      <c r="O173" s="125">
        <f t="shared" si="12"/>
        <v>0</v>
      </c>
      <c r="P173" s="83"/>
      <c r="R173" s="56"/>
      <c r="S173" s="56"/>
      <c r="T173" s="56"/>
    </row>
    <row r="174" spans="1:20" ht="24" hidden="1" x14ac:dyDescent="0.25">
      <c r="A174" s="228">
        <v>2520</v>
      </c>
      <c r="B174" s="118" t="s">
        <v>189</v>
      </c>
      <c r="C174" s="119">
        <f t="shared" si="8"/>
        <v>0</v>
      </c>
      <c r="D174" s="123"/>
      <c r="E174" s="227"/>
      <c r="F174" s="125">
        <f t="shared" si="9"/>
        <v>0</v>
      </c>
      <c r="G174" s="123"/>
      <c r="H174" s="124"/>
      <c r="I174" s="125">
        <f t="shared" si="10"/>
        <v>0</v>
      </c>
      <c r="J174" s="123"/>
      <c r="K174" s="124"/>
      <c r="L174" s="125">
        <f t="shared" si="11"/>
        <v>0</v>
      </c>
      <c r="M174" s="226"/>
      <c r="N174" s="227"/>
      <c r="O174" s="125">
        <f t="shared" si="12"/>
        <v>0</v>
      </c>
      <c r="P174" s="83"/>
      <c r="R174" s="56"/>
      <c r="S174" s="56"/>
      <c r="T174" s="56"/>
    </row>
    <row r="175" spans="1:20" s="258" customFormat="1" ht="48" hidden="1" x14ac:dyDescent="0.25">
      <c r="A175" s="37">
        <v>2800</v>
      </c>
      <c r="B175" s="108" t="s">
        <v>190</v>
      </c>
      <c r="C175" s="109">
        <f t="shared" si="8"/>
        <v>0</v>
      </c>
      <c r="D175" s="69"/>
      <c r="E175" s="73"/>
      <c r="F175" s="71">
        <f t="shared" si="9"/>
        <v>0</v>
      </c>
      <c r="G175" s="69"/>
      <c r="H175" s="70"/>
      <c r="I175" s="71">
        <f t="shared" si="10"/>
        <v>0</v>
      </c>
      <c r="J175" s="69"/>
      <c r="K175" s="70"/>
      <c r="L175" s="71">
        <f t="shared" si="11"/>
        <v>0</v>
      </c>
      <c r="M175" s="72"/>
      <c r="N175" s="73"/>
      <c r="O175" s="71">
        <f t="shared" si="12"/>
        <v>0</v>
      </c>
      <c r="P175" s="74"/>
      <c r="R175" s="56"/>
      <c r="S175" s="56"/>
      <c r="T175" s="56"/>
    </row>
    <row r="176" spans="1:20" hidden="1" x14ac:dyDescent="0.25">
      <c r="A176" s="204">
        <v>3000</v>
      </c>
      <c r="B176" s="204" t="s">
        <v>191</v>
      </c>
      <c r="C176" s="205">
        <f t="shared" si="8"/>
        <v>0</v>
      </c>
      <c r="D176" s="206">
        <f>SUM(D177,D187)</f>
        <v>0</v>
      </c>
      <c r="E176" s="210">
        <f>SUM(E177,E187)</f>
        <v>0</v>
      </c>
      <c r="F176" s="208">
        <f t="shared" si="9"/>
        <v>0</v>
      </c>
      <c r="G176" s="206">
        <f>SUM(G177,G187)</f>
        <v>0</v>
      </c>
      <c r="H176" s="207">
        <f>SUM(H177,H187)</f>
        <v>0</v>
      </c>
      <c r="I176" s="208">
        <f t="shared" si="10"/>
        <v>0</v>
      </c>
      <c r="J176" s="206">
        <f>SUM(J177,J187)</f>
        <v>0</v>
      </c>
      <c r="K176" s="207">
        <f>SUM(K177,K187)</f>
        <v>0</v>
      </c>
      <c r="L176" s="208">
        <f t="shared" si="11"/>
        <v>0</v>
      </c>
      <c r="M176" s="209">
        <f>SUM(M177,M187)</f>
        <v>0</v>
      </c>
      <c r="N176" s="210">
        <f>SUM(N177,N187)</f>
        <v>0</v>
      </c>
      <c r="O176" s="208">
        <f t="shared" si="12"/>
        <v>0</v>
      </c>
      <c r="P176" s="211"/>
      <c r="R176" s="56"/>
      <c r="S176" s="56"/>
      <c r="T176" s="56"/>
    </row>
    <row r="177" spans="1:20" ht="36" hidden="1" x14ac:dyDescent="0.25">
      <c r="A177" s="95">
        <v>3200</v>
      </c>
      <c r="B177" s="259" t="s">
        <v>192</v>
      </c>
      <c r="C177" s="96">
        <f t="shared" si="8"/>
        <v>0</v>
      </c>
      <c r="D177" s="104">
        <f>SUM(D178,D182)</f>
        <v>0</v>
      </c>
      <c r="E177" s="239">
        <f>SUM(E178,E182)</f>
        <v>0</v>
      </c>
      <c r="F177" s="106">
        <f t="shared" si="9"/>
        <v>0</v>
      </c>
      <c r="G177" s="104">
        <f>SUM(G178,G182)</f>
        <v>0</v>
      </c>
      <c r="H177" s="105">
        <f>SUM(H178,H182)</f>
        <v>0</v>
      </c>
      <c r="I177" s="106">
        <f t="shared" si="10"/>
        <v>0</v>
      </c>
      <c r="J177" s="104">
        <f>SUM(J178,J182)</f>
        <v>0</v>
      </c>
      <c r="K177" s="105">
        <f>SUM(K178,K182)</f>
        <v>0</v>
      </c>
      <c r="L177" s="106">
        <f t="shared" si="11"/>
        <v>0</v>
      </c>
      <c r="M177" s="213">
        <f>SUM(M178,M182)</f>
        <v>0</v>
      </c>
      <c r="N177" s="214">
        <f>SUM(N178,N182)</f>
        <v>0</v>
      </c>
      <c r="O177" s="215">
        <f t="shared" si="12"/>
        <v>0</v>
      </c>
      <c r="P177" s="216"/>
      <c r="R177" s="56"/>
      <c r="S177" s="56"/>
      <c r="T177" s="56"/>
    </row>
    <row r="178" spans="1:20" ht="48" hidden="1" x14ac:dyDescent="0.25">
      <c r="A178" s="240">
        <v>3260</v>
      </c>
      <c r="B178" s="108" t="s">
        <v>193</v>
      </c>
      <c r="C178" s="109">
        <f t="shared" si="8"/>
        <v>0</v>
      </c>
      <c r="D178" s="241">
        <f>SUM(D179:D181)</f>
        <v>0</v>
      </c>
      <c r="E178" s="245">
        <f>SUM(E179:E181)</f>
        <v>0</v>
      </c>
      <c r="F178" s="115">
        <f t="shared" si="9"/>
        <v>0</v>
      </c>
      <c r="G178" s="241">
        <f>SUM(G179:G181)</f>
        <v>0</v>
      </c>
      <c r="H178" s="243">
        <f>SUM(H179:H181)</f>
        <v>0</v>
      </c>
      <c r="I178" s="115">
        <f t="shared" si="10"/>
        <v>0</v>
      </c>
      <c r="J178" s="241">
        <f>SUM(J179:J181)</f>
        <v>0</v>
      </c>
      <c r="K178" s="243">
        <f>SUM(K179:K181)</f>
        <v>0</v>
      </c>
      <c r="L178" s="115">
        <f t="shared" si="11"/>
        <v>0</v>
      </c>
      <c r="M178" s="244">
        <f>SUM(M179:M181)</f>
        <v>0</v>
      </c>
      <c r="N178" s="245">
        <f>SUM(N179:N181)</f>
        <v>0</v>
      </c>
      <c r="O178" s="115">
        <f t="shared" si="12"/>
        <v>0</v>
      </c>
      <c r="P178" s="74"/>
      <c r="R178" s="56"/>
      <c r="S178" s="56"/>
      <c r="T178" s="56"/>
    </row>
    <row r="179" spans="1:20" ht="36" hidden="1" x14ac:dyDescent="0.25">
      <c r="A179" s="76">
        <v>3261</v>
      </c>
      <c r="B179" s="118" t="s">
        <v>194</v>
      </c>
      <c r="C179" s="119">
        <f t="shared" si="8"/>
        <v>0</v>
      </c>
      <c r="D179" s="123"/>
      <c r="E179" s="227"/>
      <c r="F179" s="125">
        <f t="shared" si="9"/>
        <v>0</v>
      </c>
      <c r="G179" s="123"/>
      <c r="H179" s="124"/>
      <c r="I179" s="125">
        <f t="shared" si="10"/>
        <v>0</v>
      </c>
      <c r="J179" s="123"/>
      <c r="K179" s="124"/>
      <c r="L179" s="125">
        <f t="shared" si="11"/>
        <v>0</v>
      </c>
      <c r="M179" s="226"/>
      <c r="N179" s="227"/>
      <c r="O179" s="125">
        <f t="shared" si="12"/>
        <v>0</v>
      </c>
      <c r="P179" s="83"/>
      <c r="R179" s="56"/>
      <c r="S179" s="56"/>
      <c r="T179" s="56"/>
    </row>
    <row r="180" spans="1:20" ht="48" hidden="1" x14ac:dyDescent="0.25">
      <c r="A180" s="76">
        <v>3262</v>
      </c>
      <c r="B180" s="118" t="s">
        <v>195</v>
      </c>
      <c r="C180" s="119">
        <f t="shared" si="8"/>
        <v>0</v>
      </c>
      <c r="D180" s="123"/>
      <c r="E180" s="227"/>
      <c r="F180" s="125">
        <f t="shared" si="9"/>
        <v>0</v>
      </c>
      <c r="G180" s="123"/>
      <c r="H180" s="124"/>
      <c r="I180" s="125">
        <f t="shared" si="10"/>
        <v>0</v>
      </c>
      <c r="J180" s="123"/>
      <c r="K180" s="124"/>
      <c r="L180" s="125">
        <f t="shared" si="11"/>
        <v>0</v>
      </c>
      <c r="M180" s="226"/>
      <c r="N180" s="227"/>
      <c r="O180" s="125">
        <f t="shared" si="12"/>
        <v>0</v>
      </c>
      <c r="P180" s="83"/>
      <c r="R180" s="56"/>
      <c r="S180" s="56"/>
      <c r="T180" s="56"/>
    </row>
    <row r="181" spans="1:20" ht="36" hidden="1" x14ac:dyDescent="0.25">
      <c r="A181" s="76">
        <v>3263</v>
      </c>
      <c r="B181" s="118" t="s">
        <v>196</v>
      </c>
      <c r="C181" s="119">
        <f t="shared" ref="C181:C244" si="13">SUM(F181,I181,L181,O181)</f>
        <v>0</v>
      </c>
      <c r="D181" s="123"/>
      <c r="E181" s="227"/>
      <c r="F181" s="125">
        <f t="shared" ref="F181:F244" si="14">D181+E181</f>
        <v>0</v>
      </c>
      <c r="G181" s="123"/>
      <c r="H181" s="124"/>
      <c r="I181" s="125">
        <f t="shared" ref="I181:I244" si="15">G181+H181</f>
        <v>0</v>
      </c>
      <c r="J181" s="123"/>
      <c r="K181" s="124"/>
      <c r="L181" s="125">
        <f t="shared" ref="L181:L244" si="16">J181+K181</f>
        <v>0</v>
      </c>
      <c r="M181" s="226"/>
      <c r="N181" s="227"/>
      <c r="O181" s="125">
        <f t="shared" ref="O181:O244" si="17">M181+N181</f>
        <v>0</v>
      </c>
      <c r="P181" s="83"/>
      <c r="R181" s="56"/>
      <c r="S181" s="56"/>
      <c r="T181" s="56"/>
    </row>
    <row r="182" spans="1:20" ht="108" hidden="1" x14ac:dyDescent="0.25">
      <c r="A182" s="240">
        <v>3290</v>
      </c>
      <c r="B182" s="108" t="s">
        <v>197</v>
      </c>
      <c r="C182" s="119">
        <f t="shared" si="13"/>
        <v>0</v>
      </c>
      <c r="D182" s="241">
        <f>SUM(D183:D186)</f>
        <v>0</v>
      </c>
      <c r="E182" s="245">
        <f>SUM(E183:E186)</f>
        <v>0</v>
      </c>
      <c r="F182" s="115">
        <f t="shared" si="14"/>
        <v>0</v>
      </c>
      <c r="G182" s="241">
        <f>SUM(G183:G186)</f>
        <v>0</v>
      </c>
      <c r="H182" s="243">
        <f>SUM(H183:H186)</f>
        <v>0</v>
      </c>
      <c r="I182" s="115">
        <f t="shared" si="15"/>
        <v>0</v>
      </c>
      <c r="J182" s="241">
        <f>SUM(J183:J186)</f>
        <v>0</v>
      </c>
      <c r="K182" s="243">
        <f>SUM(K183:K186)</f>
        <v>0</v>
      </c>
      <c r="L182" s="115">
        <f t="shared" si="16"/>
        <v>0</v>
      </c>
      <c r="M182" s="260">
        <f>SUM(M183:M186)</f>
        <v>0</v>
      </c>
      <c r="N182" s="261">
        <f>SUM(N183:N186)</f>
        <v>0</v>
      </c>
      <c r="O182" s="262">
        <f t="shared" si="17"/>
        <v>0</v>
      </c>
      <c r="P182" s="263"/>
      <c r="R182" s="56"/>
      <c r="S182" s="56"/>
      <c r="T182" s="56"/>
    </row>
    <row r="183" spans="1:20" ht="72" hidden="1" x14ac:dyDescent="0.25">
      <c r="A183" s="76">
        <v>3291</v>
      </c>
      <c r="B183" s="118" t="s">
        <v>198</v>
      </c>
      <c r="C183" s="119">
        <f t="shared" si="13"/>
        <v>0</v>
      </c>
      <c r="D183" s="123"/>
      <c r="E183" s="227"/>
      <c r="F183" s="125">
        <f t="shared" si="14"/>
        <v>0</v>
      </c>
      <c r="G183" s="123"/>
      <c r="H183" s="124"/>
      <c r="I183" s="125">
        <f t="shared" si="15"/>
        <v>0</v>
      </c>
      <c r="J183" s="123"/>
      <c r="K183" s="124"/>
      <c r="L183" s="125">
        <f t="shared" si="16"/>
        <v>0</v>
      </c>
      <c r="M183" s="226"/>
      <c r="N183" s="227"/>
      <c r="O183" s="125">
        <f t="shared" si="17"/>
        <v>0</v>
      </c>
      <c r="P183" s="83"/>
      <c r="R183" s="56"/>
      <c r="S183" s="56"/>
      <c r="T183" s="56"/>
    </row>
    <row r="184" spans="1:20" ht="96" hidden="1" x14ac:dyDescent="0.25">
      <c r="A184" s="76">
        <v>3292</v>
      </c>
      <c r="B184" s="118" t="s">
        <v>199</v>
      </c>
      <c r="C184" s="119">
        <f t="shared" si="13"/>
        <v>0</v>
      </c>
      <c r="D184" s="123"/>
      <c r="E184" s="227"/>
      <c r="F184" s="125">
        <f t="shared" si="14"/>
        <v>0</v>
      </c>
      <c r="G184" s="123"/>
      <c r="H184" s="124"/>
      <c r="I184" s="125">
        <f t="shared" si="15"/>
        <v>0</v>
      </c>
      <c r="J184" s="123"/>
      <c r="K184" s="124"/>
      <c r="L184" s="125">
        <f t="shared" si="16"/>
        <v>0</v>
      </c>
      <c r="M184" s="226"/>
      <c r="N184" s="227"/>
      <c r="O184" s="125">
        <f t="shared" si="17"/>
        <v>0</v>
      </c>
      <c r="P184" s="83"/>
      <c r="R184" s="56"/>
      <c r="S184" s="56"/>
      <c r="T184" s="56"/>
    </row>
    <row r="185" spans="1:20" ht="72" hidden="1" x14ac:dyDescent="0.25">
      <c r="A185" s="76">
        <v>3293</v>
      </c>
      <c r="B185" s="118" t="s">
        <v>200</v>
      </c>
      <c r="C185" s="119">
        <f t="shared" si="13"/>
        <v>0</v>
      </c>
      <c r="D185" s="123"/>
      <c r="E185" s="227"/>
      <c r="F185" s="125">
        <f t="shared" si="14"/>
        <v>0</v>
      </c>
      <c r="G185" s="123"/>
      <c r="H185" s="124"/>
      <c r="I185" s="125">
        <f t="shared" si="15"/>
        <v>0</v>
      </c>
      <c r="J185" s="123"/>
      <c r="K185" s="124"/>
      <c r="L185" s="125">
        <f t="shared" si="16"/>
        <v>0</v>
      </c>
      <c r="M185" s="226"/>
      <c r="N185" s="227"/>
      <c r="O185" s="125">
        <f t="shared" si="17"/>
        <v>0</v>
      </c>
      <c r="P185" s="83"/>
      <c r="R185" s="56"/>
      <c r="S185" s="56"/>
      <c r="T185" s="56"/>
    </row>
    <row r="186" spans="1:20" ht="72" hidden="1" x14ac:dyDescent="0.25">
      <c r="A186" s="264">
        <v>3294</v>
      </c>
      <c r="B186" s="118" t="s">
        <v>201</v>
      </c>
      <c r="C186" s="265">
        <f t="shared" si="13"/>
        <v>0</v>
      </c>
      <c r="D186" s="266"/>
      <c r="E186" s="269"/>
      <c r="F186" s="262">
        <f t="shared" si="14"/>
        <v>0</v>
      </c>
      <c r="G186" s="266"/>
      <c r="H186" s="267"/>
      <c r="I186" s="262">
        <f t="shared" si="15"/>
        <v>0</v>
      </c>
      <c r="J186" s="266"/>
      <c r="K186" s="267"/>
      <c r="L186" s="262">
        <f t="shared" si="16"/>
        <v>0</v>
      </c>
      <c r="M186" s="268"/>
      <c r="N186" s="269"/>
      <c r="O186" s="262">
        <f t="shared" si="17"/>
        <v>0</v>
      </c>
      <c r="P186" s="263"/>
      <c r="R186" s="56"/>
      <c r="S186" s="56"/>
      <c r="T186" s="56"/>
    </row>
    <row r="187" spans="1:20" ht="60" hidden="1" x14ac:dyDescent="0.25">
      <c r="A187" s="143">
        <v>3300</v>
      </c>
      <c r="B187" s="259" t="s">
        <v>202</v>
      </c>
      <c r="C187" s="270">
        <f t="shared" si="13"/>
        <v>0</v>
      </c>
      <c r="D187" s="271">
        <f>SUM(D188:D189)</f>
        <v>0</v>
      </c>
      <c r="E187" s="214">
        <f>SUM(E188:E189)</f>
        <v>0</v>
      </c>
      <c r="F187" s="215">
        <f t="shared" si="14"/>
        <v>0</v>
      </c>
      <c r="G187" s="271">
        <f>SUM(G188:G189)</f>
        <v>0</v>
      </c>
      <c r="H187" s="272">
        <f>SUM(H188:H189)</f>
        <v>0</v>
      </c>
      <c r="I187" s="215">
        <f t="shared" si="15"/>
        <v>0</v>
      </c>
      <c r="J187" s="271">
        <f>SUM(J188:J189)</f>
        <v>0</v>
      </c>
      <c r="K187" s="272">
        <f>SUM(K188:K189)</f>
        <v>0</v>
      </c>
      <c r="L187" s="215">
        <f t="shared" si="16"/>
        <v>0</v>
      </c>
      <c r="M187" s="213">
        <f>SUM(M188:M189)</f>
        <v>0</v>
      </c>
      <c r="N187" s="214">
        <f>SUM(N188:N189)</f>
        <v>0</v>
      </c>
      <c r="O187" s="215">
        <f t="shared" si="17"/>
        <v>0</v>
      </c>
      <c r="P187" s="216"/>
      <c r="R187" s="56"/>
      <c r="S187" s="56"/>
      <c r="T187" s="56"/>
    </row>
    <row r="188" spans="1:20" ht="60" hidden="1" x14ac:dyDescent="0.25">
      <c r="A188" s="157">
        <v>3310</v>
      </c>
      <c r="B188" s="158" t="s">
        <v>203</v>
      </c>
      <c r="C188" s="168">
        <f t="shared" si="13"/>
        <v>0</v>
      </c>
      <c r="D188" s="234"/>
      <c r="E188" s="237"/>
      <c r="F188" s="220">
        <f t="shared" si="14"/>
        <v>0</v>
      </c>
      <c r="G188" s="234"/>
      <c r="H188" s="235"/>
      <c r="I188" s="220">
        <f t="shared" si="15"/>
        <v>0</v>
      </c>
      <c r="J188" s="234"/>
      <c r="K188" s="235"/>
      <c r="L188" s="220">
        <f t="shared" si="16"/>
        <v>0</v>
      </c>
      <c r="M188" s="236"/>
      <c r="N188" s="237"/>
      <c r="O188" s="220">
        <f t="shared" si="17"/>
        <v>0</v>
      </c>
      <c r="P188" s="166"/>
      <c r="R188" s="56"/>
      <c r="S188" s="56"/>
      <c r="T188" s="56"/>
    </row>
    <row r="189" spans="1:20" ht="60" hidden="1" x14ac:dyDescent="0.25">
      <c r="A189" s="67">
        <v>3320</v>
      </c>
      <c r="B189" s="108" t="s">
        <v>204</v>
      </c>
      <c r="C189" s="109">
        <f t="shared" si="13"/>
        <v>0</v>
      </c>
      <c r="D189" s="113"/>
      <c r="E189" s="224"/>
      <c r="F189" s="115">
        <f t="shared" si="14"/>
        <v>0</v>
      </c>
      <c r="G189" s="113"/>
      <c r="H189" s="114"/>
      <c r="I189" s="115">
        <f t="shared" si="15"/>
        <v>0</v>
      </c>
      <c r="J189" s="113"/>
      <c r="K189" s="114"/>
      <c r="L189" s="115">
        <f t="shared" si="16"/>
        <v>0</v>
      </c>
      <c r="M189" s="223"/>
      <c r="N189" s="224"/>
      <c r="O189" s="115">
        <f t="shared" si="17"/>
        <v>0</v>
      </c>
      <c r="P189" s="74"/>
      <c r="R189" s="56"/>
      <c r="S189" s="56"/>
      <c r="T189" s="56"/>
    </row>
    <row r="190" spans="1:20" hidden="1" x14ac:dyDescent="0.25">
      <c r="A190" s="273">
        <v>4000</v>
      </c>
      <c r="B190" s="204" t="s">
        <v>205</v>
      </c>
      <c r="C190" s="205">
        <f t="shared" si="13"/>
        <v>0</v>
      </c>
      <c r="D190" s="206">
        <f>SUM(D191,D194)</f>
        <v>0</v>
      </c>
      <c r="E190" s="210">
        <f>SUM(E191,E194)</f>
        <v>0</v>
      </c>
      <c r="F190" s="208">
        <f t="shared" si="14"/>
        <v>0</v>
      </c>
      <c r="G190" s="206">
        <f>SUM(G191,G194)</f>
        <v>0</v>
      </c>
      <c r="H190" s="207">
        <f>SUM(H191,H194)</f>
        <v>0</v>
      </c>
      <c r="I190" s="208">
        <f t="shared" si="15"/>
        <v>0</v>
      </c>
      <c r="J190" s="206">
        <f>SUM(J191,J194)</f>
        <v>0</v>
      </c>
      <c r="K190" s="207">
        <f>SUM(K191,K194)</f>
        <v>0</v>
      </c>
      <c r="L190" s="208">
        <f t="shared" si="16"/>
        <v>0</v>
      </c>
      <c r="M190" s="209">
        <f>SUM(M191,M194)</f>
        <v>0</v>
      </c>
      <c r="N190" s="210">
        <f>SUM(N191,N194)</f>
        <v>0</v>
      </c>
      <c r="O190" s="208">
        <f t="shared" si="17"/>
        <v>0</v>
      </c>
      <c r="P190" s="211"/>
      <c r="R190" s="56"/>
      <c r="S190" s="56"/>
      <c r="T190" s="56"/>
    </row>
    <row r="191" spans="1:20" ht="24" hidden="1" x14ac:dyDescent="0.25">
      <c r="A191" s="274">
        <v>4200</v>
      </c>
      <c r="B191" s="212" t="s">
        <v>206</v>
      </c>
      <c r="C191" s="96">
        <f t="shared" si="13"/>
        <v>0</v>
      </c>
      <c r="D191" s="104">
        <f>SUM(D192,D193)</f>
        <v>0</v>
      </c>
      <c r="E191" s="239">
        <f>SUM(E192,E193)</f>
        <v>0</v>
      </c>
      <c r="F191" s="106">
        <f t="shared" si="14"/>
        <v>0</v>
      </c>
      <c r="G191" s="104">
        <f>SUM(G192,G193)</f>
        <v>0</v>
      </c>
      <c r="H191" s="105">
        <f>SUM(H192,H193)</f>
        <v>0</v>
      </c>
      <c r="I191" s="106">
        <f t="shared" si="15"/>
        <v>0</v>
      </c>
      <c r="J191" s="104">
        <f>SUM(J192,J193)</f>
        <v>0</v>
      </c>
      <c r="K191" s="105">
        <f>SUM(K192,K193)</f>
        <v>0</v>
      </c>
      <c r="L191" s="106">
        <f t="shared" si="16"/>
        <v>0</v>
      </c>
      <c r="M191" s="238">
        <f>SUM(M192,M193)</f>
        <v>0</v>
      </c>
      <c r="N191" s="239">
        <f>SUM(N192,N193)</f>
        <v>0</v>
      </c>
      <c r="O191" s="106">
        <f t="shared" si="17"/>
        <v>0</v>
      </c>
      <c r="P191" s="103"/>
      <c r="R191" s="56"/>
      <c r="S191" s="56"/>
      <c r="T191" s="56"/>
    </row>
    <row r="192" spans="1:20" ht="36" hidden="1" x14ac:dyDescent="0.25">
      <c r="A192" s="240">
        <v>4240</v>
      </c>
      <c r="B192" s="108" t="s">
        <v>207</v>
      </c>
      <c r="C192" s="109">
        <f t="shared" si="13"/>
        <v>0</v>
      </c>
      <c r="D192" s="113"/>
      <c r="E192" s="224"/>
      <c r="F192" s="115">
        <f t="shared" si="14"/>
        <v>0</v>
      </c>
      <c r="G192" s="113"/>
      <c r="H192" s="114"/>
      <c r="I192" s="115">
        <f t="shared" si="15"/>
        <v>0</v>
      </c>
      <c r="J192" s="113"/>
      <c r="K192" s="114"/>
      <c r="L192" s="115">
        <f t="shared" si="16"/>
        <v>0</v>
      </c>
      <c r="M192" s="223"/>
      <c r="N192" s="224"/>
      <c r="O192" s="115">
        <f t="shared" si="17"/>
        <v>0</v>
      </c>
      <c r="P192" s="74"/>
      <c r="R192" s="56"/>
      <c r="S192" s="56"/>
      <c r="T192" s="56"/>
    </row>
    <row r="193" spans="1:20" ht="24" hidden="1" x14ac:dyDescent="0.25">
      <c r="A193" s="228">
        <v>4250</v>
      </c>
      <c r="B193" s="118" t="s">
        <v>208</v>
      </c>
      <c r="C193" s="119">
        <f t="shared" si="13"/>
        <v>0</v>
      </c>
      <c r="D193" s="123"/>
      <c r="E193" s="227"/>
      <c r="F193" s="125">
        <f t="shared" si="14"/>
        <v>0</v>
      </c>
      <c r="G193" s="123"/>
      <c r="H193" s="124"/>
      <c r="I193" s="125">
        <f t="shared" si="15"/>
        <v>0</v>
      </c>
      <c r="J193" s="123"/>
      <c r="K193" s="124"/>
      <c r="L193" s="125">
        <f t="shared" si="16"/>
        <v>0</v>
      </c>
      <c r="M193" s="226"/>
      <c r="N193" s="227"/>
      <c r="O193" s="125">
        <f t="shared" si="17"/>
        <v>0</v>
      </c>
      <c r="P193" s="83"/>
      <c r="R193" s="56"/>
      <c r="S193" s="56"/>
      <c r="T193" s="56"/>
    </row>
    <row r="194" spans="1:20" hidden="1" x14ac:dyDescent="0.25">
      <c r="A194" s="95">
        <v>4300</v>
      </c>
      <c r="B194" s="212" t="s">
        <v>209</v>
      </c>
      <c r="C194" s="96">
        <f t="shared" si="13"/>
        <v>0</v>
      </c>
      <c r="D194" s="104">
        <f>SUM(D195)</f>
        <v>0</v>
      </c>
      <c r="E194" s="239">
        <f>SUM(E195)</f>
        <v>0</v>
      </c>
      <c r="F194" s="106">
        <f t="shared" si="14"/>
        <v>0</v>
      </c>
      <c r="G194" s="104">
        <f>SUM(G195)</f>
        <v>0</v>
      </c>
      <c r="H194" s="105">
        <f>SUM(H195)</f>
        <v>0</v>
      </c>
      <c r="I194" s="106">
        <f t="shared" si="15"/>
        <v>0</v>
      </c>
      <c r="J194" s="104">
        <f>SUM(J195)</f>
        <v>0</v>
      </c>
      <c r="K194" s="105">
        <f>SUM(K195)</f>
        <v>0</v>
      </c>
      <c r="L194" s="106">
        <f t="shared" si="16"/>
        <v>0</v>
      </c>
      <c r="M194" s="238">
        <f>SUM(M195)</f>
        <v>0</v>
      </c>
      <c r="N194" s="239">
        <f>SUM(N195)</f>
        <v>0</v>
      </c>
      <c r="O194" s="106">
        <f t="shared" si="17"/>
        <v>0</v>
      </c>
      <c r="P194" s="103"/>
      <c r="R194" s="56"/>
      <c r="S194" s="56"/>
      <c r="T194" s="56"/>
    </row>
    <row r="195" spans="1:20" ht="24" hidden="1" x14ac:dyDescent="0.25">
      <c r="A195" s="240">
        <v>4310</v>
      </c>
      <c r="B195" s="108" t="s">
        <v>210</v>
      </c>
      <c r="C195" s="109">
        <f t="shared" si="13"/>
        <v>0</v>
      </c>
      <c r="D195" s="241">
        <f>SUM(D196:D196)</f>
        <v>0</v>
      </c>
      <c r="E195" s="245">
        <f>SUM(E196:E196)</f>
        <v>0</v>
      </c>
      <c r="F195" s="115">
        <f t="shared" si="14"/>
        <v>0</v>
      </c>
      <c r="G195" s="241">
        <f>SUM(G196:G196)</f>
        <v>0</v>
      </c>
      <c r="H195" s="243">
        <f>SUM(H196:H196)</f>
        <v>0</v>
      </c>
      <c r="I195" s="115">
        <f t="shared" si="15"/>
        <v>0</v>
      </c>
      <c r="J195" s="241">
        <f>SUM(J196:J196)</f>
        <v>0</v>
      </c>
      <c r="K195" s="243">
        <f>SUM(K196:K196)</f>
        <v>0</v>
      </c>
      <c r="L195" s="115">
        <f t="shared" si="16"/>
        <v>0</v>
      </c>
      <c r="M195" s="244">
        <f>SUM(M196:M196)</f>
        <v>0</v>
      </c>
      <c r="N195" s="245">
        <f>SUM(N196:N196)</f>
        <v>0</v>
      </c>
      <c r="O195" s="115">
        <f t="shared" si="17"/>
        <v>0</v>
      </c>
      <c r="P195" s="74"/>
      <c r="R195" s="56"/>
      <c r="S195" s="56"/>
      <c r="T195" s="56"/>
    </row>
    <row r="196" spans="1:20" ht="48" hidden="1" x14ac:dyDescent="0.25">
      <c r="A196" s="76">
        <v>4311</v>
      </c>
      <c r="B196" s="118" t="s">
        <v>211</v>
      </c>
      <c r="C196" s="119">
        <f t="shared" si="13"/>
        <v>0</v>
      </c>
      <c r="D196" s="123"/>
      <c r="E196" s="227"/>
      <c r="F196" s="125">
        <f t="shared" si="14"/>
        <v>0</v>
      </c>
      <c r="G196" s="123"/>
      <c r="H196" s="124"/>
      <c r="I196" s="125">
        <f t="shared" si="15"/>
        <v>0</v>
      </c>
      <c r="J196" s="123"/>
      <c r="K196" s="124"/>
      <c r="L196" s="125">
        <f t="shared" si="16"/>
        <v>0</v>
      </c>
      <c r="M196" s="226"/>
      <c r="N196" s="227"/>
      <c r="O196" s="125">
        <f t="shared" si="17"/>
        <v>0</v>
      </c>
      <c r="P196" s="83"/>
      <c r="R196" s="56"/>
      <c r="S196" s="56"/>
      <c r="T196" s="56"/>
    </row>
    <row r="197" spans="1:20" s="46" customFormat="1" ht="24" x14ac:dyDescent="0.25">
      <c r="A197" s="275"/>
      <c r="B197" s="37" t="s">
        <v>212</v>
      </c>
      <c r="C197" s="198">
        <f t="shared" si="13"/>
        <v>5075</v>
      </c>
      <c r="D197" s="199">
        <f>SUM(D198,D233,D271)</f>
        <v>4575</v>
      </c>
      <c r="E197" s="605">
        <f>SUM(E198,E233,E271)</f>
        <v>0</v>
      </c>
      <c r="F197" s="400">
        <f t="shared" si="14"/>
        <v>4575</v>
      </c>
      <c r="G197" s="199">
        <f>SUM(G198,G233,G271)</f>
        <v>500</v>
      </c>
      <c r="H197" s="200">
        <f>SUM(H198,H233,H271)</f>
        <v>0</v>
      </c>
      <c r="I197" s="201">
        <f t="shared" si="15"/>
        <v>500</v>
      </c>
      <c r="J197" s="199">
        <f>SUM(J198,J233,J271)</f>
        <v>0</v>
      </c>
      <c r="K197" s="200">
        <f>SUM(K198,K233,K271)</f>
        <v>0</v>
      </c>
      <c r="L197" s="201">
        <f t="shared" si="16"/>
        <v>0</v>
      </c>
      <c r="M197" s="276">
        <f>SUM(M198,M233,M271)</f>
        <v>0</v>
      </c>
      <c r="N197" s="277">
        <f>SUM(N198,N233,N271)</f>
        <v>0</v>
      </c>
      <c r="O197" s="278">
        <f t="shared" si="17"/>
        <v>0</v>
      </c>
      <c r="P197" s="279"/>
      <c r="R197" s="56"/>
      <c r="S197" s="56"/>
      <c r="T197" s="56"/>
    </row>
    <row r="198" spans="1:20" x14ac:dyDescent="0.25">
      <c r="A198" s="204">
        <v>5000</v>
      </c>
      <c r="B198" s="204" t="s">
        <v>213</v>
      </c>
      <c r="C198" s="205">
        <f t="shared" si="13"/>
        <v>5075</v>
      </c>
      <c r="D198" s="206">
        <f>D199+D207</f>
        <v>4575</v>
      </c>
      <c r="E198" s="793">
        <f>E199+E207</f>
        <v>0</v>
      </c>
      <c r="F198" s="401">
        <f t="shared" si="14"/>
        <v>4575</v>
      </c>
      <c r="G198" s="206">
        <f>G199+G207</f>
        <v>500</v>
      </c>
      <c r="H198" s="207">
        <f>H199+H207</f>
        <v>0</v>
      </c>
      <c r="I198" s="208">
        <f t="shared" si="15"/>
        <v>500</v>
      </c>
      <c r="J198" s="206">
        <f>J199+J207</f>
        <v>0</v>
      </c>
      <c r="K198" s="207">
        <f>K199+K207</f>
        <v>0</v>
      </c>
      <c r="L198" s="208">
        <f t="shared" si="16"/>
        <v>0</v>
      </c>
      <c r="M198" s="209">
        <f>M199+M207</f>
        <v>0</v>
      </c>
      <c r="N198" s="210">
        <f>N199+N207</f>
        <v>0</v>
      </c>
      <c r="O198" s="208">
        <f t="shared" si="17"/>
        <v>0</v>
      </c>
      <c r="P198" s="211"/>
      <c r="R198" s="56"/>
      <c r="S198" s="56"/>
      <c r="T198" s="56"/>
    </row>
    <row r="199" spans="1:20" hidden="1" x14ac:dyDescent="0.25">
      <c r="A199" s="95">
        <v>5100</v>
      </c>
      <c r="B199" s="212" t="s">
        <v>214</v>
      </c>
      <c r="C199" s="96">
        <f t="shared" si="13"/>
        <v>0</v>
      </c>
      <c r="D199" s="104">
        <f>D200+D201+D204+D205+D206</f>
        <v>0</v>
      </c>
      <c r="E199" s="239">
        <f>E200+E201+E204+E205+E206</f>
        <v>0</v>
      </c>
      <c r="F199" s="106">
        <f t="shared" si="14"/>
        <v>0</v>
      </c>
      <c r="G199" s="104">
        <f>G200+G201+G204+G205+G206</f>
        <v>0</v>
      </c>
      <c r="H199" s="105">
        <f>H200+H201+H204+H205+H206</f>
        <v>0</v>
      </c>
      <c r="I199" s="106">
        <f t="shared" si="15"/>
        <v>0</v>
      </c>
      <c r="J199" s="104">
        <f>J200+J201+J204+J205+J206</f>
        <v>0</v>
      </c>
      <c r="K199" s="105">
        <f>K200+K201+K204+K205+K206</f>
        <v>0</v>
      </c>
      <c r="L199" s="106">
        <f t="shared" si="16"/>
        <v>0</v>
      </c>
      <c r="M199" s="238">
        <f>M200+M201+M204+M205+M206</f>
        <v>0</v>
      </c>
      <c r="N199" s="239">
        <f>N200+N201+N204+N205+N206</f>
        <v>0</v>
      </c>
      <c r="O199" s="106">
        <f t="shared" si="17"/>
        <v>0</v>
      </c>
      <c r="P199" s="103"/>
      <c r="R199" s="56"/>
      <c r="S199" s="56"/>
      <c r="T199" s="56"/>
    </row>
    <row r="200" spans="1:20" ht="24" hidden="1" x14ac:dyDescent="0.25">
      <c r="A200" s="240">
        <v>5110</v>
      </c>
      <c r="B200" s="108" t="s">
        <v>215</v>
      </c>
      <c r="C200" s="109">
        <f t="shared" si="13"/>
        <v>0</v>
      </c>
      <c r="D200" s="113"/>
      <c r="E200" s="224"/>
      <c r="F200" s="115">
        <f t="shared" si="14"/>
        <v>0</v>
      </c>
      <c r="G200" s="113"/>
      <c r="H200" s="114"/>
      <c r="I200" s="115">
        <f t="shared" si="15"/>
        <v>0</v>
      </c>
      <c r="J200" s="113"/>
      <c r="K200" s="114"/>
      <c r="L200" s="115">
        <f t="shared" si="16"/>
        <v>0</v>
      </c>
      <c r="M200" s="223"/>
      <c r="N200" s="224"/>
      <c r="O200" s="115">
        <f t="shared" si="17"/>
        <v>0</v>
      </c>
      <c r="P200" s="74"/>
      <c r="R200" s="56"/>
      <c r="S200" s="56"/>
      <c r="T200" s="56"/>
    </row>
    <row r="201" spans="1:20" ht="24" hidden="1" x14ac:dyDescent="0.25">
      <c r="A201" s="228">
        <v>5120</v>
      </c>
      <c r="B201" s="118" t="s">
        <v>216</v>
      </c>
      <c r="C201" s="119">
        <f t="shared" si="13"/>
        <v>0</v>
      </c>
      <c r="D201" s="229">
        <f>D202+D203</f>
        <v>0</v>
      </c>
      <c r="E201" s="233">
        <f>E202+E203</f>
        <v>0</v>
      </c>
      <c r="F201" s="125">
        <f t="shared" si="14"/>
        <v>0</v>
      </c>
      <c r="G201" s="229">
        <f>G202+G203</f>
        <v>0</v>
      </c>
      <c r="H201" s="231">
        <f>H202+H203</f>
        <v>0</v>
      </c>
      <c r="I201" s="125">
        <f t="shared" si="15"/>
        <v>0</v>
      </c>
      <c r="J201" s="229">
        <f>J202+J203</f>
        <v>0</v>
      </c>
      <c r="K201" s="231">
        <f>K202+K203</f>
        <v>0</v>
      </c>
      <c r="L201" s="125">
        <f t="shared" si="16"/>
        <v>0</v>
      </c>
      <c r="M201" s="232">
        <f>M202+M203</f>
        <v>0</v>
      </c>
      <c r="N201" s="233">
        <f>N202+N203</f>
        <v>0</v>
      </c>
      <c r="O201" s="125">
        <f t="shared" si="17"/>
        <v>0</v>
      </c>
      <c r="P201" s="83"/>
      <c r="R201" s="56"/>
      <c r="S201" s="56"/>
      <c r="T201" s="56"/>
    </row>
    <row r="202" spans="1:20" hidden="1" x14ac:dyDescent="0.25">
      <c r="A202" s="76">
        <v>5121</v>
      </c>
      <c r="B202" s="118" t="s">
        <v>217</v>
      </c>
      <c r="C202" s="119">
        <f t="shared" si="13"/>
        <v>0</v>
      </c>
      <c r="D202" s="123"/>
      <c r="E202" s="227"/>
      <c r="F202" s="125">
        <f t="shared" si="14"/>
        <v>0</v>
      </c>
      <c r="G202" s="123"/>
      <c r="H202" s="124"/>
      <c r="I202" s="125">
        <f t="shared" si="15"/>
        <v>0</v>
      </c>
      <c r="J202" s="123"/>
      <c r="K202" s="124"/>
      <c r="L202" s="125">
        <f t="shared" si="16"/>
        <v>0</v>
      </c>
      <c r="M202" s="226"/>
      <c r="N202" s="227"/>
      <c r="O202" s="125">
        <f t="shared" si="17"/>
        <v>0</v>
      </c>
      <c r="P202" s="83"/>
      <c r="R202" s="56"/>
      <c r="S202" s="56"/>
      <c r="T202" s="56"/>
    </row>
    <row r="203" spans="1:20" ht="36" hidden="1" x14ac:dyDescent="0.25">
      <c r="A203" s="76">
        <v>5129</v>
      </c>
      <c r="B203" s="118" t="s">
        <v>218</v>
      </c>
      <c r="C203" s="119">
        <f t="shared" si="13"/>
        <v>0</v>
      </c>
      <c r="D203" s="123"/>
      <c r="E203" s="227"/>
      <c r="F203" s="125">
        <f t="shared" si="14"/>
        <v>0</v>
      </c>
      <c r="G203" s="123"/>
      <c r="H203" s="124"/>
      <c r="I203" s="125">
        <f t="shared" si="15"/>
        <v>0</v>
      </c>
      <c r="J203" s="123"/>
      <c r="K203" s="124"/>
      <c r="L203" s="125">
        <f t="shared" si="16"/>
        <v>0</v>
      </c>
      <c r="M203" s="226"/>
      <c r="N203" s="227"/>
      <c r="O203" s="125">
        <f t="shared" si="17"/>
        <v>0</v>
      </c>
      <c r="P203" s="83"/>
      <c r="R203" s="56"/>
      <c r="S203" s="56"/>
      <c r="T203" s="56"/>
    </row>
    <row r="204" spans="1:20" hidden="1" x14ac:dyDescent="0.25">
      <c r="A204" s="228">
        <v>5130</v>
      </c>
      <c r="B204" s="118" t="s">
        <v>219</v>
      </c>
      <c r="C204" s="119">
        <f t="shared" si="13"/>
        <v>0</v>
      </c>
      <c r="D204" s="123"/>
      <c r="E204" s="227"/>
      <c r="F204" s="125">
        <f t="shared" si="14"/>
        <v>0</v>
      </c>
      <c r="G204" s="123"/>
      <c r="H204" s="124"/>
      <c r="I204" s="125">
        <f t="shared" si="15"/>
        <v>0</v>
      </c>
      <c r="J204" s="123"/>
      <c r="K204" s="124"/>
      <c r="L204" s="125">
        <f t="shared" si="16"/>
        <v>0</v>
      </c>
      <c r="M204" s="226"/>
      <c r="N204" s="227"/>
      <c r="O204" s="125">
        <f t="shared" si="17"/>
        <v>0</v>
      </c>
      <c r="P204" s="83"/>
      <c r="R204" s="56"/>
      <c r="S204" s="56"/>
      <c r="T204" s="56"/>
    </row>
    <row r="205" spans="1:20" ht="24" hidden="1" x14ac:dyDescent="0.25">
      <c r="A205" s="228">
        <v>5140</v>
      </c>
      <c r="B205" s="118" t="s">
        <v>220</v>
      </c>
      <c r="C205" s="119">
        <f t="shared" si="13"/>
        <v>0</v>
      </c>
      <c r="D205" s="123"/>
      <c r="E205" s="227"/>
      <c r="F205" s="125">
        <f t="shared" si="14"/>
        <v>0</v>
      </c>
      <c r="G205" s="123"/>
      <c r="H205" s="124"/>
      <c r="I205" s="125">
        <f t="shared" si="15"/>
        <v>0</v>
      </c>
      <c r="J205" s="123"/>
      <c r="K205" s="124"/>
      <c r="L205" s="125">
        <f t="shared" si="16"/>
        <v>0</v>
      </c>
      <c r="M205" s="226"/>
      <c r="N205" s="227"/>
      <c r="O205" s="125">
        <f t="shared" si="17"/>
        <v>0</v>
      </c>
      <c r="P205" s="83"/>
      <c r="R205" s="56"/>
      <c r="S205" s="56"/>
      <c r="T205" s="56"/>
    </row>
    <row r="206" spans="1:20" ht="36" hidden="1" x14ac:dyDescent="0.25">
      <c r="A206" s="228">
        <v>5170</v>
      </c>
      <c r="B206" s="118" t="s">
        <v>221</v>
      </c>
      <c r="C206" s="119">
        <f t="shared" si="13"/>
        <v>0</v>
      </c>
      <c r="D206" s="123"/>
      <c r="E206" s="227"/>
      <c r="F206" s="125">
        <f t="shared" si="14"/>
        <v>0</v>
      </c>
      <c r="G206" s="123"/>
      <c r="H206" s="124"/>
      <c r="I206" s="125">
        <f t="shared" si="15"/>
        <v>0</v>
      </c>
      <c r="J206" s="123"/>
      <c r="K206" s="124"/>
      <c r="L206" s="125">
        <f t="shared" si="16"/>
        <v>0</v>
      </c>
      <c r="M206" s="226"/>
      <c r="N206" s="227"/>
      <c r="O206" s="125">
        <f t="shared" si="17"/>
        <v>0</v>
      </c>
      <c r="P206" s="83"/>
      <c r="R206" s="56"/>
      <c r="S206" s="56"/>
      <c r="T206" s="56"/>
    </row>
    <row r="207" spans="1:20" x14ac:dyDescent="0.25">
      <c r="A207" s="95">
        <v>5200</v>
      </c>
      <c r="B207" s="212" t="s">
        <v>222</v>
      </c>
      <c r="C207" s="96">
        <f t="shared" si="13"/>
        <v>5075</v>
      </c>
      <c r="D207" s="104">
        <f>D208+D218+D219+D228+D229+D230+D232</f>
        <v>4575</v>
      </c>
      <c r="E207" s="622">
        <f>E208+E218+E219+E228+E229+E230+E232</f>
        <v>0</v>
      </c>
      <c r="F207" s="391">
        <f t="shared" si="14"/>
        <v>4575</v>
      </c>
      <c r="G207" s="104">
        <f>G208+G218+G219+G228+G229+G230+G232</f>
        <v>500</v>
      </c>
      <c r="H207" s="105">
        <f>H208+H218+H219+H228+H229+H230+H232</f>
        <v>0</v>
      </c>
      <c r="I207" s="106">
        <f t="shared" si="15"/>
        <v>500</v>
      </c>
      <c r="J207" s="104">
        <f>J208+J218+J219+J228+J229+J230+J232</f>
        <v>0</v>
      </c>
      <c r="K207" s="105">
        <f>K208+K218+K219+K228+K229+K230+K232</f>
        <v>0</v>
      </c>
      <c r="L207" s="106">
        <f t="shared" si="16"/>
        <v>0</v>
      </c>
      <c r="M207" s="238">
        <f>M208+M218+M219+M228+M229+M230+M232</f>
        <v>0</v>
      </c>
      <c r="N207" s="239">
        <f>N208+N218+N219+N228+N229+N230+N232</f>
        <v>0</v>
      </c>
      <c r="O207" s="106">
        <f t="shared" si="17"/>
        <v>0</v>
      </c>
      <c r="P207" s="103"/>
      <c r="R207" s="56"/>
      <c r="S207" s="56"/>
      <c r="T207" s="56"/>
    </row>
    <row r="208" spans="1:20" hidden="1" x14ac:dyDescent="0.25">
      <c r="A208" s="217">
        <v>5210</v>
      </c>
      <c r="B208" s="158" t="s">
        <v>223</v>
      </c>
      <c r="C208" s="168">
        <f t="shared" si="13"/>
        <v>0</v>
      </c>
      <c r="D208" s="218">
        <f>SUM(D209:D217)</f>
        <v>0</v>
      </c>
      <c r="E208" s="222">
        <f>SUM(E209:E217)</f>
        <v>0</v>
      </c>
      <c r="F208" s="220">
        <f t="shared" si="14"/>
        <v>0</v>
      </c>
      <c r="G208" s="218">
        <f>SUM(G209:G217)</f>
        <v>0</v>
      </c>
      <c r="H208" s="219">
        <f>SUM(H209:H217)</f>
        <v>0</v>
      </c>
      <c r="I208" s="220">
        <f t="shared" si="15"/>
        <v>0</v>
      </c>
      <c r="J208" s="218">
        <f>SUM(J209:J217)</f>
        <v>0</v>
      </c>
      <c r="K208" s="219">
        <f>SUM(K209:K217)</f>
        <v>0</v>
      </c>
      <c r="L208" s="220">
        <f t="shared" si="16"/>
        <v>0</v>
      </c>
      <c r="M208" s="221">
        <f>SUM(M209:M217)</f>
        <v>0</v>
      </c>
      <c r="N208" s="222">
        <f>SUM(N209:N217)</f>
        <v>0</v>
      </c>
      <c r="O208" s="220">
        <f t="shared" si="17"/>
        <v>0</v>
      </c>
      <c r="P208" s="166"/>
      <c r="R208" s="56"/>
      <c r="S208" s="56"/>
      <c r="T208" s="56"/>
    </row>
    <row r="209" spans="1:20" hidden="1" x14ac:dyDescent="0.25">
      <c r="A209" s="67">
        <v>5211</v>
      </c>
      <c r="B209" s="108" t="s">
        <v>224</v>
      </c>
      <c r="C209" s="225">
        <f t="shared" si="13"/>
        <v>0</v>
      </c>
      <c r="D209" s="113"/>
      <c r="E209" s="224"/>
      <c r="F209" s="115">
        <f t="shared" si="14"/>
        <v>0</v>
      </c>
      <c r="G209" s="113"/>
      <c r="H209" s="114"/>
      <c r="I209" s="115">
        <f t="shared" si="15"/>
        <v>0</v>
      </c>
      <c r="J209" s="113"/>
      <c r="K209" s="114"/>
      <c r="L209" s="115">
        <f t="shared" si="16"/>
        <v>0</v>
      </c>
      <c r="M209" s="223"/>
      <c r="N209" s="224"/>
      <c r="O209" s="115">
        <f t="shared" si="17"/>
        <v>0</v>
      </c>
      <c r="P209" s="74"/>
      <c r="R209" s="56"/>
      <c r="S209" s="56"/>
      <c r="T209" s="56"/>
    </row>
    <row r="210" spans="1:20" hidden="1" x14ac:dyDescent="0.25">
      <c r="A210" s="76">
        <v>5212</v>
      </c>
      <c r="B210" s="118" t="s">
        <v>225</v>
      </c>
      <c r="C210" s="225">
        <f t="shared" si="13"/>
        <v>0</v>
      </c>
      <c r="D210" s="123"/>
      <c r="E210" s="227"/>
      <c r="F210" s="125">
        <f t="shared" si="14"/>
        <v>0</v>
      </c>
      <c r="G210" s="123"/>
      <c r="H210" s="124"/>
      <c r="I210" s="125">
        <f t="shared" si="15"/>
        <v>0</v>
      </c>
      <c r="J210" s="123"/>
      <c r="K210" s="124"/>
      <c r="L210" s="125">
        <f t="shared" si="16"/>
        <v>0</v>
      </c>
      <c r="M210" s="226"/>
      <c r="N210" s="227"/>
      <c r="O210" s="125">
        <f t="shared" si="17"/>
        <v>0</v>
      </c>
      <c r="P210" s="83"/>
      <c r="R210" s="56"/>
      <c r="S210" s="56"/>
      <c r="T210" s="56"/>
    </row>
    <row r="211" spans="1:20" hidden="1" x14ac:dyDescent="0.25">
      <c r="A211" s="76">
        <v>5213</v>
      </c>
      <c r="B211" s="118" t="s">
        <v>226</v>
      </c>
      <c r="C211" s="225">
        <f t="shared" si="13"/>
        <v>0</v>
      </c>
      <c r="D211" s="123"/>
      <c r="E211" s="227"/>
      <c r="F211" s="125">
        <f t="shared" si="14"/>
        <v>0</v>
      </c>
      <c r="G211" s="123"/>
      <c r="H211" s="124"/>
      <c r="I211" s="125">
        <f t="shared" si="15"/>
        <v>0</v>
      </c>
      <c r="J211" s="123"/>
      <c r="K211" s="124"/>
      <c r="L211" s="125">
        <f t="shared" si="16"/>
        <v>0</v>
      </c>
      <c r="M211" s="226"/>
      <c r="N211" s="227"/>
      <c r="O211" s="125">
        <f t="shared" si="17"/>
        <v>0</v>
      </c>
      <c r="P211" s="83"/>
      <c r="R211" s="56"/>
      <c r="S211" s="56"/>
      <c r="T211" s="56"/>
    </row>
    <row r="212" spans="1:20" hidden="1" x14ac:dyDescent="0.25">
      <c r="A212" s="76">
        <v>5214</v>
      </c>
      <c r="B212" s="118" t="s">
        <v>227</v>
      </c>
      <c r="C212" s="225">
        <f t="shared" si="13"/>
        <v>0</v>
      </c>
      <c r="D212" s="123"/>
      <c r="E212" s="227"/>
      <c r="F212" s="125">
        <f t="shared" si="14"/>
        <v>0</v>
      </c>
      <c r="G212" s="123"/>
      <c r="H212" s="124"/>
      <c r="I212" s="125">
        <f t="shared" si="15"/>
        <v>0</v>
      </c>
      <c r="J212" s="123"/>
      <c r="K212" s="124"/>
      <c r="L212" s="125">
        <f t="shared" si="16"/>
        <v>0</v>
      </c>
      <c r="M212" s="226"/>
      <c r="N212" s="227"/>
      <c r="O212" s="125">
        <f t="shared" si="17"/>
        <v>0</v>
      </c>
      <c r="P212" s="83"/>
      <c r="R212" s="56"/>
      <c r="S212" s="56"/>
      <c r="T212" s="56"/>
    </row>
    <row r="213" spans="1:20" hidden="1" x14ac:dyDescent="0.25">
      <c r="A213" s="76">
        <v>5215</v>
      </c>
      <c r="B213" s="118" t="s">
        <v>228</v>
      </c>
      <c r="C213" s="225">
        <f t="shared" si="13"/>
        <v>0</v>
      </c>
      <c r="D213" s="123"/>
      <c r="E213" s="227"/>
      <c r="F213" s="125">
        <f t="shared" si="14"/>
        <v>0</v>
      </c>
      <c r="G213" s="123"/>
      <c r="H213" s="124"/>
      <c r="I213" s="125">
        <f t="shared" si="15"/>
        <v>0</v>
      </c>
      <c r="J213" s="123"/>
      <c r="K213" s="124"/>
      <c r="L213" s="125">
        <f t="shared" si="16"/>
        <v>0</v>
      </c>
      <c r="M213" s="226"/>
      <c r="N213" s="227"/>
      <c r="O213" s="125">
        <f t="shared" si="17"/>
        <v>0</v>
      </c>
      <c r="P213" s="83"/>
      <c r="R213" s="56"/>
      <c r="S213" s="56"/>
      <c r="T213" s="56"/>
    </row>
    <row r="214" spans="1:20" ht="24" hidden="1" x14ac:dyDescent="0.25">
      <c r="A214" s="76">
        <v>5216</v>
      </c>
      <c r="B214" s="118" t="s">
        <v>229</v>
      </c>
      <c r="C214" s="225">
        <f t="shared" si="13"/>
        <v>0</v>
      </c>
      <c r="D214" s="123"/>
      <c r="E214" s="227"/>
      <c r="F214" s="125">
        <f t="shared" si="14"/>
        <v>0</v>
      </c>
      <c r="G214" s="123"/>
      <c r="H214" s="124"/>
      <c r="I214" s="125">
        <f t="shared" si="15"/>
        <v>0</v>
      </c>
      <c r="J214" s="123"/>
      <c r="K214" s="124"/>
      <c r="L214" s="125">
        <f t="shared" si="16"/>
        <v>0</v>
      </c>
      <c r="M214" s="226"/>
      <c r="N214" s="227"/>
      <c r="O214" s="125">
        <f t="shared" si="17"/>
        <v>0</v>
      </c>
      <c r="P214" s="83"/>
      <c r="R214" s="56"/>
      <c r="S214" s="56"/>
      <c r="T214" s="56"/>
    </row>
    <row r="215" spans="1:20" hidden="1" x14ac:dyDescent="0.25">
      <c r="A215" s="76">
        <v>5217</v>
      </c>
      <c r="B215" s="118" t="s">
        <v>230</v>
      </c>
      <c r="C215" s="225">
        <f t="shared" si="13"/>
        <v>0</v>
      </c>
      <c r="D215" s="123"/>
      <c r="E215" s="227"/>
      <c r="F215" s="125">
        <f t="shared" si="14"/>
        <v>0</v>
      </c>
      <c r="G215" s="123"/>
      <c r="H215" s="124"/>
      <c r="I215" s="125">
        <f t="shared" si="15"/>
        <v>0</v>
      </c>
      <c r="J215" s="123"/>
      <c r="K215" s="124"/>
      <c r="L215" s="125">
        <f t="shared" si="16"/>
        <v>0</v>
      </c>
      <c r="M215" s="226"/>
      <c r="N215" s="227"/>
      <c r="O215" s="125">
        <f t="shared" si="17"/>
        <v>0</v>
      </c>
      <c r="P215" s="83"/>
      <c r="R215" s="56"/>
      <c r="S215" s="56"/>
      <c r="T215" s="56"/>
    </row>
    <row r="216" spans="1:20" hidden="1" x14ac:dyDescent="0.25">
      <c r="A216" s="76">
        <v>5218</v>
      </c>
      <c r="B216" s="118" t="s">
        <v>231</v>
      </c>
      <c r="C216" s="225">
        <f t="shared" si="13"/>
        <v>0</v>
      </c>
      <c r="D216" s="123"/>
      <c r="E216" s="227"/>
      <c r="F216" s="125">
        <f t="shared" si="14"/>
        <v>0</v>
      </c>
      <c r="G216" s="123"/>
      <c r="H216" s="124"/>
      <c r="I216" s="125">
        <f t="shared" si="15"/>
        <v>0</v>
      </c>
      <c r="J216" s="123"/>
      <c r="K216" s="124"/>
      <c r="L216" s="125">
        <f t="shared" si="16"/>
        <v>0</v>
      </c>
      <c r="M216" s="226"/>
      <c r="N216" s="227"/>
      <c r="O216" s="125">
        <f t="shared" si="17"/>
        <v>0</v>
      </c>
      <c r="P216" s="83"/>
      <c r="R216" s="56"/>
      <c r="S216" s="56"/>
      <c r="T216" s="56"/>
    </row>
    <row r="217" spans="1:20" hidden="1" x14ac:dyDescent="0.25">
      <c r="A217" s="76">
        <v>5219</v>
      </c>
      <c r="B217" s="118" t="s">
        <v>232</v>
      </c>
      <c r="C217" s="225">
        <f t="shared" si="13"/>
        <v>0</v>
      </c>
      <c r="D217" s="123"/>
      <c r="E217" s="227"/>
      <c r="F217" s="125">
        <f t="shared" si="14"/>
        <v>0</v>
      </c>
      <c r="G217" s="123"/>
      <c r="H217" s="124"/>
      <c r="I217" s="125">
        <f t="shared" si="15"/>
        <v>0</v>
      </c>
      <c r="J217" s="123"/>
      <c r="K217" s="124"/>
      <c r="L217" s="125">
        <f t="shared" si="16"/>
        <v>0</v>
      </c>
      <c r="M217" s="226"/>
      <c r="N217" s="227"/>
      <c r="O217" s="125">
        <f t="shared" si="17"/>
        <v>0</v>
      </c>
      <c r="P217" s="83"/>
      <c r="R217" s="56"/>
      <c r="S217" s="56"/>
      <c r="T217" s="56"/>
    </row>
    <row r="218" spans="1:20" hidden="1" x14ac:dyDescent="0.25">
      <c r="A218" s="228">
        <v>5220</v>
      </c>
      <c r="B218" s="118" t="s">
        <v>233</v>
      </c>
      <c r="C218" s="225">
        <f t="shared" si="13"/>
        <v>0</v>
      </c>
      <c r="D218" s="123"/>
      <c r="E218" s="227"/>
      <c r="F218" s="125">
        <f t="shared" si="14"/>
        <v>0</v>
      </c>
      <c r="G218" s="123"/>
      <c r="H218" s="124"/>
      <c r="I218" s="125">
        <f t="shared" si="15"/>
        <v>0</v>
      </c>
      <c r="J218" s="123"/>
      <c r="K218" s="124"/>
      <c r="L218" s="125">
        <f t="shared" si="16"/>
        <v>0</v>
      </c>
      <c r="M218" s="226"/>
      <c r="N218" s="227"/>
      <c r="O218" s="125">
        <f t="shared" si="17"/>
        <v>0</v>
      </c>
      <c r="P218" s="83"/>
      <c r="R218" s="56"/>
      <c r="S218" s="56"/>
      <c r="T218" s="56"/>
    </row>
    <row r="219" spans="1:20" x14ac:dyDescent="0.25">
      <c r="A219" s="228">
        <v>5230</v>
      </c>
      <c r="B219" s="118" t="s">
        <v>234</v>
      </c>
      <c r="C219" s="225">
        <f t="shared" si="13"/>
        <v>5075</v>
      </c>
      <c r="D219" s="229">
        <f>SUM(D220:D227)</f>
        <v>4575</v>
      </c>
      <c r="E219" s="230">
        <f>SUM(E220:E227)</f>
        <v>0</v>
      </c>
      <c r="F219" s="225">
        <f t="shared" si="14"/>
        <v>4575</v>
      </c>
      <c r="G219" s="229">
        <f>SUM(G220:G227)</f>
        <v>500</v>
      </c>
      <c r="H219" s="231">
        <f>SUM(H220:H227)</f>
        <v>0</v>
      </c>
      <c r="I219" s="125">
        <f t="shared" si="15"/>
        <v>500</v>
      </c>
      <c r="J219" s="229">
        <f>SUM(J220:J227)</f>
        <v>0</v>
      </c>
      <c r="K219" s="231">
        <f>SUM(K220:K227)</f>
        <v>0</v>
      </c>
      <c r="L219" s="125">
        <f t="shared" si="16"/>
        <v>0</v>
      </c>
      <c r="M219" s="232">
        <f>SUM(M220:M227)</f>
        <v>0</v>
      </c>
      <c r="N219" s="233">
        <f>SUM(N220:N227)</f>
        <v>0</v>
      </c>
      <c r="O219" s="125">
        <f t="shared" si="17"/>
        <v>0</v>
      </c>
      <c r="P219" s="83"/>
      <c r="R219" s="56"/>
      <c r="S219" s="56"/>
      <c r="T219" s="56"/>
    </row>
    <row r="220" spans="1:20" hidden="1" x14ac:dyDescent="0.25">
      <c r="A220" s="76">
        <v>5231</v>
      </c>
      <c r="B220" s="118" t="s">
        <v>235</v>
      </c>
      <c r="C220" s="225">
        <f t="shared" si="13"/>
        <v>0</v>
      </c>
      <c r="D220" s="123"/>
      <c r="E220" s="227"/>
      <c r="F220" s="125">
        <f t="shared" si="14"/>
        <v>0</v>
      </c>
      <c r="G220" s="123"/>
      <c r="H220" s="124"/>
      <c r="I220" s="125">
        <f t="shared" si="15"/>
        <v>0</v>
      </c>
      <c r="J220" s="123"/>
      <c r="K220" s="124"/>
      <c r="L220" s="125">
        <f t="shared" si="16"/>
        <v>0</v>
      </c>
      <c r="M220" s="226"/>
      <c r="N220" s="227"/>
      <c r="O220" s="125">
        <f t="shared" si="17"/>
        <v>0</v>
      </c>
      <c r="P220" s="83"/>
      <c r="R220" s="56"/>
      <c r="S220" s="56"/>
      <c r="T220" s="56"/>
    </row>
    <row r="221" spans="1:20" x14ac:dyDescent="0.25">
      <c r="A221" s="76">
        <v>5232</v>
      </c>
      <c r="B221" s="118" t="s">
        <v>236</v>
      </c>
      <c r="C221" s="225">
        <f t="shared" si="13"/>
        <v>2815</v>
      </c>
      <c r="D221" s="123">
        <v>2815</v>
      </c>
      <c r="E221" s="629"/>
      <c r="F221" s="225">
        <f t="shared" si="14"/>
        <v>2815</v>
      </c>
      <c r="G221" s="123"/>
      <c r="H221" s="124"/>
      <c r="I221" s="125">
        <f t="shared" si="15"/>
        <v>0</v>
      </c>
      <c r="J221" s="123"/>
      <c r="K221" s="124"/>
      <c r="L221" s="125">
        <f t="shared" si="16"/>
        <v>0</v>
      </c>
      <c r="M221" s="226"/>
      <c r="N221" s="227"/>
      <c r="O221" s="125">
        <f t="shared" si="17"/>
        <v>0</v>
      </c>
      <c r="P221" s="83"/>
      <c r="R221" s="56"/>
      <c r="S221" s="56"/>
      <c r="T221" s="56"/>
    </row>
    <row r="222" spans="1:20" x14ac:dyDescent="0.25">
      <c r="A222" s="76">
        <v>5233</v>
      </c>
      <c r="B222" s="118" t="s">
        <v>237</v>
      </c>
      <c r="C222" s="225">
        <f t="shared" si="13"/>
        <v>2260</v>
      </c>
      <c r="D222" s="123">
        <v>1760</v>
      </c>
      <c r="E222" s="629"/>
      <c r="F222" s="225">
        <f t="shared" si="14"/>
        <v>1760</v>
      </c>
      <c r="G222" s="123">
        <v>500</v>
      </c>
      <c r="H222" s="124"/>
      <c r="I222" s="125">
        <f t="shared" si="15"/>
        <v>500</v>
      </c>
      <c r="J222" s="123"/>
      <c r="K222" s="124"/>
      <c r="L222" s="125">
        <f t="shared" si="16"/>
        <v>0</v>
      </c>
      <c r="M222" s="226"/>
      <c r="N222" s="227"/>
      <c r="O222" s="125">
        <f t="shared" si="17"/>
        <v>0</v>
      </c>
      <c r="P222" s="83"/>
      <c r="R222" s="56"/>
      <c r="S222" s="56"/>
      <c r="T222" s="56"/>
    </row>
    <row r="223" spans="1:20" ht="24" hidden="1" x14ac:dyDescent="0.25">
      <c r="A223" s="76">
        <v>5234</v>
      </c>
      <c r="B223" s="118" t="s">
        <v>238</v>
      </c>
      <c r="C223" s="225">
        <f t="shared" si="13"/>
        <v>0</v>
      </c>
      <c r="D223" s="123"/>
      <c r="E223" s="227"/>
      <c r="F223" s="125">
        <f t="shared" si="14"/>
        <v>0</v>
      </c>
      <c r="G223" s="123"/>
      <c r="H223" s="124"/>
      <c r="I223" s="125">
        <f t="shared" si="15"/>
        <v>0</v>
      </c>
      <c r="J223" s="123"/>
      <c r="K223" s="124"/>
      <c r="L223" s="125">
        <f t="shared" si="16"/>
        <v>0</v>
      </c>
      <c r="M223" s="226"/>
      <c r="N223" s="227"/>
      <c r="O223" s="125">
        <f t="shared" si="17"/>
        <v>0</v>
      </c>
      <c r="P223" s="83"/>
      <c r="R223" s="56"/>
      <c r="S223" s="56"/>
      <c r="T223" s="56"/>
    </row>
    <row r="224" spans="1:20" hidden="1" x14ac:dyDescent="0.25">
      <c r="A224" s="76">
        <v>5236</v>
      </c>
      <c r="B224" s="118" t="s">
        <v>239</v>
      </c>
      <c r="C224" s="225">
        <f t="shared" si="13"/>
        <v>0</v>
      </c>
      <c r="D224" s="123"/>
      <c r="E224" s="227"/>
      <c r="F224" s="125">
        <f t="shared" si="14"/>
        <v>0</v>
      </c>
      <c r="G224" s="123"/>
      <c r="H224" s="124"/>
      <c r="I224" s="125">
        <f t="shared" si="15"/>
        <v>0</v>
      </c>
      <c r="J224" s="123"/>
      <c r="K224" s="124"/>
      <c r="L224" s="125">
        <f t="shared" si="16"/>
        <v>0</v>
      </c>
      <c r="M224" s="226"/>
      <c r="N224" s="227"/>
      <c r="O224" s="125">
        <f t="shared" si="17"/>
        <v>0</v>
      </c>
      <c r="P224" s="83"/>
      <c r="R224" s="56"/>
      <c r="S224" s="56"/>
      <c r="T224" s="56"/>
    </row>
    <row r="225" spans="1:20" hidden="1" x14ac:dyDescent="0.25">
      <c r="A225" s="76">
        <v>5237</v>
      </c>
      <c r="B225" s="118" t="s">
        <v>240</v>
      </c>
      <c r="C225" s="225">
        <f t="shared" si="13"/>
        <v>0</v>
      </c>
      <c r="D225" s="123"/>
      <c r="E225" s="227"/>
      <c r="F225" s="125">
        <f t="shared" si="14"/>
        <v>0</v>
      </c>
      <c r="G225" s="123"/>
      <c r="H225" s="124"/>
      <c r="I225" s="125">
        <f t="shared" si="15"/>
        <v>0</v>
      </c>
      <c r="J225" s="123"/>
      <c r="K225" s="124"/>
      <c r="L225" s="125">
        <f t="shared" si="16"/>
        <v>0</v>
      </c>
      <c r="M225" s="226"/>
      <c r="N225" s="227"/>
      <c r="O225" s="125">
        <f t="shared" si="17"/>
        <v>0</v>
      </c>
      <c r="P225" s="83"/>
      <c r="R225" s="56"/>
      <c r="S225" s="56"/>
      <c r="T225" s="56"/>
    </row>
    <row r="226" spans="1:20" ht="24" hidden="1" x14ac:dyDescent="0.25">
      <c r="A226" s="76">
        <v>5238</v>
      </c>
      <c r="B226" s="118" t="s">
        <v>241</v>
      </c>
      <c r="C226" s="225">
        <f t="shared" si="13"/>
        <v>0</v>
      </c>
      <c r="D226" s="123"/>
      <c r="E226" s="227"/>
      <c r="F226" s="125">
        <f t="shared" si="14"/>
        <v>0</v>
      </c>
      <c r="G226" s="123"/>
      <c r="H226" s="124"/>
      <c r="I226" s="125">
        <f t="shared" si="15"/>
        <v>0</v>
      </c>
      <c r="J226" s="123"/>
      <c r="K226" s="124"/>
      <c r="L226" s="125">
        <f t="shared" si="16"/>
        <v>0</v>
      </c>
      <c r="M226" s="226"/>
      <c r="N226" s="227"/>
      <c r="O226" s="125">
        <f t="shared" si="17"/>
        <v>0</v>
      </c>
      <c r="P226" s="83"/>
      <c r="R226" s="56"/>
      <c r="S226" s="56"/>
      <c r="T226" s="56"/>
    </row>
    <row r="227" spans="1:20" ht="24" hidden="1" x14ac:dyDescent="0.25">
      <c r="A227" s="76">
        <v>5239</v>
      </c>
      <c r="B227" s="118" t="s">
        <v>242</v>
      </c>
      <c r="C227" s="225">
        <f t="shared" si="13"/>
        <v>0</v>
      </c>
      <c r="D227" s="123"/>
      <c r="E227" s="227"/>
      <c r="F227" s="125">
        <f t="shared" si="14"/>
        <v>0</v>
      </c>
      <c r="G227" s="123"/>
      <c r="H227" s="124"/>
      <c r="I227" s="125">
        <f t="shared" si="15"/>
        <v>0</v>
      </c>
      <c r="J227" s="123"/>
      <c r="K227" s="124"/>
      <c r="L227" s="125">
        <f t="shared" si="16"/>
        <v>0</v>
      </c>
      <c r="M227" s="226"/>
      <c r="N227" s="227"/>
      <c r="O227" s="125">
        <f t="shared" si="17"/>
        <v>0</v>
      </c>
      <c r="P227" s="83"/>
      <c r="R227" s="56"/>
      <c r="S227" s="56"/>
      <c r="T227" s="56"/>
    </row>
    <row r="228" spans="1:20" ht="24" hidden="1" x14ac:dyDescent="0.25">
      <c r="A228" s="228">
        <v>5240</v>
      </c>
      <c r="B228" s="118" t="s">
        <v>243</v>
      </c>
      <c r="C228" s="225">
        <f t="shared" si="13"/>
        <v>0</v>
      </c>
      <c r="D228" s="123"/>
      <c r="E228" s="227"/>
      <c r="F228" s="125">
        <f t="shared" si="14"/>
        <v>0</v>
      </c>
      <c r="G228" s="123"/>
      <c r="H228" s="124"/>
      <c r="I228" s="125">
        <f t="shared" si="15"/>
        <v>0</v>
      </c>
      <c r="J228" s="123"/>
      <c r="K228" s="124"/>
      <c r="L228" s="125">
        <f t="shared" si="16"/>
        <v>0</v>
      </c>
      <c r="M228" s="226"/>
      <c r="N228" s="227"/>
      <c r="O228" s="125">
        <f t="shared" si="17"/>
        <v>0</v>
      </c>
      <c r="P228" s="83"/>
      <c r="R228" s="56"/>
      <c r="S228" s="56"/>
      <c r="T228" s="56"/>
    </row>
    <row r="229" spans="1:20" ht="24" hidden="1" x14ac:dyDescent="0.25">
      <c r="A229" s="228">
        <v>5250</v>
      </c>
      <c r="B229" s="118" t="s">
        <v>244</v>
      </c>
      <c r="C229" s="225">
        <f t="shared" si="13"/>
        <v>0</v>
      </c>
      <c r="D229" s="123"/>
      <c r="E229" s="227"/>
      <c r="F229" s="125">
        <f t="shared" si="14"/>
        <v>0</v>
      </c>
      <c r="G229" s="123"/>
      <c r="H229" s="124"/>
      <c r="I229" s="125">
        <f t="shared" si="15"/>
        <v>0</v>
      </c>
      <c r="J229" s="123"/>
      <c r="K229" s="124"/>
      <c r="L229" s="125">
        <f t="shared" si="16"/>
        <v>0</v>
      </c>
      <c r="M229" s="226"/>
      <c r="N229" s="227"/>
      <c r="O229" s="125">
        <f t="shared" si="17"/>
        <v>0</v>
      </c>
      <c r="P229" s="83"/>
      <c r="R229" s="56"/>
      <c r="S229" s="56"/>
      <c r="T229" s="56"/>
    </row>
    <row r="230" spans="1:20" hidden="1" x14ac:dyDescent="0.25">
      <c r="A230" s="228">
        <v>5260</v>
      </c>
      <c r="B230" s="118" t="s">
        <v>245</v>
      </c>
      <c r="C230" s="225">
        <f t="shared" si="13"/>
        <v>0</v>
      </c>
      <c r="D230" s="229">
        <f>SUM(D231)</f>
        <v>0</v>
      </c>
      <c r="E230" s="233">
        <f>SUM(E231)</f>
        <v>0</v>
      </c>
      <c r="F230" s="125">
        <f t="shared" si="14"/>
        <v>0</v>
      </c>
      <c r="G230" s="229">
        <f>SUM(G231)</f>
        <v>0</v>
      </c>
      <c r="H230" s="231">
        <f>SUM(H231)</f>
        <v>0</v>
      </c>
      <c r="I230" s="125">
        <f t="shared" si="15"/>
        <v>0</v>
      </c>
      <c r="J230" s="229">
        <f>SUM(J231)</f>
        <v>0</v>
      </c>
      <c r="K230" s="231">
        <f>SUM(K231)</f>
        <v>0</v>
      </c>
      <c r="L230" s="125">
        <f t="shared" si="16"/>
        <v>0</v>
      </c>
      <c r="M230" s="232">
        <f>SUM(M231)</f>
        <v>0</v>
      </c>
      <c r="N230" s="233">
        <f>SUM(N231)</f>
        <v>0</v>
      </c>
      <c r="O230" s="125">
        <f t="shared" si="17"/>
        <v>0</v>
      </c>
      <c r="P230" s="83"/>
      <c r="R230" s="56"/>
      <c r="S230" s="56"/>
      <c r="T230" s="56"/>
    </row>
    <row r="231" spans="1:20" ht="24" hidden="1" x14ac:dyDescent="0.25">
      <c r="A231" s="76">
        <v>5269</v>
      </c>
      <c r="B231" s="118" t="s">
        <v>246</v>
      </c>
      <c r="C231" s="225">
        <f t="shared" si="13"/>
        <v>0</v>
      </c>
      <c r="D231" s="123"/>
      <c r="E231" s="227"/>
      <c r="F231" s="125">
        <f t="shared" si="14"/>
        <v>0</v>
      </c>
      <c r="G231" s="123"/>
      <c r="H231" s="124"/>
      <c r="I231" s="125">
        <f t="shared" si="15"/>
        <v>0</v>
      </c>
      <c r="J231" s="123"/>
      <c r="K231" s="124"/>
      <c r="L231" s="125">
        <f t="shared" si="16"/>
        <v>0</v>
      </c>
      <c r="M231" s="226"/>
      <c r="N231" s="227"/>
      <c r="O231" s="125">
        <f t="shared" si="17"/>
        <v>0</v>
      </c>
      <c r="P231" s="83"/>
      <c r="R231" s="56"/>
      <c r="S231" s="56"/>
      <c r="T231" s="56"/>
    </row>
    <row r="232" spans="1:20" ht="24" hidden="1" x14ac:dyDescent="0.25">
      <c r="A232" s="217">
        <v>5270</v>
      </c>
      <c r="B232" s="158" t="s">
        <v>247</v>
      </c>
      <c r="C232" s="246">
        <f t="shared" si="13"/>
        <v>0</v>
      </c>
      <c r="D232" s="234"/>
      <c r="E232" s="237"/>
      <c r="F232" s="220">
        <f t="shared" si="14"/>
        <v>0</v>
      </c>
      <c r="G232" s="234"/>
      <c r="H232" s="235"/>
      <c r="I232" s="220">
        <f t="shared" si="15"/>
        <v>0</v>
      </c>
      <c r="J232" s="234"/>
      <c r="K232" s="235"/>
      <c r="L232" s="220">
        <f t="shared" si="16"/>
        <v>0</v>
      </c>
      <c r="M232" s="236"/>
      <c r="N232" s="237"/>
      <c r="O232" s="220">
        <f t="shared" si="17"/>
        <v>0</v>
      </c>
      <c r="P232" s="166"/>
      <c r="R232" s="56"/>
      <c r="S232" s="56"/>
      <c r="T232" s="56"/>
    </row>
    <row r="233" spans="1:20" hidden="1" x14ac:dyDescent="0.25">
      <c r="A233" s="204">
        <v>6000</v>
      </c>
      <c r="B233" s="204" t="s">
        <v>248</v>
      </c>
      <c r="C233" s="205">
        <f t="shared" si="13"/>
        <v>0</v>
      </c>
      <c r="D233" s="206">
        <f>D234+D254+D261</f>
        <v>0</v>
      </c>
      <c r="E233" s="210">
        <f>E234+E254+E261</f>
        <v>0</v>
      </c>
      <c r="F233" s="208">
        <f t="shared" si="14"/>
        <v>0</v>
      </c>
      <c r="G233" s="206">
        <f>G234+G254+G261</f>
        <v>0</v>
      </c>
      <c r="H233" s="207">
        <f>H234+H254+H261</f>
        <v>0</v>
      </c>
      <c r="I233" s="208">
        <f t="shared" si="15"/>
        <v>0</v>
      </c>
      <c r="J233" s="206">
        <f>J234+J254+J261</f>
        <v>0</v>
      </c>
      <c r="K233" s="207">
        <f>K234+K254+K261</f>
        <v>0</v>
      </c>
      <c r="L233" s="208">
        <f t="shared" si="16"/>
        <v>0</v>
      </c>
      <c r="M233" s="209">
        <f>M234+M254+M261</f>
        <v>0</v>
      </c>
      <c r="N233" s="210">
        <f>N234+N254+N261</f>
        <v>0</v>
      </c>
      <c r="O233" s="208">
        <f t="shared" si="17"/>
        <v>0</v>
      </c>
      <c r="P233" s="211"/>
      <c r="R233" s="56"/>
      <c r="S233" s="56"/>
      <c r="T233" s="56"/>
    </row>
    <row r="234" spans="1:20" hidden="1" x14ac:dyDescent="0.25">
      <c r="A234" s="143">
        <v>6200</v>
      </c>
      <c r="B234" s="259" t="s">
        <v>249</v>
      </c>
      <c r="C234" s="270">
        <f t="shared" si="13"/>
        <v>0</v>
      </c>
      <c r="D234" s="271">
        <f>SUM(D235,D236,D238,D241,D247,D248,D249)</f>
        <v>0</v>
      </c>
      <c r="E234" s="214">
        <f>SUM(E235,E236,E238,E241,E247,E248,E249)</f>
        <v>0</v>
      </c>
      <c r="F234" s="215">
        <f t="shared" si="14"/>
        <v>0</v>
      </c>
      <c r="G234" s="271">
        <f>SUM(G235,G236,G238,G241,G247,G248,G249)</f>
        <v>0</v>
      </c>
      <c r="H234" s="272">
        <f>SUM(H235,H236,H238,H241,H247,H248,H249)</f>
        <v>0</v>
      </c>
      <c r="I234" s="215">
        <f t="shared" si="15"/>
        <v>0</v>
      </c>
      <c r="J234" s="271">
        <f>SUM(J235,J236,J238,J241,J247,J248,J249)</f>
        <v>0</v>
      </c>
      <c r="K234" s="272">
        <f>SUM(K235,K236,K238,K241,K247,K248,K249)</f>
        <v>0</v>
      </c>
      <c r="L234" s="215">
        <f t="shared" si="16"/>
        <v>0</v>
      </c>
      <c r="M234" s="213">
        <f>SUM(M235,M236,M238,M241,M247,M248,M249)</f>
        <v>0</v>
      </c>
      <c r="N234" s="214">
        <f>SUM(N235,N236,N238,N241,N247,N248,N249)</f>
        <v>0</v>
      </c>
      <c r="O234" s="215">
        <f t="shared" si="17"/>
        <v>0</v>
      </c>
      <c r="P234" s="216"/>
      <c r="R234" s="56"/>
      <c r="S234" s="56"/>
      <c r="T234" s="56"/>
    </row>
    <row r="235" spans="1:20" ht="24" hidden="1" x14ac:dyDescent="0.25">
      <c r="A235" s="240">
        <v>6220</v>
      </c>
      <c r="B235" s="108" t="s">
        <v>250</v>
      </c>
      <c r="C235" s="242">
        <f t="shared" si="13"/>
        <v>0</v>
      </c>
      <c r="D235" s="113"/>
      <c r="E235" s="224"/>
      <c r="F235" s="115">
        <f t="shared" si="14"/>
        <v>0</v>
      </c>
      <c r="G235" s="113"/>
      <c r="H235" s="114"/>
      <c r="I235" s="115">
        <f t="shared" si="15"/>
        <v>0</v>
      </c>
      <c r="J235" s="113"/>
      <c r="K235" s="114"/>
      <c r="L235" s="115">
        <f t="shared" si="16"/>
        <v>0</v>
      </c>
      <c r="M235" s="223"/>
      <c r="N235" s="224"/>
      <c r="O235" s="115">
        <f t="shared" si="17"/>
        <v>0</v>
      </c>
      <c r="P235" s="74"/>
      <c r="R235" s="56"/>
      <c r="S235" s="56"/>
      <c r="T235" s="56"/>
    </row>
    <row r="236" spans="1:20" hidden="1" x14ac:dyDescent="0.25">
      <c r="A236" s="228">
        <v>6230</v>
      </c>
      <c r="B236" s="118" t="s">
        <v>251</v>
      </c>
      <c r="C236" s="230">
        <f t="shared" si="13"/>
        <v>0</v>
      </c>
      <c r="D236" s="229">
        <f>SUM(D237)</f>
        <v>0</v>
      </c>
      <c r="E236" s="233">
        <f>SUM(E237)</f>
        <v>0</v>
      </c>
      <c r="F236" s="125">
        <f t="shared" si="14"/>
        <v>0</v>
      </c>
      <c r="G236" s="229">
        <f>SUM(G237)</f>
        <v>0</v>
      </c>
      <c r="H236" s="231">
        <f>SUM(H237)</f>
        <v>0</v>
      </c>
      <c r="I236" s="125">
        <f t="shared" si="15"/>
        <v>0</v>
      </c>
      <c r="J236" s="229">
        <f>SUM(J237)</f>
        <v>0</v>
      </c>
      <c r="K236" s="231">
        <f>SUM(K237)</f>
        <v>0</v>
      </c>
      <c r="L236" s="125">
        <f t="shared" si="16"/>
        <v>0</v>
      </c>
      <c r="M236" s="229">
        <f>SUM(M237)</f>
        <v>0</v>
      </c>
      <c r="N236" s="231">
        <f>SUM(N237)</f>
        <v>0</v>
      </c>
      <c r="O236" s="125">
        <f t="shared" si="17"/>
        <v>0</v>
      </c>
      <c r="P236" s="83"/>
      <c r="R236" s="56"/>
      <c r="S236" s="56"/>
      <c r="T236" s="56"/>
    </row>
    <row r="237" spans="1:20" ht="24" hidden="1" x14ac:dyDescent="0.25">
      <c r="A237" s="76">
        <v>6239</v>
      </c>
      <c r="B237" s="108" t="s">
        <v>252</v>
      </c>
      <c r="C237" s="230">
        <f t="shared" si="13"/>
        <v>0</v>
      </c>
      <c r="D237" s="123"/>
      <c r="E237" s="227"/>
      <c r="F237" s="125">
        <f t="shared" si="14"/>
        <v>0</v>
      </c>
      <c r="G237" s="123"/>
      <c r="H237" s="124"/>
      <c r="I237" s="125">
        <f t="shared" si="15"/>
        <v>0</v>
      </c>
      <c r="J237" s="123"/>
      <c r="K237" s="124"/>
      <c r="L237" s="125">
        <f t="shared" si="16"/>
        <v>0</v>
      </c>
      <c r="M237" s="226"/>
      <c r="N237" s="227"/>
      <c r="O237" s="125">
        <f t="shared" si="17"/>
        <v>0</v>
      </c>
      <c r="P237" s="83"/>
      <c r="R237" s="56"/>
      <c r="S237" s="56"/>
      <c r="T237" s="56"/>
    </row>
    <row r="238" spans="1:20" ht="24" hidden="1" x14ac:dyDescent="0.25">
      <c r="A238" s="228">
        <v>6240</v>
      </c>
      <c r="B238" s="118" t="s">
        <v>253</v>
      </c>
      <c r="C238" s="230">
        <f t="shared" si="13"/>
        <v>0</v>
      </c>
      <c r="D238" s="229">
        <f>SUM(D239:D240)</f>
        <v>0</v>
      </c>
      <c r="E238" s="233">
        <f>SUM(E239:E240)</f>
        <v>0</v>
      </c>
      <c r="F238" s="125">
        <f t="shared" si="14"/>
        <v>0</v>
      </c>
      <c r="G238" s="229">
        <f>SUM(G239:G240)</f>
        <v>0</v>
      </c>
      <c r="H238" s="231">
        <f>SUM(H239:H240)</f>
        <v>0</v>
      </c>
      <c r="I238" s="125">
        <f t="shared" si="15"/>
        <v>0</v>
      </c>
      <c r="J238" s="229">
        <f>SUM(J239:J240)</f>
        <v>0</v>
      </c>
      <c r="K238" s="231">
        <f>SUM(K239:K240)</f>
        <v>0</v>
      </c>
      <c r="L238" s="125">
        <f t="shared" si="16"/>
        <v>0</v>
      </c>
      <c r="M238" s="232">
        <f>SUM(M239:M240)</f>
        <v>0</v>
      </c>
      <c r="N238" s="233">
        <f>SUM(N239:N240)</f>
        <v>0</v>
      </c>
      <c r="O238" s="125">
        <f t="shared" si="17"/>
        <v>0</v>
      </c>
      <c r="P238" s="83"/>
      <c r="R238" s="56"/>
      <c r="S238" s="56"/>
      <c r="T238" s="56"/>
    </row>
    <row r="239" spans="1:20" hidden="1" x14ac:dyDescent="0.25">
      <c r="A239" s="76">
        <v>6241</v>
      </c>
      <c r="B239" s="118" t="s">
        <v>254</v>
      </c>
      <c r="C239" s="230">
        <f t="shared" si="13"/>
        <v>0</v>
      </c>
      <c r="D239" s="123"/>
      <c r="E239" s="227"/>
      <c r="F239" s="125">
        <f t="shared" si="14"/>
        <v>0</v>
      </c>
      <c r="G239" s="123"/>
      <c r="H239" s="124"/>
      <c r="I239" s="125">
        <f t="shared" si="15"/>
        <v>0</v>
      </c>
      <c r="J239" s="123"/>
      <c r="K239" s="124"/>
      <c r="L239" s="125">
        <f t="shared" si="16"/>
        <v>0</v>
      </c>
      <c r="M239" s="226"/>
      <c r="N239" s="227"/>
      <c r="O239" s="125">
        <f t="shared" si="17"/>
        <v>0</v>
      </c>
      <c r="P239" s="83"/>
      <c r="R239" s="56"/>
      <c r="S239" s="56"/>
      <c r="T239" s="56"/>
    </row>
    <row r="240" spans="1:20" hidden="1" x14ac:dyDescent="0.25">
      <c r="A240" s="76">
        <v>6242</v>
      </c>
      <c r="B240" s="118" t="s">
        <v>255</v>
      </c>
      <c r="C240" s="230">
        <f t="shared" si="13"/>
        <v>0</v>
      </c>
      <c r="D240" s="123"/>
      <c r="E240" s="227"/>
      <c r="F240" s="125">
        <f t="shared" si="14"/>
        <v>0</v>
      </c>
      <c r="G240" s="123"/>
      <c r="H240" s="124"/>
      <c r="I240" s="125">
        <f t="shared" si="15"/>
        <v>0</v>
      </c>
      <c r="J240" s="123"/>
      <c r="K240" s="124"/>
      <c r="L240" s="125">
        <f t="shared" si="16"/>
        <v>0</v>
      </c>
      <c r="M240" s="226"/>
      <c r="N240" s="227"/>
      <c r="O240" s="125">
        <f t="shared" si="17"/>
        <v>0</v>
      </c>
      <c r="P240" s="83"/>
      <c r="R240" s="56"/>
      <c r="S240" s="56"/>
      <c r="T240" s="56"/>
    </row>
    <row r="241" spans="1:20" ht="24" hidden="1" x14ac:dyDescent="0.25">
      <c r="A241" s="228">
        <v>6250</v>
      </c>
      <c r="B241" s="118" t="s">
        <v>256</v>
      </c>
      <c r="C241" s="230">
        <f t="shared" si="13"/>
        <v>0</v>
      </c>
      <c r="D241" s="229">
        <f>SUM(D242:D246)</f>
        <v>0</v>
      </c>
      <c r="E241" s="233">
        <f>SUM(E242:E246)</f>
        <v>0</v>
      </c>
      <c r="F241" s="125">
        <f t="shared" si="14"/>
        <v>0</v>
      </c>
      <c r="G241" s="229">
        <f>SUM(G242:G246)</f>
        <v>0</v>
      </c>
      <c r="H241" s="231">
        <f>SUM(H242:H246)</f>
        <v>0</v>
      </c>
      <c r="I241" s="125">
        <f t="shared" si="15"/>
        <v>0</v>
      </c>
      <c r="J241" s="229">
        <f>SUM(J242:J246)</f>
        <v>0</v>
      </c>
      <c r="K241" s="231">
        <f>SUM(K242:K246)</f>
        <v>0</v>
      </c>
      <c r="L241" s="125">
        <f t="shared" si="16"/>
        <v>0</v>
      </c>
      <c r="M241" s="232">
        <f>SUM(M242:M246)</f>
        <v>0</v>
      </c>
      <c r="N241" s="233">
        <f>SUM(N242:N246)</f>
        <v>0</v>
      </c>
      <c r="O241" s="125">
        <f t="shared" si="17"/>
        <v>0</v>
      </c>
      <c r="P241" s="83"/>
      <c r="R241" s="56"/>
      <c r="S241" s="56"/>
      <c r="T241" s="56"/>
    </row>
    <row r="242" spans="1:20" hidden="1" x14ac:dyDescent="0.25">
      <c r="A242" s="76">
        <v>6252</v>
      </c>
      <c r="B242" s="118" t="s">
        <v>257</v>
      </c>
      <c r="C242" s="230">
        <f t="shared" si="13"/>
        <v>0</v>
      </c>
      <c r="D242" s="123"/>
      <c r="E242" s="227"/>
      <c r="F242" s="125">
        <f t="shared" si="14"/>
        <v>0</v>
      </c>
      <c r="G242" s="123"/>
      <c r="H242" s="124"/>
      <c r="I242" s="125">
        <f t="shared" si="15"/>
        <v>0</v>
      </c>
      <c r="J242" s="123"/>
      <c r="K242" s="124"/>
      <c r="L242" s="125">
        <f t="shared" si="16"/>
        <v>0</v>
      </c>
      <c r="M242" s="226"/>
      <c r="N242" s="227"/>
      <c r="O242" s="125">
        <f t="shared" si="17"/>
        <v>0</v>
      </c>
      <c r="P242" s="83"/>
      <c r="R242" s="56"/>
      <c r="S242" s="56"/>
      <c r="T242" s="56"/>
    </row>
    <row r="243" spans="1:20" hidden="1" x14ac:dyDescent="0.25">
      <c r="A243" s="76">
        <v>6253</v>
      </c>
      <c r="B243" s="118" t="s">
        <v>258</v>
      </c>
      <c r="C243" s="230">
        <f t="shared" si="13"/>
        <v>0</v>
      </c>
      <c r="D243" s="123"/>
      <c r="E243" s="227"/>
      <c r="F243" s="125">
        <f t="shared" si="14"/>
        <v>0</v>
      </c>
      <c r="G243" s="123"/>
      <c r="H243" s="124"/>
      <c r="I243" s="125">
        <f t="shared" si="15"/>
        <v>0</v>
      </c>
      <c r="J243" s="123"/>
      <c r="K243" s="124"/>
      <c r="L243" s="125">
        <f t="shared" si="16"/>
        <v>0</v>
      </c>
      <c r="M243" s="226"/>
      <c r="N243" s="227"/>
      <c r="O243" s="125">
        <f t="shared" si="17"/>
        <v>0</v>
      </c>
      <c r="P243" s="83"/>
      <c r="R243" s="56"/>
      <c r="S243" s="56"/>
      <c r="T243" s="56"/>
    </row>
    <row r="244" spans="1:20" ht="24" hidden="1" x14ac:dyDescent="0.25">
      <c r="A244" s="76">
        <v>6254</v>
      </c>
      <c r="B244" s="118" t="s">
        <v>259</v>
      </c>
      <c r="C244" s="230">
        <f t="shared" si="13"/>
        <v>0</v>
      </c>
      <c r="D244" s="123"/>
      <c r="E244" s="227"/>
      <c r="F244" s="125">
        <f t="shared" si="14"/>
        <v>0</v>
      </c>
      <c r="G244" s="123"/>
      <c r="H244" s="124"/>
      <c r="I244" s="125">
        <f t="shared" si="15"/>
        <v>0</v>
      </c>
      <c r="J244" s="123"/>
      <c r="K244" s="124"/>
      <c r="L244" s="125">
        <f t="shared" si="16"/>
        <v>0</v>
      </c>
      <c r="M244" s="226"/>
      <c r="N244" s="227"/>
      <c r="O244" s="125">
        <f t="shared" si="17"/>
        <v>0</v>
      </c>
      <c r="P244" s="83"/>
      <c r="R244" s="56"/>
      <c r="S244" s="56"/>
      <c r="T244" s="56"/>
    </row>
    <row r="245" spans="1:20" ht="24" hidden="1" x14ac:dyDescent="0.25">
      <c r="A245" s="76">
        <v>6255</v>
      </c>
      <c r="B245" s="118" t="s">
        <v>260</v>
      </c>
      <c r="C245" s="230">
        <f t="shared" ref="C245:C299" si="18">SUM(F245,I245,L245,O245)</f>
        <v>0</v>
      </c>
      <c r="D245" s="123"/>
      <c r="E245" s="227"/>
      <c r="F245" s="125">
        <f t="shared" ref="F245:F299" si="19">D245+E245</f>
        <v>0</v>
      </c>
      <c r="G245" s="123"/>
      <c r="H245" s="124"/>
      <c r="I245" s="125">
        <f t="shared" ref="I245:I299" si="20">G245+H245</f>
        <v>0</v>
      </c>
      <c r="J245" s="123"/>
      <c r="K245" s="124"/>
      <c r="L245" s="125">
        <f t="shared" ref="L245:L299" si="21">J245+K245</f>
        <v>0</v>
      </c>
      <c r="M245" s="226"/>
      <c r="N245" s="227"/>
      <c r="O245" s="125">
        <f t="shared" ref="O245:O277" si="22">M245+N245</f>
        <v>0</v>
      </c>
      <c r="P245" s="83"/>
      <c r="R245" s="56"/>
      <c r="S245" s="56"/>
      <c r="T245" s="56"/>
    </row>
    <row r="246" spans="1:20" hidden="1" x14ac:dyDescent="0.25">
      <c r="A246" s="76">
        <v>6259</v>
      </c>
      <c r="B246" s="118" t="s">
        <v>261</v>
      </c>
      <c r="C246" s="230">
        <f t="shared" si="18"/>
        <v>0</v>
      </c>
      <c r="D246" s="123"/>
      <c r="E246" s="227"/>
      <c r="F246" s="125">
        <f t="shared" si="19"/>
        <v>0</v>
      </c>
      <c r="G246" s="123"/>
      <c r="H246" s="124"/>
      <c r="I246" s="125">
        <f t="shared" si="20"/>
        <v>0</v>
      </c>
      <c r="J246" s="123"/>
      <c r="K246" s="124"/>
      <c r="L246" s="125">
        <f t="shared" si="21"/>
        <v>0</v>
      </c>
      <c r="M246" s="226"/>
      <c r="N246" s="227"/>
      <c r="O246" s="125">
        <f t="shared" si="22"/>
        <v>0</v>
      </c>
      <c r="P246" s="83"/>
      <c r="R246" s="56"/>
      <c r="S246" s="56"/>
      <c r="T246" s="56"/>
    </row>
    <row r="247" spans="1:20" ht="36" hidden="1" x14ac:dyDescent="0.25">
      <c r="A247" s="228">
        <v>6260</v>
      </c>
      <c r="B247" s="118" t="s">
        <v>262</v>
      </c>
      <c r="C247" s="230">
        <f t="shared" si="18"/>
        <v>0</v>
      </c>
      <c r="D247" s="123"/>
      <c r="E247" s="227"/>
      <c r="F247" s="125">
        <f t="shared" si="19"/>
        <v>0</v>
      </c>
      <c r="G247" s="123"/>
      <c r="H247" s="124"/>
      <c r="I247" s="125">
        <f t="shared" si="20"/>
        <v>0</v>
      </c>
      <c r="J247" s="123"/>
      <c r="K247" s="124"/>
      <c r="L247" s="125">
        <f t="shared" si="21"/>
        <v>0</v>
      </c>
      <c r="M247" s="226"/>
      <c r="N247" s="227"/>
      <c r="O247" s="125">
        <f t="shared" si="22"/>
        <v>0</v>
      </c>
      <c r="P247" s="83"/>
      <c r="R247" s="56"/>
      <c r="S247" s="56"/>
      <c r="T247" s="56"/>
    </row>
    <row r="248" spans="1:20" hidden="1" x14ac:dyDescent="0.25">
      <c r="A248" s="228">
        <v>6270</v>
      </c>
      <c r="B248" s="118" t="s">
        <v>263</v>
      </c>
      <c r="C248" s="230">
        <f t="shared" si="18"/>
        <v>0</v>
      </c>
      <c r="D248" s="123"/>
      <c r="E248" s="227"/>
      <c r="F248" s="125">
        <f t="shared" si="19"/>
        <v>0</v>
      </c>
      <c r="G248" s="123"/>
      <c r="H248" s="124"/>
      <c r="I248" s="125">
        <f t="shared" si="20"/>
        <v>0</v>
      </c>
      <c r="J248" s="123"/>
      <c r="K248" s="124"/>
      <c r="L248" s="125">
        <f t="shared" si="21"/>
        <v>0</v>
      </c>
      <c r="M248" s="226"/>
      <c r="N248" s="227"/>
      <c r="O248" s="125">
        <f t="shared" si="22"/>
        <v>0</v>
      </c>
      <c r="P248" s="83"/>
      <c r="R248" s="56"/>
      <c r="S248" s="56"/>
      <c r="T248" s="56"/>
    </row>
    <row r="249" spans="1:20" ht="24" hidden="1" x14ac:dyDescent="0.25">
      <c r="A249" s="240">
        <v>6290</v>
      </c>
      <c r="B249" s="108" t="s">
        <v>264</v>
      </c>
      <c r="C249" s="230">
        <f t="shared" si="18"/>
        <v>0</v>
      </c>
      <c r="D249" s="241">
        <f>SUM(D250:D253)</f>
        <v>0</v>
      </c>
      <c r="E249" s="245">
        <f>SUM(E250:E253)</f>
        <v>0</v>
      </c>
      <c r="F249" s="115">
        <f t="shared" si="19"/>
        <v>0</v>
      </c>
      <c r="G249" s="241">
        <f>SUM(G250:G253)</f>
        <v>0</v>
      </c>
      <c r="H249" s="243">
        <f>SUM(H250:H253)</f>
        <v>0</v>
      </c>
      <c r="I249" s="115">
        <f t="shared" si="20"/>
        <v>0</v>
      </c>
      <c r="J249" s="241">
        <f>SUM(J250:J253)</f>
        <v>0</v>
      </c>
      <c r="K249" s="243">
        <f>SUM(K250:K253)</f>
        <v>0</v>
      </c>
      <c r="L249" s="115">
        <f t="shared" si="21"/>
        <v>0</v>
      </c>
      <c r="M249" s="260">
        <f>SUM(M250:M253)</f>
        <v>0</v>
      </c>
      <c r="N249" s="261">
        <f>SUM(N250:N253)</f>
        <v>0</v>
      </c>
      <c r="O249" s="262">
        <f t="shared" si="22"/>
        <v>0</v>
      </c>
      <c r="P249" s="263"/>
      <c r="R249" s="56"/>
      <c r="S249" s="56"/>
      <c r="T249" s="56"/>
    </row>
    <row r="250" spans="1:20" hidden="1" x14ac:dyDescent="0.25">
      <c r="A250" s="76">
        <v>6291</v>
      </c>
      <c r="B250" s="118" t="s">
        <v>265</v>
      </c>
      <c r="C250" s="230">
        <f t="shared" si="18"/>
        <v>0</v>
      </c>
      <c r="D250" s="123"/>
      <c r="E250" s="227"/>
      <c r="F250" s="125">
        <f t="shared" si="19"/>
        <v>0</v>
      </c>
      <c r="G250" s="123"/>
      <c r="H250" s="124"/>
      <c r="I250" s="125">
        <f t="shared" si="20"/>
        <v>0</v>
      </c>
      <c r="J250" s="123"/>
      <c r="K250" s="124"/>
      <c r="L250" s="125">
        <f t="shared" si="21"/>
        <v>0</v>
      </c>
      <c r="M250" s="226"/>
      <c r="N250" s="227"/>
      <c r="O250" s="125">
        <f t="shared" si="22"/>
        <v>0</v>
      </c>
      <c r="P250" s="83"/>
      <c r="R250" s="56"/>
      <c r="S250" s="56"/>
      <c r="T250" s="56"/>
    </row>
    <row r="251" spans="1:20" ht="24" hidden="1" x14ac:dyDescent="0.25">
      <c r="A251" s="76">
        <v>6292</v>
      </c>
      <c r="B251" s="118" t="s">
        <v>266</v>
      </c>
      <c r="C251" s="230">
        <f t="shared" si="18"/>
        <v>0</v>
      </c>
      <c r="D251" s="123"/>
      <c r="E251" s="227"/>
      <c r="F251" s="125">
        <f t="shared" si="19"/>
        <v>0</v>
      </c>
      <c r="G251" s="123"/>
      <c r="H251" s="124"/>
      <c r="I251" s="125">
        <f t="shared" si="20"/>
        <v>0</v>
      </c>
      <c r="J251" s="123"/>
      <c r="K251" s="124"/>
      <c r="L251" s="125">
        <f t="shared" si="21"/>
        <v>0</v>
      </c>
      <c r="M251" s="226"/>
      <c r="N251" s="227"/>
      <c r="O251" s="125">
        <f t="shared" si="22"/>
        <v>0</v>
      </c>
      <c r="P251" s="83"/>
      <c r="R251" s="56"/>
      <c r="S251" s="56"/>
      <c r="T251" s="56"/>
    </row>
    <row r="252" spans="1:20" ht="84" hidden="1" x14ac:dyDescent="0.25">
      <c r="A252" s="76">
        <v>6296</v>
      </c>
      <c r="B252" s="118" t="s">
        <v>267</v>
      </c>
      <c r="C252" s="230">
        <f t="shared" si="18"/>
        <v>0</v>
      </c>
      <c r="D252" s="123"/>
      <c r="E252" s="227"/>
      <c r="F252" s="125">
        <f t="shared" si="19"/>
        <v>0</v>
      </c>
      <c r="G252" s="123"/>
      <c r="H252" s="124"/>
      <c r="I252" s="125">
        <f t="shared" si="20"/>
        <v>0</v>
      </c>
      <c r="J252" s="123"/>
      <c r="K252" s="124"/>
      <c r="L252" s="125">
        <f t="shared" si="21"/>
        <v>0</v>
      </c>
      <c r="M252" s="226"/>
      <c r="N252" s="227"/>
      <c r="O252" s="125">
        <f t="shared" si="22"/>
        <v>0</v>
      </c>
      <c r="P252" s="83"/>
      <c r="R252" s="56"/>
      <c r="S252" s="56"/>
      <c r="T252" s="56"/>
    </row>
    <row r="253" spans="1:20" ht="48" hidden="1" x14ac:dyDescent="0.25">
      <c r="A253" s="76">
        <v>6299</v>
      </c>
      <c r="B253" s="118" t="s">
        <v>268</v>
      </c>
      <c r="C253" s="230">
        <f t="shared" si="18"/>
        <v>0</v>
      </c>
      <c r="D253" s="123"/>
      <c r="E253" s="227"/>
      <c r="F253" s="125">
        <f t="shared" si="19"/>
        <v>0</v>
      </c>
      <c r="G253" s="123"/>
      <c r="H253" s="124"/>
      <c r="I253" s="125">
        <f t="shared" si="20"/>
        <v>0</v>
      </c>
      <c r="J253" s="123"/>
      <c r="K253" s="124"/>
      <c r="L253" s="125">
        <f t="shared" si="21"/>
        <v>0</v>
      </c>
      <c r="M253" s="226"/>
      <c r="N253" s="227"/>
      <c r="O253" s="125">
        <f t="shared" si="22"/>
        <v>0</v>
      </c>
      <c r="P253" s="83"/>
      <c r="R253" s="56"/>
      <c r="S253" s="56"/>
      <c r="T253" s="56"/>
    </row>
    <row r="254" spans="1:20" hidden="1" x14ac:dyDescent="0.25">
      <c r="A254" s="95">
        <v>6300</v>
      </c>
      <c r="B254" s="212" t="s">
        <v>269</v>
      </c>
      <c r="C254" s="96">
        <f t="shared" si="18"/>
        <v>0</v>
      </c>
      <c r="D254" s="104">
        <f>SUM(D255,D259,D260)</f>
        <v>0</v>
      </c>
      <c r="E254" s="239">
        <f>SUM(E255,E259,E260)</f>
        <v>0</v>
      </c>
      <c r="F254" s="106">
        <f t="shared" si="19"/>
        <v>0</v>
      </c>
      <c r="G254" s="104">
        <f>SUM(G255,G259,G260)</f>
        <v>0</v>
      </c>
      <c r="H254" s="105">
        <f>SUM(H255,H259,H260)</f>
        <v>0</v>
      </c>
      <c r="I254" s="106">
        <f t="shared" si="20"/>
        <v>0</v>
      </c>
      <c r="J254" s="104">
        <f>SUM(J255,J259,J260)</f>
        <v>0</v>
      </c>
      <c r="K254" s="105">
        <f>SUM(K255,K259,K260)</f>
        <v>0</v>
      </c>
      <c r="L254" s="106">
        <f t="shared" si="21"/>
        <v>0</v>
      </c>
      <c r="M254" s="247">
        <f>SUM(M255,M259,M260)</f>
        <v>0</v>
      </c>
      <c r="N254" s="248">
        <f>SUM(N255,N259,N260)</f>
        <v>0</v>
      </c>
      <c r="O254" s="249">
        <f t="shared" si="22"/>
        <v>0</v>
      </c>
      <c r="P254" s="250"/>
      <c r="R254" s="56"/>
      <c r="S254" s="56"/>
      <c r="T254" s="56"/>
    </row>
    <row r="255" spans="1:20" ht="24" hidden="1" x14ac:dyDescent="0.25">
      <c r="A255" s="240">
        <v>6320</v>
      </c>
      <c r="B255" s="108" t="s">
        <v>270</v>
      </c>
      <c r="C255" s="260">
        <f t="shared" si="18"/>
        <v>0</v>
      </c>
      <c r="D255" s="241">
        <f>SUM(D256:D258)</f>
        <v>0</v>
      </c>
      <c r="E255" s="245">
        <f>SUM(E256:E258)</f>
        <v>0</v>
      </c>
      <c r="F255" s="115">
        <f t="shared" si="19"/>
        <v>0</v>
      </c>
      <c r="G255" s="241">
        <f>SUM(G256:G258)</f>
        <v>0</v>
      </c>
      <c r="H255" s="243">
        <f>SUM(H256:H258)</f>
        <v>0</v>
      </c>
      <c r="I255" s="115">
        <f t="shared" si="20"/>
        <v>0</v>
      </c>
      <c r="J255" s="241">
        <f>SUM(J256:J258)</f>
        <v>0</v>
      </c>
      <c r="K255" s="243">
        <f>SUM(K256:K258)</f>
        <v>0</v>
      </c>
      <c r="L255" s="115">
        <f t="shared" si="21"/>
        <v>0</v>
      </c>
      <c r="M255" s="244">
        <f>SUM(M256:M258)</f>
        <v>0</v>
      </c>
      <c r="N255" s="245">
        <f>SUM(N256:N258)</f>
        <v>0</v>
      </c>
      <c r="O255" s="115">
        <f t="shared" si="22"/>
        <v>0</v>
      </c>
      <c r="P255" s="74"/>
      <c r="R255" s="56"/>
      <c r="S255" s="56"/>
      <c r="T255" s="56"/>
    </row>
    <row r="256" spans="1:20" hidden="1" x14ac:dyDescent="0.25">
      <c r="A256" s="76">
        <v>6322</v>
      </c>
      <c r="B256" s="118" t="s">
        <v>271</v>
      </c>
      <c r="C256" s="232">
        <f t="shared" si="18"/>
        <v>0</v>
      </c>
      <c r="D256" s="123"/>
      <c r="E256" s="227"/>
      <c r="F256" s="125">
        <f t="shared" si="19"/>
        <v>0</v>
      </c>
      <c r="G256" s="123"/>
      <c r="H256" s="124"/>
      <c r="I256" s="125">
        <f t="shared" si="20"/>
        <v>0</v>
      </c>
      <c r="J256" s="123"/>
      <c r="K256" s="124"/>
      <c r="L256" s="125">
        <f t="shared" si="21"/>
        <v>0</v>
      </c>
      <c r="M256" s="226"/>
      <c r="N256" s="227"/>
      <c r="O256" s="125">
        <f t="shared" si="22"/>
        <v>0</v>
      </c>
      <c r="P256" s="83"/>
      <c r="R256" s="56"/>
      <c r="S256" s="56"/>
      <c r="T256" s="56"/>
    </row>
    <row r="257" spans="1:20" ht="24" hidden="1" x14ac:dyDescent="0.25">
      <c r="A257" s="76">
        <v>6323</v>
      </c>
      <c r="B257" s="118" t="s">
        <v>272</v>
      </c>
      <c r="C257" s="232">
        <f t="shared" si="18"/>
        <v>0</v>
      </c>
      <c r="D257" s="123"/>
      <c r="E257" s="227"/>
      <c r="F257" s="125">
        <f t="shared" si="19"/>
        <v>0</v>
      </c>
      <c r="G257" s="123"/>
      <c r="H257" s="124"/>
      <c r="I257" s="125">
        <f t="shared" si="20"/>
        <v>0</v>
      </c>
      <c r="J257" s="123"/>
      <c r="K257" s="124"/>
      <c r="L257" s="125">
        <f t="shared" si="21"/>
        <v>0</v>
      </c>
      <c r="M257" s="226"/>
      <c r="N257" s="227"/>
      <c r="O257" s="125">
        <f t="shared" si="22"/>
        <v>0</v>
      </c>
      <c r="P257" s="83"/>
      <c r="R257" s="56"/>
      <c r="S257" s="56"/>
      <c r="T257" s="56"/>
    </row>
    <row r="258" spans="1:20" ht="24" hidden="1" x14ac:dyDescent="0.25">
      <c r="A258" s="67">
        <v>6324</v>
      </c>
      <c r="B258" s="108" t="s">
        <v>273</v>
      </c>
      <c r="C258" s="232">
        <f t="shared" si="18"/>
        <v>0</v>
      </c>
      <c r="D258" s="113"/>
      <c r="E258" s="224"/>
      <c r="F258" s="115">
        <f t="shared" si="19"/>
        <v>0</v>
      </c>
      <c r="G258" s="113"/>
      <c r="H258" s="114"/>
      <c r="I258" s="115">
        <f t="shared" si="20"/>
        <v>0</v>
      </c>
      <c r="J258" s="113"/>
      <c r="K258" s="114"/>
      <c r="L258" s="115">
        <f t="shared" si="21"/>
        <v>0</v>
      </c>
      <c r="M258" s="223"/>
      <c r="N258" s="224"/>
      <c r="O258" s="115">
        <f t="shared" si="22"/>
        <v>0</v>
      </c>
      <c r="P258" s="74"/>
      <c r="R258" s="56"/>
      <c r="S258" s="56"/>
      <c r="T258" s="56"/>
    </row>
    <row r="259" spans="1:20" ht="24" hidden="1" x14ac:dyDescent="0.25">
      <c r="A259" s="280">
        <v>6330</v>
      </c>
      <c r="B259" s="281" t="s">
        <v>274</v>
      </c>
      <c r="C259" s="232">
        <f t="shared" si="18"/>
        <v>0</v>
      </c>
      <c r="D259" s="266"/>
      <c r="E259" s="269"/>
      <c r="F259" s="262">
        <f t="shared" si="19"/>
        <v>0</v>
      </c>
      <c r="G259" s="266"/>
      <c r="H259" s="267"/>
      <c r="I259" s="262">
        <f t="shared" si="20"/>
        <v>0</v>
      </c>
      <c r="J259" s="266"/>
      <c r="K259" s="267"/>
      <c r="L259" s="262">
        <f t="shared" si="21"/>
        <v>0</v>
      </c>
      <c r="M259" s="268"/>
      <c r="N259" s="269"/>
      <c r="O259" s="262">
        <f t="shared" si="22"/>
        <v>0</v>
      </c>
      <c r="P259" s="263"/>
      <c r="R259" s="56"/>
      <c r="S259" s="56"/>
      <c r="T259" s="56"/>
    </row>
    <row r="260" spans="1:20" hidden="1" x14ac:dyDescent="0.25">
      <c r="A260" s="228">
        <v>6360</v>
      </c>
      <c r="B260" s="118" t="s">
        <v>275</v>
      </c>
      <c r="C260" s="232">
        <f t="shared" si="18"/>
        <v>0</v>
      </c>
      <c r="D260" s="123"/>
      <c r="E260" s="227"/>
      <c r="F260" s="125">
        <f t="shared" si="19"/>
        <v>0</v>
      </c>
      <c r="G260" s="123"/>
      <c r="H260" s="124"/>
      <c r="I260" s="125">
        <f t="shared" si="20"/>
        <v>0</v>
      </c>
      <c r="J260" s="123"/>
      <c r="K260" s="124"/>
      <c r="L260" s="125">
        <f t="shared" si="21"/>
        <v>0</v>
      </c>
      <c r="M260" s="226"/>
      <c r="N260" s="227"/>
      <c r="O260" s="125">
        <f t="shared" si="22"/>
        <v>0</v>
      </c>
      <c r="P260" s="83"/>
      <c r="R260" s="56"/>
      <c r="S260" s="56"/>
      <c r="T260" s="56"/>
    </row>
    <row r="261" spans="1:20" ht="36" hidden="1" x14ac:dyDescent="0.25">
      <c r="A261" s="95">
        <v>6400</v>
      </c>
      <c r="B261" s="212" t="s">
        <v>276</v>
      </c>
      <c r="C261" s="96">
        <f t="shared" si="18"/>
        <v>0</v>
      </c>
      <c r="D261" s="104">
        <f>SUM(D262,D266)</f>
        <v>0</v>
      </c>
      <c r="E261" s="239">
        <f>SUM(E262,E266)</f>
        <v>0</v>
      </c>
      <c r="F261" s="106">
        <f t="shared" si="19"/>
        <v>0</v>
      </c>
      <c r="G261" s="104">
        <f>SUM(G262,G266)</f>
        <v>0</v>
      </c>
      <c r="H261" s="105">
        <f>SUM(H262,H266)</f>
        <v>0</v>
      </c>
      <c r="I261" s="106">
        <f t="shared" si="20"/>
        <v>0</v>
      </c>
      <c r="J261" s="104">
        <f>SUM(J262,J266)</f>
        <v>0</v>
      </c>
      <c r="K261" s="105">
        <f>SUM(K262,K266)</f>
        <v>0</v>
      </c>
      <c r="L261" s="106">
        <f t="shared" si="21"/>
        <v>0</v>
      </c>
      <c r="M261" s="247">
        <f>SUM(M262,M266)</f>
        <v>0</v>
      </c>
      <c r="N261" s="248">
        <f>SUM(N262,N266)</f>
        <v>0</v>
      </c>
      <c r="O261" s="249">
        <f t="shared" si="22"/>
        <v>0</v>
      </c>
      <c r="P261" s="250"/>
      <c r="R261" s="56"/>
      <c r="S261" s="56"/>
      <c r="T261" s="56"/>
    </row>
    <row r="262" spans="1:20" ht="24" hidden="1" x14ac:dyDescent="0.25">
      <c r="A262" s="240">
        <v>6410</v>
      </c>
      <c r="B262" s="108" t="s">
        <v>277</v>
      </c>
      <c r="C262" s="244">
        <f t="shared" si="18"/>
        <v>0</v>
      </c>
      <c r="D262" s="241">
        <f>SUM(D263:D265)</f>
        <v>0</v>
      </c>
      <c r="E262" s="245">
        <f>SUM(E263:E265)</f>
        <v>0</v>
      </c>
      <c r="F262" s="115">
        <f t="shared" si="19"/>
        <v>0</v>
      </c>
      <c r="G262" s="241">
        <f>SUM(G263:G265)</f>
        <v>0</v>
      </c>
      <c r="H262" s="243">
        <f>SUM(H263:H265)</f>
        <v>0</v>
      </c>
      <c r="I262" s="115">
        <f t="shared" si="20"/>
        <v>0</v>
      </c>
      <c r="J262" s="241">
        <f>SUM(J263:J265)</f>
        <v>0</v>
      </c>
      <c r="K262" s="243">
        <f>SUM(K263:K265)</f>
        <v>0</v>
      </c>
      <c r="L262" s="115">
        <f t="shared" si="21"/>
        <v>0</v>
      </c>
      <c r="M262" s="256">
        <f>SUM(M263:M265)</f>
        <v>0</v>
      </c>
      <c r="N262" s="257">
        <f>SUM(N263:N265)</f>
        <v>0</v>
      </c>
      <c r="O262" s="136">
        <f t="shared" si="22"/>
        <v>0</v>
      </c>
      <c r="P262" s="139"/>
      <c r="R262" s="56"/>
      <c r="S262" s="56"/>
      <c r="T262" s="56"/>
    </row>
    <row r="263" spans="1:20" hidden="1" x14ac:dyDescent="0.25">
      <c r="A263" s="76">
        <v>6411</v>
      </c>
      <c r="B263" s="282" t="s">
        <v>278</v>
      </c>
      <c r="C263" s="230">
        <f t="shared" si="18"/>
        <v>0</v>
      </c>
      <c r="D263" s="123"/>
      <c r="E263" s="227"/>
      <c r="F263" s="125">
        <f t="shared" si="19"/>
        <v>0</v>
      </c>
      <c r="G263" s="123"/>
      <c r="H263" s="124"/>
      <c r="I263" s="125">
        <f t="shared" si="20"/>
        <v>0</v>
      </c>
      <c r="J263" s="123"/>
      <c r="K263" s="124"/>
      <c r="L263" s="125">
        <f t="shared" si="21"/>
        <v>0</v>
      </c>
      <c r="M263" s="226"/>
      <c r="N263" s="227"/>
      <c r="O263" s="125">
        <f t="shared" si="22"/>
        <v>0</v>
      </c>
      <c r="P263" s="83"/>
      <c r="R263" s="56"/>
      <c r="S263" s="56"/>
      <c r="T263" s="56"/>
    </row>
    <row r="264" spans="1:20" ht="48" hidden="1" x14ac:dyDescent="0.25">
      <c r="A264" s="76">
        <v>6412</v>
      </c>
      <c r="B264" s="118" t="s">
        <v>279</v>
      </c>
      <c r="C264" s="230">
        <f t="shared" si="18"/>
        <v>0</v>
      </c>
      <c r="D264" s="123"/>
      <c r="E264" s="227"/>
      <c r="F264" s="125">
        <f t="shared" si="19"/>
        <v>0</v>
      </c>
      <c r="G264" s="123"/>
      <c r="H264" s="124"/>
      <c r="I264" s="125">
        <f t="shared" si="20"/>
        <v>0</v>
      </c>
      <c r="J264" s="123"/>
      <c r="K264" s="124"/>
      <c r="L264" s="125">
        <f t="shared" si="21"/>
        <v>0</v>
      </c>
      <c r="M264" s="226"/>
      <c r="N264" s="227"/>
      <c r="O264" s="125">
        <f t="shared" si="22"/>
        <v>0</v>
      </c>
      <c r="P264" s="83"/>
      <c r="R264" s="56"/>
      <c r="S264" s="56"/>
      <c r="T264" s="56"/>
    </row>
    <row r="265" spans="1:20" ht="48" hidden="1" x14ac:dyDescent="0.25">
      <c r="A265" s="76">
        <v>6419</v>
      </c>
      <c r="B265" s="118" t="s">
        <v>280</v>
      </c>
      <c r="C265" s="230">
        <f t="shared" si="18"/>
        <v>0</v>
      </c>
      <c r="D265" s="123"/>
      <c r="E265" s="227"/>
      <c r="F265" s="125">
        <f t="shared" si="19"/>
        <v>0</v>
      </c>
      <c r="G265" s="123"/>
      <c r="H265" s="124"/>
      <c r="I265" s="125">
        <f t="shared" si="20"/>
        <v>0</v>
      </c>
      <c r="J265" s="123"/>
      <c r="K265" s="124"/>
      <c r="L265" s="125">
        <f t="shared" si="21"/>
        <v>0</v>
      </c>
      <c r="M265" s="226"/>
      <c r="N265" s="227"/>
      <c r="O265" s="125">
        <f t="shared" si="22"/>
        <v>0</v>
      </c>
      <c r="P265" s="83"/>
      <c r="R265" s="56"/>
      <c r="S265" s="56"/>
      <c r="T265" s="56"/>
    </row>
    <row r="266" spans="1:20" ht="48" hidden="1" x14ac:dyDescent="0.25">
      <c r="A266" s="228">
        <v>6420</v>
      </c>
      <c r="B266" s="118" t="s">
        <v>281</v>
      </c>
      <c r="C266" s="230">
        <f t="shared" si="18"/>
        <v>0</v>
      </c>
      <c r="D266" s="229">
        <f>SUM(D267:D270)</f>
        <v>0</v>
      </c>
      <c r="E266" s="233">
        <f>SUM(E267:E270)</f>
        <v>0</v>
      </c>
      <c r="F266" s="125">
        <f t="shared" si="19"/>
        <v>0</v>
      </c>
      <c r="G266" s="229">
        <f>SUM(G267:G270)</f>
        <v>0</v>
      </c>
      <c r="H266" s="231">
        <f>SUM(H267:H270)</f>
        <v>0</v>
      </c>
      <c r="I266" s="125">
        <f t="shared" si="20"/>
        <v>0</v>
      </c>
      <c r="J266" s="229">
        <f>SUM(J267:J270)</f>
        <v>0</v>
      </c>
      <c r="K266" s="231">
        <f>SUM(K267:K270)</f>
        <v>0</v>
      </c>
      <c r="L266" s="125">
        <f t="shared" si="21"/>
        <v>0</v>
      </c>
      <c r="M266" s="232">
        <f>SUM(M267:M270)</f>
        <v>0</v>
      </c>
      <c r="N266" s="233">
        <f>SUM(N267:N270)</f>
        <v>0</v>
      </c>
      <c r="O266" s="125">
        <f t="shared" si="22"/>
        <v>0</v>
      </c>
      <c r="P266" s="83"/>
      <c r="R266" s="56"/>
      <c r="S266" s="56"/>
      <c r="T266" s="56"/>
    </row>
    <row r="267" spans="1:20" hidden="1" x14ac:dyDescent="0.25">
      <c r="A267" s="76">
        <v>6421</v>
      </c>
      <c r="B267" s="118" t="s">
        <v>282</v>
      </c>
      <c r="C267" s="230">
        <f t="shared" si="18"/>
        <v>0</v>
      </c>
      <c r="D267" s="123"/>
      <c r="E267" s="227"/>
      <c r="F267" s="125">
        <f t="shared" si="19"/>
        <v>0</v>
      </c>
      <c r="G267" s="123"/>
      <c r="H267" s="124"/>
      <c r="I267" s="125">
        <f t="shared" si="20"/>
        <v>0</v>
      </c>
      <c r="J267" s="123"/>
      <c r="K267" s="124"/>
      <c r="L267" s="125">
        <f t="shared" si="21"/>
        <v>0</v>
      </c>
      <c r="M267" s="226"/>
      <c r="N267" s="227"/>
      <c r="O267" s="125">
        <f t="shared" si="22"/>
        <v>0</v>
      </c>
      <c r="P267" s="83"/>
      <c r="R267" s="56"/>
      <c r="S267" s="56"/>
      <c r="T267" s="56"/>
    </row>
    <row r="268" spans="1:20" hidden="1" x14ac:dyDescent="0.25">
      <c r="A268" s="76">
        <v>6422</v>
      </c>
      <c r="B268" s="118" t="s">
        <v>283</v>
      </c>
      <c r="C268" s="230">
        <f t="shared" si="18"/>
        <v>0</v>
      </c>
      <c r="D268" s="123"/>
      <c r="E268" s="227"/>
      <c r="F268" s="125">
        <f t="shared" si="19"/>
        <v>0</v>
      </c>
      <c r="G268" s="123"/>
      <c r="H268" s="124"/>
      <c r="I268" s="125">
        <f t="shared" si="20"/>
        <v>0</v>
      </c>
      <c r="J268" s="123"/>
      <c r="K268" s="124"/>
      <c r="L268" s="125">
        <f t="shared" si="21"/>
        <v>0</v>
      </c>
      <c r="M268" s="226"/>
      <c r="N268" s="227"/>
      <c r="O268" s="125">
        <f t="shared" si="22"/>
        <v>0</v>
      </c>
      <c r="P268" s="83"/>
      <c r="R268" s="56"/>
      <c r="S268" s="56"/>
      <c r="T268" s="56"/>
    </row>
    <row r="269" spans="1:20" ht="24" hidden="1" x14ac:dyDescent="0.25">
      <c r="A269" s="76">
        <v>6423</v>
      </c>
      <c r="B269" s="118" t="s">
        <v>284</v>
      </c>
      <c r="C269" s="230">
        <f t="shared" si="18"/>
        <v>0</v>
      </c>
      <c r="D269" s="123"/>
      <c r="E269" s="227"/>
      <c r="F269" s="125">
        <f t="shared" si="19"/>
        <v>0</v>
      </c>
      <c r="G269" s="123"/>
      <c r="H269" s="124"/>
      <c r="I269" s="125">
        <f t="shared" si="20"/>
        <v>0</v>
      </c>
      <c r="J269" s="123"/>
      <c r="K269" s="124"/>
      <c r="L269" s="125">
        <f t="shared" si="21"/>
        <v>0</v>
      </c>
      <c r="M269" s="226"/>
      <c r="N269" s="227"/>
      <c r="O269" s="125">
        <f t="shared" si="22"/>
        <v>0</v>
      </c>
      <c r="P269" s="83"/>
      <c r="R269" s="56"/>
      <c r="S269" s="56"/>
      <c r="T269" s="56"/>
    </row>
    <row r="270" spans="1:20" ht="36" hidden="1" x14ac:dyDescent="0.25">
      <c r="A270" s="76">
        <v>6424</v>
      </c>
      <c r="B270" s="118" t="s">
        <v>285</v>
      </c>
      <c r="C270" s="230">
        <f t="shared" si="18"/>
        <v>0</v>
      </c>
      <c r="D270" s="123"/>
      <c r="E270" s="227"/>
      <c r="F270" s="125">
        <f t="shared" si="19"/>
        <v>0</v>
      </c>
      <c r="G270" s="123"/>
      <c r="H270" s="124"/>
      <c r="I270" s="125">
        <f t="shared" si="20"/>
        <v>0</v>
      </c>
      <c r="J270" s="123"/>
      <c r="K270" s="124"/>
      <c r="L270" s="125">
        <f t="shared" si="21"/>
        <v>0</v>
      </c>
      <c r="M270" s="226"/>
      <c r="N270" s="227"/>
      <c r="O270" s="125">
        <f t="shared" si="22"/>
        <v>0</v>
      </c>
      <c r="P270" s="83"/>
      <c r="R270" s="56"/>
      <c r="S270" s="56"/>
      <c r="T270" s="56"/>
    </row>
    <row r="271" spans="1:20" ht="48" hidden="1" x14ac:dyDescent="0.25">
      <c r="A271" s="283">
        <v>7000</v>
      </c>
      <c r="B271" s="283" t="s">
        <v>286</v>
      </c>
      <c r="C271" s="284">
        <f t="shared" si="18"/>
        <v>0</v>
      </c>
      <c r="D271" s="285">
        <f>SUM(D272,D282)</f>
        <v>0</v>
      </c>
      <c r="E271" s="342">
        <f>SUM(E272,E282)</f>
        <v>0</v>
      </c>
      <c r="F271" s="287">
        <f t="shared" si="19"/>
        <v>0</v>
      </c>
      <c r="G271" s="285">
        <f>SUM(G272,G282)</f>
        <v>0</v>
      </c>
      <c r="H271" s="286">
        <f>SUM(H272,H282)</f>
        <v>0</v>
      </c>
      <c r="I271" s="287">
        <f t="shared" si="20"/>
        <v>0</v>
      </c>
      <c r="J271" s="285">
        <f>SUM(J272,J282)</f>
        <v>0</v>
      </c>
      <c r="K271" s="286">
        <f>SUM(K272,K282)</f>
        <v>0</v>
      </c>
      <c r="L271" s="287">
        <f t="shared" si="21"/>
        <v>0</v>
      </c>
      <c r="M271" s="288">
        <f>SUM(M272,M282)</f>
        <v>0</v>
      </c>
      <c r="N271" s="289">
        <f>SUM(N272,N282)</f>
        <v>0</v>
      </c>
      <c r="O271" s="290">
        <f t="shared" si="22"/>
        <v>0</v>
      </c>
      <c r="P271" s="291"/>
      <c r="R271" s="56"/>
      <c r="S271" s="56"/>
      <c r="T271" s="56"/>
    </row>
    <row r="272" spans="1:20" ht="24" hidden="1" x14ac:dyDescent="0.25">
      <c r="A272" s="95">
        <v>7200</v>
      </c>
      <c r="B272" s="212" t="s">
        <v>287</v>
      </c>
      <c r="C272" s="96">
        <f t="shared" si="18"/>
        <v>0</v>
      </c>
      <c r="D272" s="104">
        <f>SUM(D273,D274,D277,D278,D281)</f>
        <v>0</v>
      </c>
      <c r="E272" s="239">
        <f>SUM(E273,E274,E277,E278,E281)</f>
        <v>0</v>
      </c>
      <c r="F272" s="106">
        <f t="shared" si="19"/>
        <v>0</v>
      </c>
      <c r="G272" s="104">
        <f>SUM(G273,G274,G277,G278,G281)</f>
        <v>0</v>
      </c>
      <c r="H272" s="105">
        <f>SUM(H273,H274,H277,H278,H281)</f>
        <v>0</v>
      </c>
      <c r="I272" s="106">
        <f t="shared" si="20"/>
        <v>0</v>
      </c>
      <c r="J272" s="104">
        <f>SUM(J273,J274,J277,J278,J281)</f>
        <v>0</v>
      </c>
      <c r="K272" s="105">
        <f>SUM(K273,K274,K277,K278,K281)</f>
        <v>0</v>
      </c>
      <c r="L272" s="106">
        <f t="shared" si="21"/>
        <v>0</v>
      </c>
      <c r="M272" s="213">
        <f>SUM(M273,M274,M277,M278,M281)</f>
        <v>0</v>
      </c>
      <c r="N272" s="214">
        <f>SUM(N273,N274,N277,N278,N281)</f>
        <v>0</v>
      </c>
      <c r="O272" s="215">
        <f t="shared" si="22"/>
        <v>0</v>
      </c>
      <c r="P272" s="216"/>
      <c r="R272" s="56"/>
      <c r="S272" s="56"/>
      <c r="T272" s="56"/>
    </row>
    <row r="273" spans="1:20" ht="24" hidden="1" x14ac:dyDescent="0.25">
      <c r="A273" s="240">
        <v>7210</v>
      </c>
      <c r="B273" s="108" t="s">
        <v>288</v>
      </c>
      <c r="C273" s="109">
        <f t="shared" si="18"/>
        <v>0</v>
      </c>
      <c r="D273" s="113"/>
      <c r="E273" s="224"/>
      <c r="F273" s="115">
        <f t="shared" si="19"/>
        <v>0</v>
      </c>
      <c r="G273" s="113"/>
      <c r="H273" s="114"/>
      <c r="I273" s="115">
        <f t="shared" si="20"/>
        <v>0</v>
      </c>
      <c r="J273" s="113"/>
      <c r="K273" s="114"/>
      <c r="L273" s="115">
        <f t="shared" si="21"/>
        <v>0</v>
      </c>
      <c r="M273" s="223"/>
      <c r="N273" s="224"/>
      <c r="O273" s="115">
        <f t="shared" si="22"/>
        <v>0</v>
      </c>
      <c r="P273" s="74"/>
      <c r="R273" s="56"/>
      <c r="S273" s="56"/>
      <c r="T273" s="56"/>
    </row>
    <row r="274" spans="1:20" s="6" customFormat="1" ht="36" hidden="1" x14ac:dyDescent="0.25">
      <c r="A274" s="228">
        <v>7220</v>
      </c>
      <c r="B274" s="118" t="s">
        <v>289</v>
      </c>
      <c r="C274" s="119">
        <f t="shared" si="18"/>
        <v>0</v>
      </c>
      <c r="D274" s="229">
        <f>SUM(D275:D276)</f>
        <v>0</v>
      </c>
      <c r="E274" s="233">
        <f>SUM(E275:E276)</f>
        <v>0</v>
      </c>
      <c r="F274" s="125">
        <f t="shared" si="19"/>
        <v>0</v>
      </c>
      <c r="G274" s="229">
        <f>SUM(G275:G276)</f>
        <v>0</v>
      </c>
      <c r="H274" s="231">
        <f>SUM(H275:H276)</f>
        <v>0</v>
      </c>
      <c r="I274" s="125">
        <f t="shared" si="20"/>
        <v>0</v>
      </c>
      <c r="J274" s="229">
        <f>SUM(J275:J276)</f>
        <v>0</v>
      </c>
      <c r="K274" s="231">
        <f>SUM(K275:K276)</f>
        <v>0</v>
      </c>
      <c r="L274" s="125">
        <f t="shared" si="21"/>
        <v>0</v>
      </c>
      <c r="M274" s="232">
        <f>SUM(M275:M276)</f>
        <v>0</v>
      </c>
      <c r="N274" s="233">
        <f>SUM(N275:N276)</f>
        <v>0</v>
      </c>
      <c r="O274" s="125">
        <f t="shared" si="22"/>
        <v>0</v>
      </c>
      <c r="P274" s="83"/>
      <c r="R274" s="56"/>
      <c r="S274" s="56"/>
      <c r="T274" s="56"/>
    </row>
    <row r="275" spans="1:20" s="6" customFormat="1" ht="36" hidden="1" x14ac:dyDescent="0.25">
      <c r="A275" s="76">
        <v>7221</v>
      </c>
      <c r="B275" s="118" t="s">
        <v>290</v>
      </c>
      <c r="C275" s="119">
        <f t="shared" si="18"/>
        <v>0</v>
      </c>
      <c r="D275" s="123"/>
      <c r="E275" s="227"/>
      <c r="F275" s="125">
        <f t="shared" si="19"/>
        <v>0</v>
      </c>
      <c r="G275" s="123"/>
      <c r="H275" s="124"/>
      <c r="I275" s="125">
        <f t="shared" si="20"/>
        <v>0</v>
      </c>
      <c r="J275" s="123"/>
      <c r="K275" s="124"/>
      <c r="L275" s="125">
        <f t="shared" si="21"/>
        <v>0</v>
      </c>
      <c r="M275" s="226"/>
      <c r="N275" s="227"/>
      <c r="O275" s="125">
        <f t="shared" si="22"/>
        <v>0</v>
      </c>
      <c r="P275" s="83"/>
      <c r="R275" s="56"/>
      <c r="S275" s="56"/>
      <c r="T275" s="56"/>
    </row>
    <row r="276" spans="1:20" s="6" customFormat="1" ht="36" hidden="1" x14ac:dyDescent="0.25">
      <c r="A276" s="76">
        <v>7222</v>
      </c>
      <c r="B276" s="118" t="s">
        <v>291</v>
      </c>
      <c r="C276" s="119">
        <f t="shared" si="18"/>
        <v>0</v>
      </c>
      <c r="D276" s="123"/>
      <c r="E276" s="227"/>
      <c r="F276" s="125">
        <f t="shared" si="19"/>
        <v>0</v>
      </c>
      <c r="G276" s="123"/>
      <c r="H276" s="124"/>
      <c r="I276" s="125">
        <f t="shared" si="20"/>
        <v>0</v>
      </c>
      <c r="J276" s="123"/>
      <c r="K276" s="124"/>
      <c r="L276" s="125">
        <f t="shared" si="21"/>
        <v>0</v>
      </c>
      <c r="M276" s="226"/>
      <c r="N276" s="227"/>
      <c r="O276" s="125">
        <f t="shared" si="22"/>
        <v>0</v>
      </c>
      <c r="P276" s="83"/>
      <c r="R276" s="56"/>
      <c r="S276" s="56"/>
      <c r="T276" s="56"/>
    </row>
    <row r="277" spans="1:20" s="6" customFormat="1" ht="24" hidden="1" x14ac:dyDescent="0.25">
      <c r="A277" s="228">
        <v>7230</v>
      </c>
      <c r="B277" s="118" t="s">
        <v>292</v>
      </c>
      <c r="C277" s="119">
        <f t="shared" si="18"/>
        <v>0</v>
      </c>
      <c r="D277" s="123"/>
      <c r="E277" s="227"/>
      <c r="F277" s="125">
        <f t="shared" si="19"/>
        <v>0</v>
      </c>
      <c r="G277" s="123"/>
      <c r="H277" s="124"/>
      <c r="I277" s="125">
        <f t="shared" si="20"/>
        <v>0</v>
      </c>
      <c r="J277" s="123"/>
      <c r="K277" s="124"/>
      <c r="L277" s="125">
        <f t="shared" si="21"/>
        <v>0</v>
      </c>
      <c r="M277" s="226"/>
      <c r="N277" s="227"/>
      <c r="O277" s="125">
        <f t="shared" si="22"/>
        <v>0</v>
      </c>
      <c r="P277" s="83"/>
      <c r="R277" s="56"/>
      <c r="S277" s="56"/>
      <c r="T277" s="56"/>
    </row>
    <row r="278" spans="1:20" ht="36" hidden="1" x14ac:dyDescent="0.25">
      <c r="A278" s="228">
        <v>7240</v>
      </c>
      <c r="B278" s="118" t="s">
        <v>293</v>
      </c>
      <c r="C278" s="119">
        <f t="shared" si="18"/>
        <v>0</v>
      </c>
      <c r="D278" s="229">
        <f>SUM(D279:D280)</f>
        <v>0</v>
      </c>
      <c r="E278" s="233">
        <f>SUM(E279:E280)</f>
        <v>0</v>
      </c>
      <c r="F278" s="125">
        <f t="shared" si="19"/>
        <v>0</v>
      </c>
      <c r="G278" s="229">
        <f>SUM(G279:G280)</f>
        <v>0</v>
      </c>
      <c r="H278" s="231">
        <f>SUM(H279:H280)</f>
        <v>0</v>
      </c>
      <c r="I278" s="125">
        <f t="shared" si="20"/>
        <v>0</v>
      </c>
      <c r="J278" s="229">
        <f>SUM(J279:J280)</f>
        <v>0</v>
      </c>
      <c r="K278" s="231">
        <f>SUM(K279:K280)</f>
        <v>0</v>
      </c>
      <c r="L278" s="125">
        <f t="shared" si="21"/>
        <v>0</v>
      </c>
      <c r="M278" s="232">
        <f>SUM(M279:M280)</f>
        <v>0</v>
      </c>
      <c r="N278" s="233">
        <f>SUM(N279:N280)</f>
        <v>0</v>
      </c>
      <c r="O278" s="125">
        <f>SUM(O279:O280)</f>
        <v>0</v>
      </c>
      <c r="P278" s="83"/>
      <c r="R278" s="56"/>
      <c r="S278" s="56"/>
      <c r="T278" s="56"/>
    </row>
    <row r="279" spans="1:20" ht="60" hidden="1" x14ac:dyDescent="0.25">
      <c r="A279" s="76">
        <v>7245</v>
      </c>
      <c r="B279" s="118" t="s">
        <v>294</v>
      </c>
      <c r="C279" s="119">
        <f t="shared" si="18"/>
        <v>0</v>
      </c>
      <c r="D279" s="123"/>
      <c r="E279" s="227"/>
      <c r="F279" s="125">
        <f t="shared" si="19"/>
        <v>0</v>
      </c>
      <c r="G279" s="123"/>
      <c r="H279" s="124"/>
      <c r="I279" s="125">
        <f t="shared" si="20"/>
        <v>0</v>
      </c>
      <c r="J279" s="123"/>
      <c r="K279" s="124"/>
      <c r="L279" s="125">
        <f t="shared" si="21"/>
        <v>0</v>
      </c>
      <c r="M279" s="226"/>
      <c r="N279" s="227"/>
      <c r="O279" s="125">
        <f t="shared" ref="O279:O299" si="23">M279+N279</f>
        <v>0</v>
      </c>
      <c r="P279" s="83"/>
      <c r="R279" s="56"/>
      <c r="S279" s="56"/>
      <c r="T279" s="56"/>
    </row>
    <row r="280" spans="1:20" ht="108" hidden="1" x14ac:dyDescent="0.25">
      <c r="A280" s="76">
        <v>7246</v>
      </c>
      <c r="B280" s="118" t="s">
        <v>295</v>
      </c>
      <c r="C280" s="119">
        <f t="shared" si="18"/>
        <v>0</v>
      </c>
      <c r="D280" s="123"/>
      <c r="E280" s="227"/>
      <c r="F280" s="125">
        <f t="shared" si="19"/>
        <v>0</v>
      </c>
      <c r="G280" s="123"/>
      <c r="H280" s="124"/>
      <c r="I280" s="125">
        <f t="shared" si="20"/>
        <v>0</v>
      </c>
      <c r="J280" s="123"/>
      <c r="K280" s="124"/>
      <c r="L280" s="125">
        <f t="shared" si="21"/>
        <v>0</v>
      </c>
      <c r="M280" s="226"/>
      <c r="N280" s="227"/>
      <c r="O280" s="125">
        <f t="shared" si="23"/>
        <v>0</v>
      </c>
      <c r="P280" s="83"/>
      <c r="R280" s="56"/>
      <c r="S280" s="56"/>
      <c r="T280" s="56"/>
    </row>
    <row r="281" spans="1:20" ht="24" hidden="1" x14ac:dyDescent="0.25">
      <c r="A281" s="228">
        <v>7260</v>
      </c>
      <c r="B281" s="118" t="s">
        <v>296</v>
      </c>
      <c r="C281" s="119">
        <f t="shared" si="18"/>
        <v>0</v>
      </c>
      <c r="D281" s="113"/>
      <c r="E281" s="224"/>
      <c r="F281" s="115">
        <f t="shared" si="19"/>
        <v>0</v>
      </c>
      <c r="G281" s="113"/>
      <c r="H281" s="114"/>
      <c r="I281" s="115">
        <f t="shared" si="20"/>
        <v>0</v>
      </c>
      <c r="J281" s="113"/>
      <c r="K281" s="114"/>
      <c r="L281" s="115">
        <f t="shared" si="21"/>
        <v>0</v>
      </c>
      <c r="M281" s="223"/>
      <c r="N281" s="224"/>
      <c r="O281" s="115">
        <f t="shared" si="23"/>
        <v>0</v>
      </c>
      <c r="P281" s="74"/>
      <c r="R281" s="56"/>
      <c r="S281" s="56"/>
      <c r="T281" s="56"/>
    </row>
    <row r="282" spans="1:20" hidden="1" x14ac:dyDescent="0.25">
      <c r="A282" s="95">
        <v>7700</v>
      </c>
      <c r="B282" s="212" t="s">
        <v>297</v>
      </c>
      <c r="C282" s="292">
        <f t="shared" si="18"/>
        <v>0</v>
      </c>
      <c r="D282" s="293">
        <f>D283</f>
        <v>0</v>
      </c>
      <c r="E282" s="248">
        <f>SUM(E283)</f>
        <v>0</v>
      </c>
      <c r="F282" s="249">
        <f t="shared" si="19"/>
        <v>0</v>
      </c>
      <c r="G282" s="293">
        <f>G283</f>
        <v>0</v>
      </c>
      <c r="H282" s="294">
        <f>SUM(H283)</f>
        <v>0</v>
      </c>
      <c r="I282" s="249">
        <f t="shared" si="20"/>
        <v>0</v>
      </c>
      <c r="J282" s="293">
        <f>J283</f>
        <v>0</v>
      </c>
      <c r="K282" s="294">
        <f>SUM(K283)</f>
        <v>0</v>
      </c>
      <c r="L282" s="249">
        <f t="shared" si="21"/>
        <v>0</v>
      </c>
      <c r="M282" s="247">
        <f>SUM(M283)</f>
        <v>0</v>
      </c>
      <c r="N282" s="248">
        <f>SUM(N283)</f>
        <v>0</v>
      </c>
      <c r="O282" s="249">
        <f t="shared" si="23"/>
        <v>0</v>
      </c>
      <c r="P282" s="250"/>
      <c r="R282" s="56"/>
      <c r="S282" s="56"/>
      <c r="T282" s="56"/>
    </row>
    <row r="283" spans="1:20" hidden="1" x14ac:dyDescent="0.25">
      <c r="A283" s="128">
        <v>7720</v>
      </c>
      <c r="B283" s="129" t="s">
        <v>298</v>
      </c>
      <c r="C283" s="295">
        <f t="shared" si="18"/>
        <v>0</v>
      </c>
      <c r="D283" s="134"/>
      <c r="E283" s="297"/>
      <c r="F283" s="136">
        <f t="shared" si="19"/>
        <v>0</v>
      </c>
      <c r="G283" s="134"/>
      <c r="H283" s="135"/>
      <c r="I283" s="136">
        <f t="shared" si="20"/>
        <v>0</v>
      </c>
      <c r="J283" s="134"/>
      <c r="K283" s="135"/>
      <c r="L283" s="136">
        <f t="shared" si="21"/>
        <v>0</v>
      </c>
      <c r="M283" s="296"/>
      <c r="N283" s="297"/>
      <c r="O283" s="136">
        <f t="shared" si="23"/>
        <v>0</v>
      </c>
      <c r="P283" s="139"/>
      <c r="R283" s="56"/>
      <c r="S283" s="56"/>
      <c r="T283" s="56"/>
    </row>
    <row r="284" spans="1:20" ht="24" hidden="1" x14ac:dyDescent="0.25">
      <c r="A284" s="298"/>
      <c r="B284" s="158" t="s">
        <v>299</v>
      </c>
      <c r="C284" s="109">
        <f t="shared" si="18"/>
        <v>0</v>
      </c>
      <c r="D284" s="218">
        <f>SUM(D285:D286)</f>
        <v>0</v>
      </c>
      <c r="E284" s="222">
        <f>SUM(E285:E286)</f>
        <v>0</v>
      </c>
      <c r="F284" s="220">
        <f t="shared" si="19"/>
        <v>0</v>
      </c>
      <c r="G284" s="218">
        <f>SUM(G285:G286)</f>
        <v>0</v>
      </c>
      <c r="H284" s="219">
        <f>SUM(H285:H286)</f>
        <v>0</v>
      </c>
      <c r="I284" s="220">
        <f t="shared" si="20"/>
        <v>0</v>
      </c>
      <c r="J284" s="218">
        <f>SUM(J285:J286)</f>
        <v>0</v>
      </c>
      <c r="K284" s="219">
        <f>SUM(K285:K286)</f>
        <v>0</v>
      </c>
      <c r="L284" s="220">
        <f t="shared" si="21"/>
        <v>0</v>
      </c>
      <c r="M284" s="221">
        <f>SUM(M285:M286)</f>
        <v>0</v>
      </c>
      <c r="N284" s="222">
        <f>SUM(N285:N286)</f>
        <v>0</v>
      </c>
      <c r="O284" s="220">
        <f t="shared" si="23"/>
        <v>0</v>
      </c>
      <c r="P284" s="166"/>
      <c r="R284" s="56"/>
      <c r="S284" s="56"/>
      <c r="T284" s="56"/>
    </row>
    <row r="285" spans="1:20" hidden="1" x14ac:dyDescent="0.25">
      <c r="A285" s="282" t="s">
        <v>300</v>
      </c>
      <c r="B285" s="76" t="s">
        <v>301</v>
      </c>
      <c r="C285" s="225">
        <f t="shared" si="18"/>
        <v>0</v>
      </c>
      <c r="D285" s="123"/>
      <c r="E285" s="227"/>
      <c r="F285" s="125">
        <f t="shared" si="19"/>
        <v>0</v>
      </c>
      <c r="G285" s="123"/>
      <c r="H285" s="124"/>
      <c r="I285" s="125">
        <f t="shared" si="20"/>
        <v>0</v>
      </c>
      <c r="J285" s="123"/>
      <c r="K285" s="124"/>
      <c r="L285" s="125">
        <f t="shared" si="21"/>
        <v>0</v>
      </c>
      <c r="M285" s="226"/>
      <c r="N285" s="227"/>
      <c r="O285" s="125">
        <f t="shared" si="23"/>
        <v>0</v>
      </c>
      <c r="P285" s="83"/>
      <c r="R285" s="56"/>
      <c r="S285" s="56"/>
      <c r="T285" s="56"/>
    </row>
    <row r="286" spans="1:20" ht="24" hidden="1" x14ac:dyDescent="0.25">
      <c r="A286" s="282" t="s">
        <v>302</v>
      </c>
      <c r="B286" s="299" t="s">
        <v>303</v>
      </c>
      <c r="C286" s="109">
        <f t="shared" si="18"/>
        <v>0</v>
      </c>
      <c r="D286" s="113"/>
      <c r="E286" s="224"/>
      <c r="F286" s="115">
        <f t="shared" si="19"/>
        <v>0</v>
      </c>
      <c r="G286" s="113"/>
      <c r="H286" s="114"/>
      <c r="I286" s="115">
        <f t="shared" si="20"/>
        <v>0</v>
      </c>
      <c r="J286" s="113"/>
      <c r="K286" s="114"/>
      <c r="L286" s="115">
        <f t="shared" si="21"/>
        <v>0</v>
      </c>
      <c r="M286" s="223"/>
      <c r="N286" s="224"/>
      <c r="O286" s="115">
        <f t="shared" si="23"/>
        <v>0</v>
      </c>
      <c r="P286" s="74"/>
      <c r="R286" s="56"/>
      <c r="S286" s="56"/>
      <c r="T286" s="56"/>
    </row>
    <row r="287" spans="1:20" x14ac:dyDescent="0.25">
      <c r="A287" s="300"/>
      <c r="B287" s="301" t="s">
        <v>304</v>
      </c>
      <c r="C287" s="302">
        <f t="shared" si="18"/>
        <v>634129</v>
      </c>
      <c r="D287" s="303">
        <f>SUM(D284,D271,D233,D198,D190,D176,D78,D56)</f>
        <v>449118</v>
      </c>
      <c r="E287" s="794">
        <f>SUM(E284,E271,E233,E198,E190,E176,E78,E56)</f>
        <v>0</v>
      </c>
      <c r="F287" s="405">
        <f t="shared" si="19"/>
        <v>449118</v>
      </c>
      <c r="G287" s="303">
        <f>SUM(G284,G271,G233,G198,G190,G176,G78,G56)</f>
        <v>163515</v>
      </c>
      <c r="H287" s="304">
        <f>SUM(H284,H271,H233,H198,H190,H176,H78,H56)</f>
        <v>0</v>
      </c>
      <c r="I287" s="305">
        <f t="shared" si="20"/>
        <v>163515</v>
      </c>
      <c r="J287" s="303">
        <f>SUM(J284,J271,J233,J198,J190,J176,J78,J56)</f>
        <v>21496</v>
      </c>
      <c r="K287" s="304">
        <f>SUM(K284,K271,K233,K198,K190,K176,K78,K56)</f>
        <v>0</v>
      </c>
      <c r="L287" s="305">
        <f t="shared" si="21"/>
        <v>21496</v>
      </c>
      <c r="M287" s="213">
        <f>SUM(M284,M271,M233,M198,M190,M176,M78,M56)</f>
        <v>0</v>
      </c>
      <c r="N287" s="214">
        <f>SUM(N284,N271,N233,N198,N190,N176,N78,N56)</f>
        <v>0</v>
      </c>
      <c r="O287" s="215">
        <f t="shared" si="23"/>
        <v>0</v>
      </c>
      <c r="P287" s="216"/>
      <c r="R287" s="56"/>
      <c r="S287" s="56"/>
      <c r="T287" s="56"/>
    </row>
    <row r="288" spans="1:20" x14ac:dyDescent="0.25">
      <c r="A288" s="306" t="s">
        <v>305</v>
      </c>
      <c r="B288" s="307"/>
      <c r="C288" s="308">
        <f t="shared" si="18"/>
        <v>-2000</v>
      </c>
      <c r="D288" s="309">
        <f>SUM(D28,D29,D45)-D54</f>
        <v>0</v>
      </c>
      <c r="E288" s="310">
        <f>SUM(E28,E29,E45)-E54</f>
        <v>0</v>
      </c>
      <c r="F288" s="406">
        <f t="shared" si="19"/>
        <v>0</v>
      </c>
      <c r="G288" s="309">
        <f>SUM(G28,G29,G45)-G54</f>
        <v>0</v>
      </c>
      <c r="H288" s="311">
        <f>SUM(H28,H29,H45)-H54</f>
        <v>0</v>
      </c>
      <c r="I288" s="312">
        <f t="shared" si="20"/>
        <v>0</v>
      </c>
      <c r="J288" s="309">
        <f>(J30+J46)-J54</f>
        <v>-2000</v>
      </c>
      <c r="K288" s="311">
        <f>(K30+K46)-K54</f>
        <v>0</v>
      </c>
      <c r="L288" s="312">
        <f t="shared" si="21"/>
        <v>-2000</v>
      </c>
      <c r="M288" s="308">
        <f>M48-M54</f>
        <v>0</v>
      </c>
      <c r="N288" s="313">
        <f>N48-N54</f>
        <v>0</v>
      </c>
      <c r="O288" s="312">
        <f t="shared" si="23"/>
        <v>0</v>
      </c>
      <c r="P288" s="314"/>
      <c r="R288" s="56"/>
      <c r="S288" s="56"/>
      <c r="T288" s="56"/>
    </row>
    <row r="289" spans="1:20" s="46" customFormat="1" x14ac:dyDescent="0.25">
      <c r="A289" s="306" t="s">
        <v>306</v>
      </c>
      <c r="B289" s="307"/>
      <c r="C289" s="310">
        <f t="shared" si="18"/>
        <v>2000</v>
      </c>
      <c r="D289" s="309">
        <f>SUM(D290,D291)-D298+D299</f>
        <v>0</v>
      </c>
      <c r="E289" s="310">
        <f>SUM(E290,E291)-E298+E299</f>
        <v>0</v>
      </c>
      <c r="F289" s="406">
        <f t="shared" si="19"/>
        <v>0</v>
      </c>
      <c r="G289" s="309">
        <f>SUM(G290,G291)-G298+G299</f>
        <v>0</v>
      </c>
      <c r="H289" s="311">
        <f>SUM(H290,H291)-H298+H299</f>
        <v>0</v>
      </c>
      <c r="I289" s="312">
        <f t="shared" si="20"/>
        <v>0</v>
      </c>
      <c r="J289" s="309">
        <f>SUM(J290,J291)-J298+J299</f>
        <v>2000</v>
      </c>
      <c r="K289" s="311">
        <f>SUM(K290,K291)-K298+K299</f>
        <v>0</v>
      </c>
      <c r="L289" s="312">
        <f t="shared" si="21"/>
        <v>2000</v>
      </c>
      <c r="M289" s="308">
        <f>SUM(M290,M291)-M298+M299</f>
        <v>0</v>
      </c>
      <c r="N289" s="313">
        <f>SUM(N290,N291)-N298+N299</f>
        <v>0</v>
      </c>
      <c r="O289" s="312">
        <f t="shared" si="23"/>
        <v>0</v>
      </c>
      <c r="P289" s="314"/>
      <c r="R289" s="56"/>
      <c r="S289" s="56"/>
      <c r="T289" s="56"/>
    </row>
    <row r="290" spans="1:20" s="46" customFormat="1" x14ac:dyDescent="0.25">
      <c r="A290" s="315" t="s">
        <v>307</v>
      </c>
      <c r="B290" s="315" t="s">
        <v>308</v>
      </c>
      <c r="C290" s="310">
        <f t="shared" si="18"/>
        <v>2000</v>
      </c>
      <c r="D290" s="309">
        <f>D25-D284</f>
        <v>0</v>
      </c>
      <c r="E290" s="310">
        <f>E25-E284</f>
        <v>0</v>
      </c>
      <c r="F290" s="406">
        <f t="shared" si="19"/>
        <v>0</v>
      </c>
      <c r="G290" s="309">
        <f>G25-G284</f>
        <v>0</v>
      </c>
      <c r="H290" s="311">
        <f>H25-H284</f>
        <v>0</v>
      </c>
      <c r="I290" s="312">
        <f t="shared" si="20"/>
        <v>0</v>
      </c>
      <c r="J290" s="309">
        <f>J25-J284</f>
        <v>2000</v>
      </c>
      <c r="K290" s="311">
        <f>K25-K284</f>
        <v>0</v>
      </c>
      <c r="L290" s="312">
        <f t="shared" si="21"/>
        <v>2000</v>
      </c>
      <c r="M290" s="308">
        <f>M25-M284</f>
        <v>0</v>
      </c>
      <c r="N290" s="313">
        <f>N25-N284</f>
        <v>0</v>
      </c>
      <c r="O290" s="312">
        <f t="shared" si="23"/>
        <v>0</v>
      </c>
      <c r="P290" s="314"/>
      <c r="R290" s="56"/>
      <c r="S290" s="56"/>
      <c r="T290" s="56"/>
    </row>
    <row r="291" spans="1:20" s="46" customFormat="1" hidden="1" x14ac:dyDescent="0.25">
      <c r="A291" s="316" t="s">
        <v>309</v>
      </c>
      <c r="B291" s="316" t="s">
        <v>310</v>
      </c>
      <c r="C291" s="310">
        <f t="shared" si="18"/>
        <v>0</v>
      </c>
      <c r="D291" s="309">
        <f>SUM(D292,D294,D296)-SUM(D293,D295,D297)</f>
        <v>0</v>
      </c>
      <c r="E291" s="313">
        <f>SUM(E292,E294,E296)-SUM(E293,E295,E297)</f>
        <v>0</v>
      </c>
      <c r="F291" s="312">
        <f t="shared" si="19"/>
        <v>0</v>
      </c>
      <c r="G291" s="309">
        <f>SUM(G292,G294,G296)-SUM(G293,G295,G297)</f>
        <v>0</v>
      </c>
      <c r="H291" s="311">
        <f>SUM(H292,H294,H296)-SUM(H293,H295,H297)</f>
        <v>0</v>
      </c>
      <c r="I291" s="312">
        <f t="shared" si="20"/>
        <v>0</v>
      </c>
      <c r="J291" s="309">
        <f>SUM(J292,J294,J296)-SUM(J293,J295,J297)</f>
        <v>0</v>
      </c>
      <c r="K291" s="311">
        <f>SUM(K292,K294,K296)-SUM(K293,K295,K297)</f>
        <v>0</v>
      </c>
      <c r="L291" s="312">
        <f t="shared" si="21"/>
        <v>0</v>
      </c>
      <c r="M291" s="308">
        <f>SUM(M292,M294,M296)-SUM(M293,M295,M297)</f>
        <v>0</v>
      </c>
      <c r="N291" s="313">
        <f>SUM(N292,N294,N296)-SUM(N293,N295,N297)</f>
        <v>0</v>
      </c>
      <c r="O291" s="312">
        <f t="shared" si="23"/>
        <v>0</v>
      </c>
      <c r="P291" s="314"/>
      <c r="R291" s="56"/>
      <c r="S291" s="56"/>
      <c r="T291" s="56"/>
    </row>
    <row r="292" spans="1:20" s="46" customFormat="1" hidden="1" x14ac:dyDescent="0.25">
      <c r="A292" s="298" t="s">
        <v>311</v>
      </c>
      <c r="B292" s="167" t="s">
        <v>312</v>
      </c>
      <c r="C292" s="130">
        <f t="shared" si="18"/>
        <v>0</v>
      </c>
      <c r="D292" s="134"/>
      <c r="E292" s="297"/>
      <c r="F292" s="136">
        <f t="shared" si="19"/>
        <v>0</v>
      </c>
      <c r="G292" s="134"/>
      <c r="H292" s="135"/>
      <c r="I292" s="136">
        <f t="shared" si="20"/>
        <v>0</v>
      </c>
      <c r="J292" s="134"/>
      <c r="K292" s="135"/>
      <c r="L292" s="136">
        <f t="shared" si="21"/>
        <v>0</v>
      </c>
      <c r="M292" s="296"/>
      <c r="N292" s="297"/>
      <c r="O292" s="136">
        <f t="shared" si="23"/>
        <v>0</v>
      </c>
      <c r="P292" s="139"/>
      <c r="R292" s="56"/>
      <c r="S292" s="56"/>
      <c r="T292" s="56"/>
    </row>
    <row r="293" spans="1:20" ht="24" hidden="1" x14ac:dyDescent="0.25">
      <c r="A293" s="282" t="s">
        <v>313</v>
      </c>
      <c r="B293" s="75" t="s">
        <v>314</v>
      </c>
      <c r="C293" s="119">
        <f t="shared" si="18"/>
        <v>0</v>
      </c>
      <c r="D293" s="123"/>
      <c r="E293" s="227"/>
      <c r="F293" s="125">
        <f t="shared" si="19"/>
        <v>0</v>
      </c>
      <c r="G293" s="123"/>
      <c r="H293" s="124"/>
      <c r="I293" s="125">
        <f t="shared" si="20"/>
        <v>0</v>
      </c>
      <c r="J293" s="123"/>
      <c r="K293" s="124"/>
      <c r="L293" s="125">
        <f t="shared" si="21"/>
        <v>0</v>
      </c>
      <c r="M293" s="226"/>
      <c r="N293" s="227"/>
      <c r="O293" s="125">
        <f t="shared" si="23"/>
        <v>0</v>
      </c>
      <c r="P293" s="83"/>
      <c r="R293" s="56"/>
      <c r="S293" s="56"/>
      <c r="T293" s="56"/>
    </row>
    <row r="294" spans="1:20" ht="24" hidden="1" x14ac:dyDescent="0.25">
      <c r="A294" s="282" t="s">
        <v>315</v>
      </c>
      <c r="B294" s="75" t="s">
        <v>316</v>
      </c>
      <c r="C294" s="119">
        <f t="shared" si="18"/>
        <v>0</v>
      </c>
      <c r="D294" s="123"/>
      <c r="E294" s="227"/>
      <c r="F294" s="125">
        <f t="shared" si="19"/>
        <v>0</v>
      </c>
      <c r="G294" s="123"/>
      <c r="H294" s="124"/>
      <c r="I294" s="125">
        <f t="shared" si="20"/>
        <v>0</v>
      </c>
      <c r="J294" s="123"/>
      <c r="K294" s="124"/>
      <c r="L294" s="125">
        <f t="shared" si="21"/>
        <v>0</v>
      </c>
      <c r="M294" s="226"/>
      <c r="N294" s="227"/>
      <c r="O294" s="125">
        <f t="shared" si="23"/>
        <v>0</v>
      </c>
      <c r="P294" s="83"/>
      <c r="R294" s="56"/>
      <c r="S294" s="56"/>
      <c r="T294" s="56"/>
    </row>
    <row r="295" spans="1:20" ht="24" hidden="1" x14ac:dyDescent="0.25">
      <c r="A295" s="282" t="s">
        <v>317</v>
      </c>
      <c r="B295" s="75" t="s">
        <v>318</v>
      </c>
      <c r="C295" s="119">
        <f t="shared" si="18"/>
        <v>0</v>
      </c>
      <c r="D295" s="123"/>
      <c r="E295" s="227"/>
      <c r="F295" s="125">
        <f t="shared" si="19"/>
        <v>0</v>
      </c>
      <c r="G295" s="123"/>
      <c r="H295" s="124"/>
      <c r="I295" s="125">
        <f t="shared" si="20"/>
        <v>0</v>
      </c>
      <c r="J295" s="123"/>
      <c r="K295" s="124"/>
      <c r="L295" s="125">
        <f t="shared" si="21"/>
        <v>0</v>
      </c>
      <c r="M295" s="226"/>
      <c r="N295" s="227"/>
      <c r="O295" s="125">
        <f t="shared" si="23"/>
        <v>0</v>
      </c>
      <c r="P295" s="83"/>
      <c r="R295" s="56"/>
      <c r="S295" s="56"/>
      <c r="T295" s="56"/>
    </row>
    <row r="296" spans="1:20" hidden="1" x14ac:dyDescent="0.25">
      <c r="A296" s="282" t="s">
        <v>319</v>
      </c>
      <c r="B296" s="75" t="s">
        <v>320</v>
      </c>
      <c r="C296" s="119">
        <f t="shared" si="18"/>
        <v>0</v>
      </c>
      <c r="D296" s="123"/>
      <c r="E296" s="227"/>
      <c r="F296" s="125">
        <f t="shared" si="19"/>
        <v>0</v>
      </c>
      <c r="G296" s="123"/>
      <c r="H296" s="124"/>
      <c r="I296" s="125">
        <f t="shared" si="20"/>
        <v>0</v>
      </c>
      <c r="J296" s="123"/>
      <c r="K296" s="124"/>
      <c r="L296" s="125">
        <f t="shared" si="21"/>
        <v>0</v>
      </c>
      <c r="M296" s="226"/>
      <c r="N296" s="227"/>
      <c r="O296" s="125">
        <f t="shared" si="23"/>
        <v>0</v>
      </c>
      <c r="P296" s="83"/>
      <c r="R296" s="56"/>
      <c r="S296" s="56"/>
      <c r="T296" s="56"/>
    </row>
    <row r="297" spans="1:20" ht="24" hidden="1" x14ac:dyDescent="0.25">
      <c r="A297" s="317" t="s">
        <v>321</v>
      </c>
      <c r="B297" s="318" t="s">
        <v>322</v>
      </c>
      <c r="C297" s="265">
        <f t="shared" si="18"/>
        <v>0</v>
      </c>
      <c r="D297" s="266"/>
      <c r="E297" s="269"/>
      <c r="F297" s="262">
        <f t="shared" si="19"/>
        <v>0</v>
      </c>
      <c r="G297" s="266"/>
      <c r="H297" s="267"/>
      <c r="I297" s="262">
        <f t="shared" si="20"/>
        <v>0</v>
      </c>
      <c r="J297" s="266"/>
      <c r="K297" s="267"/>
      <c r="L297" s="262">
        <f t="shared" si="21"/>
        <v>0</v>
      </c>
      <c r="M297" s="268"/>
      <c r="N297" s="269"/>
      <c r="O297" s="262">
        <f t="shared" si="23"/>
        <v>0</v>
      </c>
      <c r="P297" s="263"/>
      <c r="R297" s="56"/>
      <c r="S297" s="56"/>
      <c r="T297" s="56"/>
    </row>
    <row r="298" spans="1:20" hidden="1" x14ac:dyDescent="0.25">
      <c r="A298" s="316" t="s">
        <v>323</v>
      </c>
      <c r="B298" s="316" t="s">
        <v>324</v>
      </c>
      <c r="C298" s="319">
        <f t="shared" si="18"/>
        <v>0</v>
      </c>
      <c r="D298" s="320"/>
      <c r="E298" s="323"/>
      <c r="F298" s="312">
        <f t="shared" si="19"/>
        <v>0</v>
      </c>
      <c r="G298" s="320"/>
      <c r="H298" s="321"/>
      <c r="I298" s="312">
        <f t="shared" si="20"/>
        <v>0</v>
      </c>
      <c r="J298" s="320"/>
      <c r="K298" s="321"/>
      <c r="L298" s="312">
        <f t="shared" si="21"/>
        <v>0</v>
      </c>
      <c r="M298" s="322"/>
      <c r="N298" s="323"/>
      <c r="O298" s="312">
        <f t="shared" si="23"/>
        <v>0</v>
      </c>
      <c r="P298" s="314"/>
      <c r="R298" s="56"/>
      <c r="S298" s="56"/>
      <c r="T298" s="56"/>
    </row>
    <row r="299" spans="1:20" s="46" customFormat="1" ht="48" hidden="1" x14ac:dyDescent="0.25">
      <c r="A299" s="316" t="s">
        <v>325</v>
      </c>
      <c r="B299" s="324" t="s">
        <v>326</v>
      </c>
      <c r="C299" s="325">
        <f t="shared" si="18"/>
        <v>0</v>
      </c>
      <c r="D299" s="326"/>
      <c r="E299" s="344"/>
      <c r="F299" s="334">
        <f t="shared" si="19"/>
        <v>0</v>
      </c>
      <c r="G299" s="320"/>
      <c r="H299" s="321"/>
      <c r="I299" s="312">
        <f t="shared" si="20"/>
        <v>0</v>
      </c>
      <c r="J299" s="320"/>
      <c r="K299" s="321"/>
      <c r="L299" s="312">
        <f t="shared" si="21"/>
        <v>0</v>
      </c>
      <c r="M299" s="322"/>
      <c r="N299" s="323"/>
      <c r="O299" s="312">
        <f t="shared" si="23"/>
        <v>0</v>
      </c>
      <c r="P299" s="327"/>
      <c r="Q299" s="38"/>
      <c r="R299" s="56"/>
      <c r="S299" s="56"/>
      <c r="T299" s="56"/>
    </row>
    <row r="300" spans="1:20" s="46" customFormat="1" x14ac:dyDescent="0.25">
      <c r="A300" s="328" t="s">
        <v>327</v>
      </c>
      <c r="B300" s="329"/>
      <c r="C300" s="329"/>
      <c r="D300" s="329"/>
      <c r="E300" s="329"/>
      <c r="F300" s="329"/>
      <c r="G300" s="329"/>
      <c r="H300" s="329"/>
      <c r="I300" s="329"/>
      <c r="J300" s="329"/>
      <c r="K300" s="329"/>
      <c r="L300" s="329"/>
      <c r="M300" s="329"/>
      <c r="N300" s="329"/>
      <c r="O300" s="329"/>
      <c r="P300" s="329"/>
      <c r="Q300" s="38"/>
    </row>
    <row r="301" spans="1:20" ht="8.25" customHeight="1" thickBot="1" x14ac:dyDescent="0.3">
      <c r="A301" s="330"/>
      <c r="B301" s="331"/>
      <c r="C301" s="331"/>
      <c r="D301" s="331"/>
      <c r="E301" s="331"/>
      <c r="F301" s="331"/>
      <c r="G301" s="331"/>
      <c r="H301" s="331"/>
      <c r="I301" s="331"/>
      <c r="J301" s="331"/>
      <c r="K301" s="331"/>
      <c r="L301" s="331"/>
      <c r="M301" s="331"/>
      <c r="N301" s="331"/>
      <c r="O301" s="331"/>
      <c r="P301" s="331"/>
      <c r="Q301" s="12"/>
    </row>
    <row r="302" spans="1:20" x14ac:dyDescent="0.25">
      <c r="A302" s="5"/>
      <c r="B302" s="5"/>
      <c r="C302" s="5"/>
      <c r="D302" s="5"/>
      <c r="E302" s="5"/>
      <c r="F302" s="5"/>
      <c r="G302" s="5"/>
      <c r="H302" s="5"/>
      <c r="I302" s="5"/>
      <c r="J302" s="5"/>
      <c r="K302" s="5"/>
      <c r="L302" s="5"/>
      <c r="M302" s="5"/>
      <c r="N302" s="5"/>
      <c r="O302" s="5"/>
    </row>
    <row r="303" spans="1:20" x14ac:dyDescent="0.25">
      <c r="A303" s="5"/>
      <c r="B303" s="5"/>
      <c r="C303" s="5"/>
      <c r="D303" s="5"/>
      <c r="E303" s="5"/>
      <c r="F303" s="5"/>
      <c r="G303" s="5"/>
      <c r="H303" s="5"/>
      <c r="I303" s="5"/>
      <c r="J303" s="5"/>
      <c r="K303" s="5"/>
      <c r="L303" s="5"/>
      <c r="M303" s="5"/>
      <c r="N303" s="5"/>
      <c r="O303" s="5"/>
    </row>
    <row r="304" spans="1:20" x14ac:dyDescent="0.25">
      <c r="A304" s="5"/>
      <c r="B304" s="5"/>
      <c r="C304" s="5"/>
      <c r="D304" s="5"/>
      <c r="E304" s="5"/>
      <c r="F304" s="5"/>
      <c r="G304" s="5"/>
      <c r="H304" s="5"/>
      <c r="I304" s="5"/>
      <c r="J304" s="5"/>
      <c r="K304" s="5"/>
      <c r="L304" s="5"/>
      <c r="M304" s="5"/>
      <c r="N304" s="5"/>
      <c r="O304" s="5"/>
    </row>
    <row r="305" spans="1:15" x14ac:dyDescent="0.25">
      <c r="A305" s="5"/>
      <c r="B305" s="5"/>
      <c r="C305" s="5"/>
      <c r="D305" s="5"/>
      <c r="E305" s="5"/>
      <c r="F305" s="5"/>
      <c r="G305" s="5"/>
      <c r="H305" s="5"/>
      <c r="I305" s="5"/>
      <c r="J305" s="5"/>
      <c r="K305" s="5"/>
      <c r="L305" s="5"/>
      <c r="M305" s="5"/>
      <c r="N305" s="5"/>
      <c r="O305" s="5"/>
    </row>
    <row r="306" spans="1:15" x14ac:dyDescent="0.25">
      <c r="A306" s="5"/>
      <c r="B306" s="5"/>
      <c r="C306" s="5"/>
      <c r="D306" s="5"/>
      <c r="E306" s="5"/>
      <c r="F306" s="5"/>
      <c r="G306" s="5"/>
      <c r="H306" s="5"/>
      <c r="I306" s="5"/>
      <c r="J306" s="5"/>
      <c r="K306" s="5"/>
      <c r="L306" s="5"/>
      <c r="M306" s="5"/>
      <c r="N306" s="5"/>
      <c r="O306" s="5"/>
    </row>
    <row r="307" spans="1:15" x14ac:dyDescent="0.25">
      <c r="A307" s="5"/>
      <c r="B307" s="5"/>
      <c r="C307" s="5"/>
      <c r="D307" s="5"/>
      <c r="E307" s="5"/>
      <c r="F307" s="5"/>
      <c r="G307" s="5"/>
      <c r="H307" s="5"/>
      <c r="I307" s="5"/>
      <c r="J307" s="5"/>
      <c r="K307" s="5"/>
      <c r="L307" s="5"/>
      <c r="M307" s="5"/>
      <c r="N307" s="5"/>
      <c r="O307" s="5"/>
    </row>
    <row r="308" spans="1:15" x14ac:dyDescent="0.25">
      <c r="A308" s="5"/>
      <c r="B308" s="5"/>
      <c r="C308" s="5"/>
      <c r="D308" s="5"/>
      <c r="E308" s="5"/>
      <c r="F308" s="5"/>
      <c r="G308" s="5"/>
      <c r="H308" s="5"/>
      <c r="I308" s="5"/>
      <c r="J308" s="5"/>
      <c r="K308" s="5"/>
      <c r="L308" s="5"/>
      <c r="M308" s="5"/>
      <c r="N308" s="5"/>
      <c r="O308" s="5"/>
    </row>
    <row r="309" spans="1:15" x14ac:dyDescent="0.25">
      <c r="A309" s="5"/>
      <c r="B309" s="5"/>
      <c r="C309" s="5"/>
      <c r="D309" s="5"/>
      <c r="E309" s="5"/>
      <c r="F309" s="5"/>
      <c r="G309" s="5"/>
      <c r="H309" s="5"/>
      <c r="I309" s="5"/>
      <c r="J309" s="5"/>
      <c r="K309" s="5"/>
      <c r="L309" s="5"/>
      <c r="M309" s="5"/>
      <c r="N309" s="5"/>
      <c r="O309" s="5"/>
    </row>
    <row r="310" spans="1:15" x14ac:dyDescent="0.25">
      <c r="A310" s="5"/>
      <c r="B310" s="5"/>
      <c r="C310" s="5"/>
      <c r="D310" s="5"/>
      <c r="E310" s="5"/>
      <c r="F310" s="5"/>
      <c r="G310" s="5"/>
      <c r="H310" s="5"/>
      <c r="I310" s="5"/>
      <c r="J310" s="5"/>
      <c r="K310" s="5"/>
      <c r="L310" s="5"/>
      <c r="M310" s="5"/>
      <c r="N310" s="5"/>
      <c r="O310" s="5"/>
    </row>
    <row r="311" spans="1:15" x14ac:dyDescent="0.25">
      <c r="A311" s="5"/>
      <c r="B311" s="5"/>
      <c r="C311" s="5"/>
      <c r="D311" s="5"/>
      <c r="E311" s="5"/>
      <c r="F311" s="5"/>
      <c r="G311" s="5"/>
      <c r="H311" s="5"/>
      <c r="I311" s="5"/>
      <c r="J311" s="5"/>
      <c r="K311" s="5"/>
      <c r="L311" s="5"/>
      <c r="M311" s="5"/>
      <c r="N311" s="5"/>
      <c r="O311" s="5"/>
    </row>
    <row r="312" spans="1:15" x14ac:dyDescent="0.25">
      <c r="A312" s="5"/>
      <c r="B312" s="5"/>
      <c r="C312" s="5"/>
      <c r="D312" s="5"/>
      <c r="E312" s="5"/>
      <c r="F312" s="5"/>
      <c r="G312" s="5"/>
      <c r="H312" s="5"/>
      <c r="I312" s="5"/>
      <c r="J312" s="5"/>
      <c r="K312" s="5"/>
      <c r="L312" s="5"/>
      <c r="M312" s="5"/>
      <c r="N312" s="5"/>
      <c r="O312" s="5"/>
    </row>
    <row r="313" spans="1:15" x14ac:dyDescent="0.25">
      <c r="A313" s="5"/>
      <c r="B313" s="5"/>
      <c r="C313" s="5"/>
      <c r="D313" s="5"/>
      <c r="E313" s="5"/>
      <c r="F313" s="5"/>
      <c r="G313" s="5"/>
      <c r="H313" s="5"/>
      <c r="I313" s="5"/>
      <c r="J313" s="5"/>
      <c r="K313" s="5"/>
      <c r="L313" s="5"/>
      <c r="M313" s="5"/>
      <c r="N313" s="5"/>
      <c r="O313" s="5"/>
    </row>
    <row r="314" spans="1:15" x14ac:dyDescent="0.25">
      <c r="A314" s="5"/>
      <c r="B314" s="5"/>
      <c r="C314" s="5"/>
      <c r="D314" s="5"/>
      <c r="E314" s="5"/>
      <c r="F314" s="5"/>
      <c r="G314" s="5"/>
      <c r="H314" s="5"/>
      <c r="I314" s="5"/>
      <c r="J314" s="5"/>
      <c r="K314" s="5"/>
      <c r="L314" s="5"/>
      <c r="M314" s="5"/>
      <c r="N314" s="5"/>
      <c r="O314" s="5"/>
    </row>
    <row r="315" spans="1:15" x14ac:dyDescent="0.25">
      <c r="A315" s="5"/>
      <c r="B315" s="5"/>
      <c r="C315" s="5"/>
      <c r="D315" s="5"/>
      <c r="E315" s="5"/>
      <c r="F315" s="5"/>
      <c r="G315" s="5"/>
      <c r="H315" s="5"/>
      <c r="I315" s="5"/>
      <c r="J315" s="5"/>
      <c r="K315" s="5"/>
      <c r="L315" s="5"/>
      <c r="M315" s="5"/>
      <c r="N315" s="5"/>
      <c r="O315" s="5"/>
    </row>
    <row r="316" spans="1:15" x14ac:dyDescent="0.25">
      <c r="A316" s="5"/>
      <c r="B316" s="5"/>
      <c r="C316" s="5"/>
      <c r="D316" s="5"/>
      <c r="E316" s="5"/>
      <c r="F316" s="5"/>
      <c r="G316" s="5"/>
      <c r="H316" s="5"/>
      <c r="I316" s="5"/>
      <c r="J316" s="5"/>
      <c r="K316" s="5"/>
      <c r="L316" s="5"/>
      <c r="M316" s="5"/>
      <c r="N316" s="5"/>
      <c r="O316" s="5"/>
    </row>
    <row r="317" spans="1:15" x14ac:dyDescent="0.25">
      <c r="A317" s="5"/>
      <c r="B317" s="5"/>
      <c r="C317" s="5"/>
      <c r="D317" s="5"/>
      <c r="E317" s="5"/>
      <c r="F317" s="5"/>
      <c r="G317" s="5"/>
      <c r="H317" s="5"/>
      <c r="I317" s="5"/>
      <c r="J317" s="5"/>
      <c r="K317" s="5"/>
      <c r="L317" s="5"/>
      <c r="M317" s="5"/>
      <c r="N317" s="5"/>
      <c r="O317" s="5"/>
    </row>
    <row r="318" spans="1:15" x14ac:dyDescent="0.25">
      <c r="A318" s="5"/>
      <c r="B318" s="5"/>
      <c r="C318" s="5"/>
      <c r="D318" s="5"/>
      <c r="E318" s="5"/>
      <c r="F318" s="5"/>
      <c r="G318" s="5"/>
      <c r="H318" s="5"/>
      <c r="I318" s="5"/>
      <c r="J318" s="5"/>
      <c r="K318" s="5"/>
      <c r="L318" s="5"/>
      <c r="M318" s="5"/>
      <c r="N318" s="5"/>
      <c r="O318" s="5"/>
    </row>
    <row r="319" spans="1:15" x14ac:dyDescent="0.25">
      <c r="A319" s="5"/>
      <c r="B319" s="5"/>
      <c r="C319" s="5"/>
      <c r="D319" s="5"/>
      <c r="E319" s="5"/>
      <c r="F319" s="5"/>
      <c r="G319" s="5"/>
      <c r="H319" s="5"/>
      <c r="I319" s="5"/>
      <c r="J319" s="5"/>
      <c r="K319" s="5"/>
      <c r="L319" s="5"/>
      <c r="M319" s="5"/>
      <c r="N319" s="5"/>
      <c r="O319" s="5"/>
    </row>
    <row r="320" spans="1:15" x14ac:dyDescent="0.25">
      <c r="A320" s="5"/>
      <c r="B320" s="5"/>
      <c r="C320" s="5"/>
      <c r="D320" s="5"/>
      <c r="E320" s="5"/>
      <c r="F320" s="5"/>
      <c r="G320" s="5"/>
      <c r="H320" s="5"/>
      <c r="I320" s="5"/>
      <c r="J320" s="5"/>
      <c r="K320" s="5"/>
      <c r="L320" s="5"/>
      <c r="M320" s="5"/>
      <c r="N320" s="5"/>
      <c r="O320" s="5"/>
    </row>
    <row r="321" spans="1:15" x14ac:dyDescent="0.25">
      <c r="A321" s="5"/>
      <c r="B321" s="5"/>
      <c r="C321" s="5"/>
      <c r="D321" s="5"/>
      <c r="E321" s="5"/>
      <c r="F321" s="5"/>
      <c r="G321" s="5"/>
      <c r="H321" s="5"/>
      <c r="I321" s="5"/>
      <c r="J321" s="5"/>
      <c r="K321" s="5"/>
      <c r="L321" s="5"/>
      <c r="M321" s="5"/>
      <c r="N321" s="5"/>
      <c r="O321" s="5"/>
    </row>
  </sheetData>
  <sheetProtection algorithmName="SHA-512" hashValue="fZeGd9obuHG+pCJeXEcZ2DK0vt3eF8yqOCjqp1g5k5wC2v0Yb7jwMU1jasIcxDknm9A8KN5QHkCP+HHOoNi0OA==" saltValue="d3G8HUBofXfV4AhJ7p0XAQ==" spinCount="100000" sheet="1" objects="1" scenarios="1" formatCells="0" formatColumns="0" formatRows="0"/>
  <autoFilter ref="A22:P300">
    <filterColumn colId="2">
      <filters blank="1">
        <filter val="1 067"/>
        <filter val="1 173"/>
        <filter val="1 178"/>
        <filter val="1 275"/>
        <filter val="1 664"/>
        <filter val="1 699"/>
        <filter val="12 806"/>
        <filter val="129 440"/>
        <filter val="13 281"/>
        <filter val="143"/>
        <filter val="16 426"/>
        <filter val="166"/>
        <filter val="19 387"/>
        <filter val="19 496"/>
        <filter val="2 000"/>
        <filter val="-2 000"/>
        <filter val="2 030"/>
        <filter val="2 241"/>
        <filter val="2 260"/>
        <filter val="2 662"/>
        <filter val="2 673"/>
        <filter val="2 815"/>
        <filter val="20 319"/>
        <filter val="21 003"/>
        <filter val="230"/>
        <filter val="285"/>
        <filter val="29 873"/>
        <filter val="3 565"/>
        <filter val="3 591"/>
        <filter val="3 748"/>
        <filter val="32 844"/>
        <filter val="349"/>
        <filter val="35"/>
        <filter val="36 269"/>
        <filter val="364 357"/>
        <filter val="38 045"/>
        <filter val="399"/>
        <filter val="4 236"/>
        <filter val="402"/>
        <filter val="403 677"/>
        <filter val="41"/>
        <filter val="44"/>
        <filter val="47 339"/>
        <filter val="5 075"/>
        <filter val="5 250"/>
        <filter val="5 361"/>
        <filter val="5 739"/>
        <filter val="5 880"/>
        <filter val="533 117"/>
        <filter val="576"/>
        <filter val="580"/>
        <filter val="59 668"/>
        <filter val="6 215"/>
        <filter val="612 633"/>
        <filter val="629 054"/>
        <filter val="634 129"/>
        <filter val="641"/>
        <filter val="7 079"/>
        <filter val="7 583"/>
        <filter val="7 602"/>
        <filter val="742"/>
        <filter val="904"/>
        <filter val="922"/>
        <filter val="95 937"/>
        <filter val="99 567"/>
      </filters>
    </filterColumn>
  </autoFilter>
  <mergeCells count="29">
    <mergeCell ref="H20:H21"/>
    <mergeCell ref="O20:O21"/>
    <mergeCell ref="I20:I21"/>
    <mergeCell ref="J20:J21"/>
    <mergeCell ref="K20:K21"/>
    <mergeCell ref="L20:L21"/>
    <mergeCell ref="M20:M21"/>
    <mergeCell ref="N20:N21"/>
    <mergeCell ref="C20:C21"/>
    <mergeCell ref="D20:D21"/>
    <mergeCell ref="E20:E21"/>
    <mergeCell ref="F20:F21"/>
    <mergeCell ref="G20:G21"/>
    <mergeCell ref="A19:A21"/>
    <mergeCell ref="B19:B21"/>
    <mergeCell ref="C18:P18"/>
    <mergeCell ref="A4:P4"/>
    <mergeCell ref="C6:P6"/>
    <mergeCell ref="C7:P7"/>
    <mergeCell ref="C8:P8"/>
    <mergeCell ref="C9:P9"/>
    <mergeCell ref="C10:P10"/>
    <mergeCell ref="C11:P11"/>
    <mergeCell ref="C13:P13"/>
    <mergeCell ref="C14:P14"/>
    <mergeCell ref="C16:P16"/>
    <mergeCell ref="C17:P17"/>
    <mergeCell ref="C19:O19"/>
    <mergeCell ref="P19:P21"/>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27.pielikums Jūrmalas pilsētas domes 
2016.gada 15.septembra saistošajiem noteikumiem Nr.30
(protokols Nr.13, 11.punkts)
 </firstHeader>
    <firstFooter>&amp;L&amp;9&amp;D; &amp;T&amp;R&amp;9&amp;P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U323"/>
  <sheetViews>
    <sheetView showGridLines="0" view="pageLayout" zoomScaleNormal="100" workbookViewId="0">
      <selection activeCell="T5" sqref="T5"/>
    </sheetView>
  </sheetViews>
  <sheetFormatPr defaultRowHeight="12" outlineLevelCol="1" x14ac:dyDescent="0.25"/>
  <cols>
    <col min="1" max="1" width="10.85546875" style="1" customWidth="1"/>
    <col min="2" max="2" width="28" style="1" customWidth="1"/>
    <col min="3" max="3" width="8.7109375" style="1" customWidth="1"/>
    <col min="4" max="4" width="7.85546875" style="1" hidden="1" customWidth="1" outlineLevel="1"/>
    <col min="5" max="5" width="7" style="5" hidden="1" customWidth="1" outlineLevel="1"/>
    <col min="6" max="6" width="8.140625" style="1" customWidth="1" collapsed="1"/>
    <col min="7" max="7" width="10.42578125" style="1" hidden="1" customWidth="1" outlineLevel="1"/>
    <col min="8" max="8" width="8.42578125" style="1" hidden="1" customWidth="1" outlineLevel="1"/>
    <col min="9" max="9" width="7" style="1" customWidth="1" collapsed="1"/>
    <col min="10" max="10" width="8.7109375" style="1" hidden="1" customWidth="1" outlineLevel="1"/>
    <col min="11" max="11" width="9.7109375" style="1" hidden="1" customWidth="1" outlineLevel="1"/>
    <col min="12" max="12" width="7" style="1" customWidth="1" collapsed="1"/>
    <col min="13" max="14" width="7" style="1" hidden="1" customWidth="1" outlineLevel="1"/>
    <col min="15" max="15" width="7" style="1" customWidth="1" collapsed="1"/>
    <col min="16" max="16" width="34.7109375" style="1" hidden="1" customWidth="1" outlineLevel="1"/>
    <col min="17" max="17" width="9.140625" style="5" customWidth="1" collapsed="1"/>
    <col min="18" max="16384" width="9.140625" style="5"/>
  </cols>
  <sheetData>
    <row r="1" spans="1:17" x14ac:dyDescent="0.25">
      <c r="B1" s="548"/>
      <c r="C1" s="548"/>
      <c r="D1" s="548"/>
      <c r="E1" s="46"/>
      <c r="F1" s="548"/>
      <c r="G1" s="548"/>
      <c r="H1" s="548"/>
      <c r="I1" s="548"/>
      <c r="J1" s="548"/>
      <c r="K1" s="548"/>
      <c r="L1" s="548"/>
      <c r="M1" s="548"/>
      <c r="N1" s="548"/>
      <c r="O1" s="549" t="s">
        <v>753</v>
      </c>
      <c r="P1" s="548"/>
    </row>
    <row r="2" spans="1:17" x14ac:dyDescent="0.25">
      <c r="B2" s="548"/>
      <c r="C2" s="548"/>
      <c r="D2" s="548"/>
      <c r="E2" s="46"/>
      <c r="F2" s="548"/>
      <c r="G2" s="548"/>
      <c r="H2" s="548"/>
      <c r="I2" s="548"/>
      <c r="J2" s="548"/>
      <c r="K2" s="548"/>
      <c r="L2" s="548"/>
      <c r="M2" s="548"/>
      <c r="N2" s="548"/>
      <c r="O2" s="549"/>
      <c r="P2" s="548"/>
    </row>
    <row r="3" spans="1:17" x14ac:dyDescent="0.25">
      <c r="A3" s="7"/>
      <c r="B3" s="550"/>
      <c r="C3" s="550"/>
      <c r="D3" s="550"/>
      <c r="E3" s="551"/>
      <c r="F3" s="550"/>
      <c r="G3" s="550"/>
      <c r="H3" s="550"/>
      <c r="I3" s="550"/>
      <c r="J3" s="550"/>
      <c r="K3" s="550"/>
      <c r="L3" s="550"/>
      <c r="M3" s="550"/>
      <c r="N3" s="550"/>
      <c r="O3" s="552"/>
      <c r="P3" s="553"/>
      <c r="Q3" s="12"/>
    </row>
    <row r="4" spans="1:17" ht="15.75" x14ac:dyDescent="0.25">
      <c r="A4" s="830" t="s">
        <v>1</v>
      </c>
      <c r="B4" s="831"/>
      <c r="C4" s="831"/>
      <c r="D4" s="831"/>
      <c r="E4" s="831"/>
      <c r="F4" s="831"/>
      <c r="G4" s="831"/>
      <c r="H4" s="831"/>
      <c r="I4" s="831"/>
      <c r="J4" s="831"/>
      <c r="K4" s="831"/>
      <c r="L4" s="831"/>
      <c r="M4" s="831"/>
      <c r="N4" s="831"/>
      <c r="O4" s="831"/>
      <c r="P4" s="831"/>
      <c r="Q4" s="12"/>
    </row>
    <row r="5" spans="1:17" ht="15.75" x14ac:dyDescent="0.25">
      <c r="A5" s="544"/>
      <c r="B5" s="545"/>
      <c r="C5" s="545"/>
      <c r="D5" s="545"/>
      <c r="E5" s="554"/>
      <c r="F5" s="545"/>
      <c r="G5" s="545"/>
      <c r="H5" s="545"/>
      <c r="I5" s="545"/>
      <c r="J5" s="545"/>
      <c r="K5" s="545"/>
      <c r="L5" s="545"/>
      <c r="M5" s="545"/>
      <c r="N5" s="545"/>
      <c r="O5" s="545"/>
      <c r="P5" s="545"/>
      <c r="Q5" s="12"/>
    </row>
    <row r="6" spans="1:17" ht="12.75" customHeight="1" x14ac:dyDescent="0.25">
      <c r="A6" s="15" t="s">
        <v>2</v>
      </c>
      <c r="B6" s="16"/>
      <c r="C6" s="833" t="s">
        <v>754</v>
      </c>
      <c r="D6" s="833"/>
      <c r="E6" s="833"/>
      <c r="F6" s="833"/>
      <c r="G6" s="833"/>
      <c r="H6" s="833"/>
      <c r="I6" s="833"/>
      <c r="J6" s="833"/>
      <c r="K6" s="833"/>
      <c r="L6" s="833"/>
      <c r="M6" s="833"/>
      <c r="N6" s="833"/>
      <c r="O6" s="833"/>
      <c r="P6" s="833"/>
      <c r="Q6" s="12"/>
    </row>
    <row r="7" spans="1:17" ht="12.75" customHeight="1" x14ac:dyDescent="0.25">
      <c r="A7" s="15" t="s">
        <v>4</v>
      </c>
      <c r="B7" s="16"/>
      <c r="C7" s="833" t="s">
        <v>755</v>
      </c>
      <c r="D7" s="833"/>
      <c r="E7" s="833"/>
      <c r="F7" s="833"/>
      <c r="G7" s="833"/>
      <c r="H7" s="833"/>
      <c r="I7" s="833"/>
      <c r="J7" s="833"/>
      <c r="K7" s="833"/>
      <c r="L7" s="833"/>
      <c r="M7" s="833"/>
      <c r="N7" s="833"/>
      <c r="O7" s="833"/>
      <c r="P7" s="833"/>
      <c r="Q7" s="12"/>
    </row>
    <row r="8" spans="1:17" ht="12.75" customHeight="1" x14ac:dyDescent="0.25">
      <c r="A8" s="17" t="s">
        <v>6</v>
      </c>
      <c r="B8" s="18"/>
      <c r="C8" s="825" t="s">
        <v>756</v>
      </c>
      <c r="D8" s="825"/>
      <c r="E8" s="825"/>
      <c r="F8" s="825"/>
      <c r="G8" s="825"/>
      <c r="H8" s="825"/>
      <c r="I8" s="825"/>
      <c r="J8" s="825"/>
      <c r="K8" s="825"/>
      <c r="L8" s="825"/>
      <c r="M8" s="825"/>
      <c r="N8" s="825"/>
      <c r="O8" s="825"/>
      <c r="P8" s="825"/>
      <c r="Q8" s="12"/>
    </row>
    <row r="9" spans="1:17" ht="12.75" customHeight="1" x14ac:dyDescent="0.25">
      <c r="A9" s="17" t="s">
        <v>8</v>
      </c>
      <c r="B9" s="18"/>
      <c r="C9" s="825" t="s">
        <v>757</v>
      </c>
      <c r="D9" s="825"/>
      <c r="E9" s="825"/>
      <c r="F9" s="825"/>
      <c r="G9" s="825"/>
      <c r="H9" s="825"/>
      <c r="I9" s="825"/>
      <c r="J9" s="825"/>
      <c r="K9" s="825"/>
      <c r="L9" s="825"/>
      <c r="M9" s="825"/>
      <c r="N9" s="825"/>
      <c r="O9" s="825"/>
      <c r="P9" s="825"/>
      <c r="Q9" s="12"/>
    </row>
    <row r="10" spans="1:17" ht="24.75" customHeight="1" x14ac:dyDescent="0.25">
      <c r="A10" s="17" t="s">
        <v>10</v>
      </c>
      <c r="B10" s="18"/>
      <c r="C10" s="854" t="s">
        <v>758</v>
      </c>
      <c r="D10" s="833"/>
      <c r="E10" s="833"/>
      <c r="F10" s="833"/>
      <c r="G10" s="833"/>
      <c r="H10" s="833"/>
      <c r="I10" s="833"/>
      <c r="J10" s="833"/>
      <c r="K10" s="833"/>
      <c r="L10" s="833"/>
      <c r="M10" s="833"/>
      <c r="N10" s="833"/>
      <c r="O10" s="833"/>
      <c r="P10" s="833"/>
      <c r="Q10" s="12"/>
    </row>
    <row r="11" spans="1:17" ht="15" customHeight="1" x14ac:dyDescent="0.25">
      <c r="A11" s="17" t="s">
        <v>12</v>
      </c>
      <c r="B11" s="18"/>
      <c r="C11" s="833" t="s">
        <v>759</v>
      </c>
      <c r="D11" s="833"/>
      <c r="E11" s="833"/>
      <c r="F11" s="833"/>
      <c r="G11" s="833"/>
      <c r="H11" s="833"/>
      <c r="I11" s="833"/>
      <c r="J11" s="833"/>
      <c r="K11" s="833"/>
      <c r="L11" s="833"/>
      <c r="M11" s="833"/>
      <c r="N11" s="833"/>
      <c r="O11" s="833"/>
      <c r="P11" s="833"/>
      <c r="Q11" s="12"/>
    </row>
    <row r="12" spans="1:17" ht="12.75" customHeight="1" x14ac:dyDescent="0.25">
      <c r="A12" s="19" t="s">
        <v>14</v>
      </c>
      <c r="B12" s="18"/>
      <c r="C12" s="875"/>
      <c r="D12" s="875"/>
      <c r="E12" s="875"/>
      <c r="F12" s="875"/>
      <c r="G12" s="875"/>
      <c r="H12" s="875"/>
      <c r="I12" s="875"/>
      <c r="J12" s="875"/>
      <c r="K12" s="875"/>
      <c r="L12" s="875"/>
      <c r="M12" s="875"/>
      <c r="N12" s="875"/>
      <c r="O12" s="875"/>
      <c r="P12" s="875"/>
      <c r="Q12" s="12"/>
    </row>
    <row r="13" spans="1:17" ht="12.75" customHeight="1" x14ac:dyDescent="0.25">
      <c r="A13" s="17"/>
      <c r="B13" s="18" t="s">
        <v>15</v>
      </c>
      <c r="C13" s="855" t="s">
        <v>760</v>
      </c>
      <c r="D13" s="825"/>
      <c r="E13" s="825"/>
      <c r="F13" s="825"/>
      <c r="G13" s="825"/>
      <c r="H13" s="825"/>
      <c r="I13" s="825"/>
      <c r="J13" s="825"/>
      <c r="K13" s="825"/>
      <c r="L13" s="825"/>
      <c r="M13" s="825"/>
      <c r="N13" s="825"/>
      <c r="O13" s="825"/>
      <c r="P13" s="825"/>
      <c r="Q13" s="12"/>
    </row>
    <row r="14" spans="1:17" ht="12.75" customHeight="1" x14ac:dyDescent="0.25">
      <c r="A14" s="17"/>
      <c r="B14" s="18" t="s">
        <v>17</v>
      </c>
      <c r="C14" s="855" t="s">
        <v>761</v>
      </c>
      <c r="D14" s="825"/>
      <c r="E14" s="825"/>
      <c r="F14" s="825"/>
      <c r="G14" s="825"/>
      <c r="H14" s="825"/>
      <c r="I14" s="825"/>
      <c r="J14" s="825"/>
      <c r="K14" s="825"/>
      <c r="L14" s="825"/>
      <c r="M14" s="825"/>
      <c r="N14" s="825"/>
      <c r="O14" s="825"/>
      <c r="P14" s="825"/>
      <c r="Q14" s="12"/>
    </row>
    <row r="15" spans="1:17" ht="12.75" customHeight="1" x14ac:dyDescent="0.25">
      <c r="A15" s="17"/>
      <c r="B15" s="18" t="s">
        <v>19</v>
      </c>
      <c r="C15" s="855"/>
      <c r="D15" s="825"/>
      <c r="E15" s="825"/>
      <c r="F15" s="825"/>
      <c r="G15" s="825"/>
      <c r="H15" s="825"/>
      <c r="I15" s="825"/>
      <c r="J15" s="825"/>
      <c r="K15" s="825"/>
      <c r="L15" s="825"/>
      <c r="M15" s="825"/>
      <c r="N15" s="825"/>
      <c r="O15" s="825"/>
      <c r="P15" s="825"/>
      <c r="Q15" s="12"/>
    </row>
    <row r="16" spans="1:17" ht="12.75" customHeight="1" x14ac:dyDescent="0.25">
      <c r="A16" s="17"/>
      <c r="B16" s="18" t="s">
        <v>20</v>
      </c>
      <c r="C16" s="855" t="s">
        <v>762</v>
      </c>
      <c r="D16" s="825"/>
      <c r="E16" s="825"/>
      <c r="F16" s="825"/>
      <c r="G16" s="825"/>
      <c r="H16" s="825"/>
      <c r="I16" s="825"/>
      <c r="J16" s="825"/>
      <c r="K16" s="825"/>
      <c r="L16" s="825"/>
      <c r="M16" s="825"/>
      <c r="N16" s="825"/>
      <c r="O16" s="825"/>
      <c r="P16" s="825"/>
      <c r="Q16" s="12"/>
    </row>
    <row r="17" spans="1:21" ht="12.75" customHeight="1" x14ac:dyDescent="0.25">
      <c r="A17" s="17"/>
      <c r="B17" s="18" t="s">
        <v>22</v>
      </c>
      <c r="C17" s="855" t="s">
        <v>763</v>
      </c>
      <c r="D17" s="825"/>
      <c r="E17" s="825"/>
      <c r="F17" s="825"/>
      <c r="G17" s="825"/>
      <c r="H17" s="825"/>
      <c r="I17" s="825"/>
      <c r="J17" s="825"/>
      <c r="K17" s="825"/>
      <c r="L17" s="825"/>
      <c r="M17" s="825"/>
      <c r="N17" s="825"/>
      <c r="O17" s="825"/>
      <c r="P17" s="825"/>
      <c r="Q17" s="12"/>
    </row>
    <row r="18" spans="1:21" ht="12.75" customHeight="1" x14ac:dyDescent="0.25">
      <c r="A18" s="25"/>
      <c r="B18" s="26"/>
      <c r="C18" s="555"/>
      <c r="D18" s="555"/>
      <c r="E18" s="556"/>
      <c r="F18" s="555"/>
      <c r="G18" s="555"/>
      <c r="H18" s="555"/>
      <c r="I18" s="555"/>
      <c r="J18" s="555"/>
      <c r="K18" s="555"/>
      <c r="L18" s="555"/>
      <c r="M18" s="555"/>
      <c r="N18" s="555"/>
      <c r="O18" s="555"/>
      <c r="P18" s="555"/>
      <c r="Q18" s="12"/>
    </row>
    <row r="19" spans="1:21" s="27" customFormat="1" ht="12.75" customHeight="1" x14ac:dyDescent="0.25">
      <c r="A19" s="839" t="s">
        <v>23</v>
      </c>
      <c r="B19" s="842" t="s">
        <v>24</v>
      </c>
      <c r="C19" s="863" t="s">
        <v>25</v>
      </c>
      <c r="D19" s="864"/>
      <c r="E19" s="864"/>
      <c r="F19" s="864"/>
      <c r="G19" s="864"/>
      <c r="H19" s="864"/>
      <c r="I19" s="864"/>
      <c r="J19" s="864"/>
      <c r="K19" s="864"/>
      <c r="L19" s="864"/>
      <c r="M19" s="864"/>
      <c r="N19" s="864"/>
      <c r="O19" s="865"/>
      <c r="P19" s="866" t="s">
        <v>26</v>
      </c>
    </row>
    <row r="20" spans="1:21" s="27" customFormat="1" ht="12.75" customHeight="1" x14ac:dyDescent="0.25">
      <c r="A20" s="862"/>
      <c r="B20" s="843"/>
      <c r="C20" s="848" t="s">
        <v>27</v>
      </c>
      <c r="D20" s="869" t="s">
        <v>28</v>
      </c>
      <c r="E20" s="823" t="s">
        <v>29</v>
      </c>
      <c r="F20" s="835" t="s">
        <v>30</v>
      </c>
      <c r="G20" s="860" t="s">
        <v>31</v>
      </c>
      <c r="H20" s="823" t="s">
        <v>32</v>
      </c>
      <c r="I20" s="821" t="s">
        <v>33</v>
      </c>
      <c r="J20" s="860" t="s">
        <v>34</v>
      </c>
      <c r="K20" s="871" t="s">
        <v>35</v>
      </c>
      <c r="L20" s="873" t="s">
        <v>36</v>
      </c>
      <c r="M20" s="860" t="s">
        <v>37</v>
      </c>
      <c r="N20" s="823" t="s">
        <v>38</v>
      </c>
      <c r="O20" s="835" t="s">
        <v>39</v>
      </c>
      <c r="P20" s="867"/>
    </row>
    <row r="21" spans="1:21" s="28" customFormat="1" ht="53.25" customHeight="1" thickBot="1" x14ac:dyDescent="0.3">
      <c r="A21" s="841"/>
      <c r="B21" s="843"/>
      <c r="C21" s="849"/>
      <c r="D21" s="870"/>
      <c r="E21" s="824"/>
      <c r="F21" s="836"/>
      <c r="G21" s="861"/>
      <c r="H21" s="824"/>
      <c r="I21" s="822"/>
      <c r="J21" s="861"/>
      <c r="K21" s="872"/>
      <c r="L21" s="874"/>
      <c r="M21" s="861"/>
      <c r="N21" s="824"/>
      <c r="O21" s="836"/>
      <c r="P21" s="868"/>
    </row>
    <row r="22" spans="1:21" s="28" customFormat="1" ht="9.75" customHeight="1" thickTop="1" x14ac:dyDescent="0.25">
      <c r="A22" s="29">
        <v>1</v>
      </c>
      <c r="B22" s="29">
        <v>2</v>
      </c>
      <c r="C22" s="351">
        <v>3</v>
      </c>
      <c r="D22" s="31">
        <v>4</v>
      </c>
      <c r="E22" s="35">
        <v>5</v>
      </c>
      <c r="F22" s="33">
        <v>6</v>
      </c>
      <c r="G22" s="31">
        <v>7</v>
      </c>
      <c r="H22" s="35">
        <v>8</v>
      </c>
      <c r="I22" s="558">
        <v>9</v>
      </c>
      <c r="J22" s="31">
        <v>10</v>
      </c>
      <c r="K22" s="558">
        <v>11</v>
      </c>
      <c r="L22" s="29">
        <v>12</v>
      </c>
      <c r="M22" s="31">
        <v>13</v>
      </c>
      <c r="N22" s="35">
        <v>14</v>
      </c>
      <c r="O22" s="351">
        <v>15</v>
      </c>
      <c r="P22" s="33">
        <v>16</v>
      </c>
    </row>
    <row r="23" spans="1:21" s="46" customFormat="1" x14ac:dyDescent="0.25">
      <c r="A23" s="36"/>
      <c r="B23" s="37" t="s">
        <v>40</v>
      </c>
      <c r="C23" s="352"/>
      <c r="D23" s="39"/>
      <c r="E23" s="44"/>
      <c r="F23" s="559"/>
      <c r="G23" s="39"/>
      <c r="H23" s="44"/>
      <c r="I23" s="560"/>
      <c r="J23" s="39"/>
      <c r="K23" s="560"/>
      <c r="L23" s="803"/>
      <c r="M23" s="39"/>
      <c r="N23" s="44"/>
      <c r="O23" s="561"/>
      <c r="P23" s="559"/>
    </row>
    <row r="24" spans="1:21" s="46" customFormat="1" ht="12.75" thickBot="1" x14ac:dyDescent="0.3">
      <c r="A24" s="47"/>
      <c r="B24" s="48" t="s">
        <v>41</v>
      </c>
      <c r="C24" s="353">
        <f>SUM(F24,I24,L24,O24)</f>
        <v>1201931</v>
      </c>
      <c r="D24" s="50">
        <f>SUM(D25,D28,D29,D45,D46)</f>
        <v>831224</v>
      </c>
      <c r="E24" s="54">
        <f>SUM(E25,E28,E29,E45,E46)</f>
        <v>0</v>
      </c>
      <c r="F24" s="52">
        <f>SUM(F25,F28,F29,F45,F46)</f>
        <v>831224</v>
      </c>
      <c r="G24" s="50">
        <f>SUM(G25,G28,G46)</f>
        <v>329996</v>
      </c>
      <c r="H24" s="54">
        <f>SUM(H25,H28,H29,H45,H46)</f>
        <v>0</v>
      </c>
      <c r="I24" s="562">
        <f>SUM(I25,I28,I29,I45,I46)</f>
        <v>329996</v>
      </c>
      <c r="J24" s="50">
        <f>SUM(J25,J30,J46)</f>
        <v>34866</v>
      </c>
      <c r="K24" s="562">
        <f>SUM(K25,K30,K46)</f>
        <v>0</v>
      </c>
      <c r="L24" s="386">
        <f>SUM(L25,L30,L46)</f>
        <v>34866</v>
      </c>
      <c r="M24" s="50">
        <f>SUM(M25,M48)</f>
        <v>5845</v>
      </c>
      <c r="N24" s="54">
        <f>SUM(N25,N48)</f>
        <v>0</v>
      </c>
      <c r="O24" s="52">
        <f>SUM(O25,O48)</f>
        <v>5845</v>
      </c>
      <c r="P24" s="563"/>
      <c r="R24" s="56"/>
      <c r="S24" s="56"/>
      <c r="T24" s="56"/>
      <c r="U24" s="56"/>
    </row>
    <row r="25" spans="1:21" ht="12.75" thickTop="1" x14ac:dyDescent="0.25">
      <c r="A25" s="57"/>
      <c r="B25" s="58" t="s">
        <v>42</v>
      </c>
      <c r="C25" s="354">
        <f t="shared" ref="C25:C50" si="0">SUM(F25,I25,L25,O25)</f>
        <v>14797</v>
      </c>
      <c r="D25" s="60">
        <f t="shared" ref="D25:O25" si="1">SUM(D26:D27)</f>
        <v>0</v>
      </c>
      <c r="E25" s="64">
        <f t="shared" si="1"/>
        <v>0</v>
      </c>
      <c r="F25" s="62">
        <f t="shared" si="1"/>
        <v>0</v>
      </c>
      <c r="G25" s="60">
        <f t="shared" si="1"/>
        <v>0</v>
      </c>
      <c r="H25" s="64">
        <f t="shared" si="1"/>
        <v>0</v>
      </c>
      <c r="I25" s="564">
        <f t="shared" si="1"/>
        <v>0</v>
      </c>
      <c r="J25" s="60">
        <f t="shared" si="1"/>
        <v>8952</v>
      </c>
      <c r="K25" s="564">
        <f t="shared" si="1"/>
        <v>0</v>
      </c>
      <c r="L25" s="387">
        <f t="shared" si="1"/>
        <v>8952</v>
      </c>
      <c r="M25" s="60">
        <f t="shared" si="1"/>
        <v>5845</v>
      </c>
      <c r="N25" s="64">
        <f t="shared" si="1"/>
        <v>0</v>
      </c>
      <c r="O25" s="62">
        <f t="shared" si="1"/>
        <v>5845</v>
      </c>
      <c r="P25" s="565"/>
      <c r="R25" s="56"/>
      <c r="S25" s="56"/>
      <c r="T25" s="56"/>
      <c r="U25" s="56"/>
    </row>
    <row r="26" spans="1:21" x14ac:dyDescent="0.25">
      <c r="A26" s="66"/>
      <c r="B26" s="67" t="s">
        <v>43</v>
      </c>
      <c r="C26" s="355">
        <f t="shared" si="0"/>
        <v>209</v>
      </c>
      <c r="D26" s="69"/>
      <c r="E26" s="73"/>
      <c r="F26" s="566">
        <f>D26+E26</f>
        <v>0</v>
      </c>
      <c r="G26" s="69"/>
      <c r="H26" s="73"/>
      <c r="I26" s="567">
        <f>G26+H26</f>
        <v>0</v>
      </c>
      <c r="J26" s="69">
        <v>209</v>
      </c>
      <c r="K26" s="567"/>
      <c r="L26" s="804">
        <f>J26+K26</f>
        <v>209</v>
      </c>
      <c r="M26" s="69"/>
      <c r="N26" s="73"/>
      <c r="O26" s="568">
        <f>N26+M26</f>
        <v>0</v>
      </c>
      <c r="P26" s="569"/>
      <c r="R26" s="56"/>
      <c r="S26" s="56"/>
      <c r="T26" s="56"/>
      <c r="U26" s="56"/>
    </row>
    <row r="27" spans="1:21" x14ac:dyDescent="0.25">
      <c r="A27" s="75"/>
      <c r="B27" s="76" t="s">
        <v>44</v>
      </c>
      <c r="C27" s="356">
        <f t="shared" si="0"/>
        <v>14588</v>
      </c>
      <c r="D27" s="78"/>
      <c r="E27" s="82"/>
      <c r="F27" s="570">
        <f>D27+E27</f>
        <v>0</v>
      </c>
      <c r="G27" s="78"/>
      <c r="H27" s="82"/>
      <c r="I27" s="571">
        <f>G27+H27</f>
        <v>0</v>
      </c>
      <c r="J27" s="78">
        <v>8743</v>
      </c>
      <c r="K27" s="571"/>
      <c r="L27" s="805">
        <f>J27+K27</f>
        <v>8743</v>
      </c>
      <c r="M27" s="572">
        <f>5279+566</f>
        <v>5845</v>
      </c>
      <c r="N27" s="82"/>
      <c r="O27" s="573">
        <f>N27+M27</f>
        <v>5845</v>
      </c>
      <c r="P27" s="574"/>
      <c r="R27" s="56"/>
      <c r="S27" s="56"/>
      <c r="T27" s="56"/>
      <c r="U27" s="56"/>
    </row>
    <row r="28" spans="1:21" s="46" customFormat="1" ht="24.75" thickBot="1" x14ac:dyDescent="0.3">
      <c r="A28" s="84">
        <v>19300</v>
      </c>
      <c r="B28" s="84" t="s">
        <v>45</v>
      </c>
      <c r="C28" s="575">
        <f t="shared" si="0"/>
        <v>1161220</v>
      </c>
      <c r="D28" s="86">
        <f>D54</f>
        <v>831224</v>
      </c>
      <c r="E28" s="335"/>
      <c r="F28" s="576">
        <f>D28+E28</f>
        <v>831224</v>
      </c>
      <c r="G28" s="86">
        <f>G54</f>
        <v>329996</v>
      </c>
      <c r="H28" s="335"/>
      <c r="I28" s="577">
        <f>G28+H28</f>
        <v>329996</v>
      </c>
      <c r="J28" s="89" t="s">
        <v>46</v>
      </c>
      <c r="K28" s="799" t="s">
        <v>46</v>
      </c>
      <c r="L28" s="806" t="s">
        <v>46</v>
      </c>
      <c r="M28" s="89" t="s">
        <v>46</v>
      </c>
      <c r="N28" s="93"/>
      <c r="O28" s="91" t="s">
        <v>46</v>
      </c>
      <c r="P28" s="94"/>
      <c r="R28" s="56"/>
      <c r="S28" s="56"/>
      <c r="T28" s="56"/>
      <c r="U28" s="56"/>
    </row>
    <row r="29" spans="1:21" s="46" customFormat="1" ht="24.75" hidden="1" thickTop="1" x14ac:dyDescent="0.25">
      <c r="A29" s="95"/>
      <c r="B29" s="95" t="s">
        <v>47</v>
      </c>
      <c r="C29" s="358">
        <f t="shared" si="0"/>
        <v>0</v>
      </c>
      <c r="D29" s="97"/>
      <c r="E29" s="336"/>
      <c r="F29" s="578">
        <f>D29+E29</f>
        <v>0</v>
      </c>
      <c r="G29" s="98" t="s">
        <v>46</v>
      </c>
      <c r="H29" s="102" t="s">
        <v>46</v>
      </c>
      <c r="I29" s="579" t="s">
        <v>46</v>
      </c>
      <c r="J29" s="98" t="s">
        <v>46</v>
      </c>
      <c r="K29" s="579" t="s">
        <v>46</v>
      </c>
      <c r="L29" s="797" t="s">
        <v>46</v>
      </c>
      <c r="M29" s="98" t="s">
        <v>46</v>
      </c>
      <c r="N29" s="102"/>
      <c r="O29" s="100" t="s">
        <v>46</v>
      </c>
      <c r="P29" s="580"/>
      <c r="R29" s="56"/>
      <c r="S29" s="56"/>
      <c r="T29" s="56"/>
      <c r="U29" s="56"/>
    </row>
    <row r="30" spans="1:21" s="46" customFormat="1" ht="36.75" thickTop="1" x14ac:dyDescent="0.25">
      <c r="A30" s="95">
        <v>21300</v>
      </c>
      <c r="B30" s="95" t="s">
        <v>48</v>
      </c>
      <c r="C30" s="358">
        <f t="shared" si="0"/>
        <v>25289</v>
      </c>
      <c r="D30" s="98" t="s">
        <v>46</v>
      </c>
      <c r="E30" s="102" t="s">
        <v>46</v>
      </c>
      <c r="F30" s="100" t="s">
        <v>46</v>
      </c>
      <c r="G30" s="98" t="s">
        <v>46</v>
      </c>
      <c r="H30" s="102" t="s">
        <v>46</v>
      </c>
      <c r="I30" s="579" t="s">
        <v>46</v>
      </c>
      <c r="J30" s="104">
        <f>SUM(J31,J35,J37,J40)</f>
        <v>25289</v>
      </c>
      <c r="K30" s="622">
        <f>SUM(K31,K35,K37,K40)</f>
        <v>0</v>
      </c>
      <c r="L30" s="391">
        <f>SUM(L31,L35,L37,L40)</f>
        <v>25289</v>
      </c>
      <c r="M30" s="98" t="s">
        <v>46</v>
      </c>
      <c r="N30" s="239"/>
      <c r="O30" s="100" t="s">
        <v>46</v>
      </c>
      <c r="P30" s="581"/>
      <c r="R30" s="56"/>
      <c r="S30" s="56"/>
      <c r="T30" s="56"/>
      <c r="U30" s="56"/>
    </row>
    <row r="31" spans="1:21" s="46" customFormat="1" ht="24" hidden="1" x14ac:dyDescent="0.25">
      <c r="A31" s="107">
        <v>21350</v>
      </c>
      <c r="B31" s="95" t="s">
        <v>49</v>
      </c>
      <c r="C31" s="358">
        <f t="shared" si="0"/>
        <v>0</v>
      </c>
      <c r="D31" s="98" t="s">
        <v>46</v>
      </c>
      <c r="E31" s="102" t="s">
        <v>46</v>
      </c>
      <c r="F31" s="100" t="s">
        <v>46</v>
      </c>
      <c r="G31" s="98" t="s">
        <v>46</v>
      </c>
      <c r="H31" s="102" t="s">
        <v>46</v>
      </c>
      <c r="I31" s="579" t="s">
        <v>46</v>
      </c>
      <c r="J31" s="104">
        <f>SUM(J32:J34)</f>
        <v>0</v>
      </c>
      <c r="K31" s="622">
        <f>SUM(K32:K34)</f>
        <v>0</v>
      </c>
      <c r="L31" s="391">
        <f>SUM(L32:L34)</f>
        <v>0</v>
      </c>
      <c r="M31" s="98" t="s">
        <v>46</v>
      </c>
      <c r="N31" s="239"/>
      <c r="O31" s="100" t="s">
        <v>46</v>
      </c>
      <c r="P31" s="581"/>
      <c r="R31" s="56"/>
      <c r="S31" s="56"/>
      <c r="T31" s="56"/>
      <c r="U31" s="56"/>
    </row>
    <row r="32" spans="1:21" hidden="1" x14ac:dyDescent="0.25">
      <c r="A32" s="66">
        <v>21351</v>
      </c>
      <c r="B32" s="108" t="s">
        <v>50</v>
      </c>
      <c r="C32" s="355">
        <f t="shared" si="0"/>
        <v>0</v>
      </c>
      <c r="D32" s="110" t="s">
        <v>46</v>
      </c>
      <c r="E32" s="117" t="s">
        <v>46</v>
      </c>
      <c r="F32" s="112" t="s">
        <v>46</v>
      </c>
      <c r="G32" s="110" t="s">
        <v>46</v>
      </c>
      <c r="H32" s="117" t="s">
        <v>46</v>
      </c>
      <c r="I32" s="582" t="s">
        <v>46</v>
      </c>
      <c r="J32" s="113"/>
      <c r="K32" s="626"/>
      <c r="L32" s="804">
        <f>J32+K32</f>
        <v>0</v>
      </c>
      <c r="M32" s="110" t="s">
        <v>46</v>
      </c>
      <c r="N32" s="224"/>
      <c r="O32" s="112" t="s">
        <v>46</v>
      </c>
      <c r="P32" s="583"/>
      <c r="R32" s="56"/>
      <c r="S32" s="56"/>
      <c r="T32" s="56"/>
      <c r="U32" s="56"/>
    </row>
    <row r="33" spans="1:21" hidden="1" x14ac:dyDescent="0.25">
      <c r="A33" s="75">
        <v>21352</v>
      </c>
      <c r="B33" s="118" t="s">
        <v>51</v>
      </c>
      <c r="C33" s="356">
        <f t="shared" si="0"/>
        <v>0</v>
      </c>
      <c r="D33" s="120" t="s">
        <v>46</v>
      </c>
      <c r="E33" s="127" t="s">
        <v>46</v>
      </c>
      <c r="F33" s="122" t="s">
        <v>46</v>
      </c>
      <c r="G33" s="120" t="s">
        <v>46</v>
      </c>
      <c r="H33" s="127" t="s">
        <v>46</v>
      </c>
      <c r="I33" s="584" t="s">
        <v>46</v>
      </c>
      <c r="J33" s="123"/>
      <c r="K33" s="629"/>
      <c r="L33" s="805">
        <f>J33+K33</f>
        <v>0</v>
      </c>
      <c r="M33" s="120" t="s">
        <v>46</v>
      </c>
      <c r="N33" s="227"/>
      <c r="O33" s="122" t="s">
        <v>46</v>
      </c>
      <c r="P33" s="585"/>
      <c r="R33" s="56"/>
      <c r="S33" s="56"/>
      <c r="T33" s="56"/>
      <c r="U33" s="56"/>
    </row>
    <row r="34" spans="1:21" ht="24" hidden="1" x14ac:dyDescent="0.25">
      <c r="A34" s="75">
        <v>21359</v>
      </c>
      <c r="B34" s="118" t="s">
        <v>52</v>
      </c>
      <c r="C34" s="356">
        <f t="shared" si="0"/>
        <v>0</v>
      </c>
      <c r="D34" s="120" t="s">
        <v>46</v>
      </c>
      <c r="E34" s="127" t="s">
        <v>46</v>
      </c>
      <c r="F34" s="122" t="s">
        <v>46</v>
      </c>
      <c r="G34" s="120" t="s">
        <v>46</v>
      </c>
      <c r="H34" s="127" t="s">
        <v>46</v>
      </c>
      <c r="I34" s="584" t="s">
        <v>46</v>
      </c>
      <c r="J34" s="123"/>
      <c r="K34" s="629"/>
      <c r="L34" s="805">
        <f>J34+K34</f>
        <v>0</v>
      </c>
      <c r="M34" s="120" t="s">
        <v>46</v>
      </c>
      <c r="N34" s="227"/>
      <c r="O34" s="122" t="s">
        <v>46</v>
      </c>
      <c r="P34" s="585"/>
      <c r="R34" s="56"/>
      <c r="S34" s="56"/>
      <c r="T34" s="56"/>
      <c r="U34" s="56"/>
    </row>
    <row r="35" spans="1:21" s="46" customFormat="1" ht="36" hidden="1" x14ac:dyDescent="0.25">
      <c r="A35" s="107">
        <v>21370</v>
      </c>
      <c r="B35" s="95" t="s">
        <v>53</v>
      </c>
      <c r="C35" s="358">
        <f t="shared" si="0"/>
        <v>0</v>
      </c>
      <c r="D35" s="98" t="s">
        <v>46</v>
      </c>
      <c r="E35" s="102" t="s">
        <v>46</v>
      </c>
      <c r="F35" s="100" t="s">
        <v>46</v>
      </c>
      <c r="G35" s="98" t="s">
        <v>46</v>
      </c>
      <c r="H35" s="102" t="s">
        <v>46</v>
      </c>
      <c r="I35" s="579" t="s">
        <v>46</v>
      </c>
      <c r="J35" s="104">
        <f>SUM(J36)</f>
        <v>0</v>
      </c>
      <c r="K35" s="622">
        <f>SUM(K36)</f>
        <v>0</v>
      </c>
      <c r="L35" s="391">
        <f>SUM(L36)</f>
        <v>0</v>
      </c>
      <c r="M35" s="98" t="s">
        <v>46</v>
      </c>
      <c r="N35" s="239"/>
      <c r="O35" s="100" t="s">
        <v>46</v>
      </c>
      <c r="P35" s="581"/>
      <c r="R35" s="56"/>
      <c r="S35" s="56"/>
      <c r="T35" s="56"/>
      <c r="U35" s="56"/>
    </row>
    <row r="36" spans="1:21" ht="36" hidden="1" x14ac:dyDescent="0.25">
      <c r="A36" s="128">
        <v>21379</v>
      </c>
      <c r="B36" s="129" t="s">
        <v>54</v>
      </c>
      <c r="C36" s="586">
        <f t="shared" si="0"/>
        <v>0</v>
      </c>
      <c r="D36" s="131" t="s">
        <v>46</v>
      </c>
      <c r="E36" s="138" t="s">
        <v>46</v>
      </c>
      <c r="F36" s="133" t="s">
        <v>46</v>
      </c>
      <c r="G36" s="131" t="s">
        <v>46</v>
      </c>
      <c r="H36" s="138" t="s">
        <v>46</v>
      </c>
      <c r="I36" s="587" t="s">
        <v>46</v>
      </c>
      <c r="J36" s="134"/>
      <c r="K36" s="664"/>
      <c r="L36" s="807">
        <f>J36+K36</f>
        <v>0</v>
      </c>
      <c r="M36" s="131" t="s">
        <v>46</v>
      </c>
      <c r="N36" s="297"/>
      <c r="O36" s="133" t="s">
        <v>46</v>
      </c>
      <c r="P36" s="589"/>
      <c r="R36" s="56"/>
      <c r="S36" s="56"/>
      <c r="T36" s="56"/>
      <c r="U36" s="56"/>
    </row>
    <row r="37" spans="1:21" s="46" customFormat="1" x14ac:dyDescent="0.25">
      <c r="A37" s="107">
        <v>21380</v>
      </c>
      <c r="B37" s="95" t="s">
        <v>55</v>
      </c>
      <c r="C37" s="358">
        <f t="shared" si="0"/>
        <v>3789</v>
      </c>
      <c r="D37" s="98" t="s">
        <v>46</v>
      </c>
      <c r="E37" s="102" t="s">
        <v>46</v>
      </c>
      <c r="F37" s="100" t="s">
        <v>46</v>
      </c>
      <c r="G37" s="98" t="s">
        <v>46</v>
      </c>
      <c r="H37" s="102" t="s">
        <v>46</v>
      </c>
      <c r="I37" s="579" t="s">
        <v>46</v>
      </c>
      <c r="J37" s="104">
        <f>SUM(J38:J39)</f>
        <v>3789</v>
      </c>
      <c r="K37" s="622">
        <f>SUM(K38:K39)</f>
        <v>0</v>
      </c>
      <c r="L37" s="391">
        <f>SUM(L38:L39)</f>
        <v>3789</v>
      </c>
      <c r="M37" s="98" t="s">
        <v>46</v>
      </c>
      <c r="N37" s="239"/>
      <c r="O37" s="100" t="s">
        <v>46</v>
      </c>
      <c r="P37" s="581"/>
      <c r="R37" s="56"/>
      <c r="S37" s="56"/>
      <c r="T37" s="56"/>
      <c r="U37" s="56"/>
    </row>
    <row r="38" spans="1:21" x14ac:dyDescent="0.25">
      <c r="A38" s="67">
        <v>21381</v>
      </c>
      <c r="B38" s="108" t="s">
        <v>56</v>
      </c>
      <c r="C38" s="355">
        <f t="shared" si="0"/>
        <v>3789</v>
      </c>
      <c r="D38" s="110" t="s">
        <v>46</v>
      </c>
      <c r="E38" s="117" t="s">
        <v>46</v>
      </c>
      <c r="F38" s="112" t="s">
        <v>46</v>
      </c>
      <c r="G38" s="110" t="s">
        <v>46</v>
      </c>
      <c r="H38" s="117" t="s">
        <v>46</v>
      </c>
      <c r="I38" s="582" t="s">
        <v>46</v>
      </c>
      <c r="J38" s="113">
        <v>3789</v>
      </c>
      <c r="K38" s="626"/>
      <c r="L38" s="804">
        <f>J38+K38</f>
        <v>3789</v>
      </c>
      <c r="M38" s="110" t="s">
        <v>46</v>
      </c>
      <c r="N38" s="224"/>
      <c r="O38" s="112" t="s">
        <v>46</v>
      </c>
      <c r="P38" s="583"/>
      <c r="R38" s="56"/>
      <c r="S38" s="56"/>
      <c r="T38" s="56"/>
      <c r="U38" s="56"/>
    </row>
    <row r="39" spans="1:21" ht="24" hidden="1" x14ac:dyDescent="0.25">
      <c r="A39" s="76">
        <v>21383</v>
      </c>
      <c r="B39" s="118" t="s">
        <v>57</v>
      </c>
      <c r="C39" s="356">
        <f t="shared" si="0"/>
        <v>0</v>
      </c>
      <c r="D39" s="120" t="s">
        <v>46</v>
      </c>
      <c r="E39" s="127" t="s">
        <v>46</v>
      </c>
      <c r="F39" s="122" t="s">
        <v>46</v>
      </c>
      <c r="G39" s="120" t="s">
        <v>46</v>
      </c>
      <c r="H39" s="127" t="s">
        <v>46</v>
      </c>
      <c r="I39" s="584" t="s">
        <v>46</v>
      </c>
      <c r="J39" s="123"/>
      <c r="K39" s="629"/>
      <c r="L39" s="805">
        <f>J39+K39</f>
        <v>0</v>
      </c>
      <c r="M39" s="120" t="s">
        <v>46</v>
      </c>
      <c r="N39" s="227"/>
      <c r="O39" s="122" t="s">
        <v>46</v>
      </c>
      <c r="P39" s="585"/>
      <c r="R39" s="56"/>
      <c r="S39" s="56"/>
      <c r="T39" s="56"/>
      <c r="U39" s="56"/>
    </row>
    <row r="40" spans="1:21" s="46" customFormat="1" ht="24" x14ac:dyDescent="0.25">
      <c r="A40" s="107">
        <v>21390</v>
      </c>
      <c r="B40" s="95" t="s">
        <v>58</v>
      </c>
      <c r="C40" s="358">
        <f t="shared" si="0"/>
        <v>21500</v>
      </c>
      <c r="D40" s="98" t="s">
        <v>46</v>
      </c>
      <c r="E40" s="102" t="s">
        <v>46</v>
      </c>
      <c r="F40" s="100" t="s">
        <v>46</v>
      </c>
      <c r="G40" s="98" t="s">
        <v>46</v>
      </c>
      <c r="H40" s="102" t="s">
        <v>46</v>
      </c>
      <c r="I40" s="579" t="s">
        <v>46</v>
      </c>
      <c r="J40" s="104">
        <f>SUM(J41:J44)</f>
        <v>21500</v>
      </c>
      <c r="K40" s="622">
        <f>SUM(K41:K44)</f>
        <v>0</v>
      </c>
      <c r="L40" s="391">
        <f>SUM(L41:L44)</f>
        <v>21500</v>
      </c>
      <c r="M40" s="98" t="s">
        <v>46</v>
      </c>
      <c r="N40" s="239"/>
      <c r="O40" s="100" t="s">
        <v>46</v>
      </c>
      <c r="P40" s="581"/>
      <c r="R40" s="56"/>
      <c r="S40" s="56"/>
      <c r="T40" s="56"/>
      <c r="U40" s="56"/>
    </row>
    <row r="41" spans="1:21" ht="24" hidden="1" x14ac:dyDescent="0.25">
      <c r="A41" s="67">
        <v>21391</v>
      </c>
      <c r="B41" s="108" t="s">
        <v>59</v>
      </c>
      <c r="C41" s="355">
        <f t="shared" si="0"/>
        <v>0</v>
      </c>
      <c r="D41" s="110" t="s">
        <v>46</v>
      </c>
      <c r="E41" s="117" t="s">
        <v>46</v>
      </c>
      <c r="F41" s="112" t="s">
        <v>46</v>
      </c>
      <c r="G41" s="110" t="s">
        <v>46</v>
      </c>
      <c r="H41" s="117" t="s">
        <v>46</v>
      </c>
      <c r="I41" s="582" t="s">
        <v>46</v>
      </c>
      <c r="J41" s="113"/>
      <c r="K41" s="626"/>
      <c r="L41" s="804">
        <f>J41+K41</f>
        <v>0</v>
      </c>
      <c r="M41" s="110" t="s">
        <v>46</v>
      </c>
      <c r="N41" s="224"/>
      <c r="O41" s="112" t="s">
        <v>46</v>
      </c>
      <c r="P41" s="583"/>
      <c r="R41" s="56"/>
      <c r="S41" s="56"/>
      <c r="T41" s="56"/>
      <c r="U41" s="56"/>
    </row>
    <row r="42" spans="1:21" hidden="1" x14ac:dyDescent="0.25">
      <c r="A42" s="76">
        <v>21393</v>
      </c>
      <c r="B42" s="118" t="s">
        <v>60</v>
      </c>
      <c r="C42" s="356">
        <f t="shared" si="0"/>
        <v>0</v>
      </c>
      <c r="D42" s="120" t="s">
        <v>46</v>
      </c>
      <c r="E42" s="127" t="s">
        <v>46</v>
      </c>
      <c r="F42" s="122" t="s">
        <v>46</v>
      </c>
      <c r="G42" s="120" t="s">
        <v>46</v>
      </c>
      <c r="H42" s="127" t="s">
        <v>46</v>
      </c>
      <c r="I42" s="584" t="s">
        <v>46</v>
      </c>
      <c r="J42" s="123"/>
      <c r="K42" s="629"/>
      <c r="L42" s="805">
        <f>J42+K42</f>
        <v>0</v>
      </c>
      <c r="M42" s="120" t="s">
        <v>46</v>
      </c>
      <c r="N42" s="227"/>
      <c r="O42" s="122" t="s">
        <v>46</v>
      </c>
      <c r="P42" s="585"/>
      <c r="R42" s="56"/>
      <c r="S42" s="56"/>
      <c r="T42" s="56"/>
      <c r="U42" s="56"/>
    </row>
    <row r="43" spans="1:21" hidden="1" x14ac:dyDescent="0.25">
      <c r="A43" s="76">
        <v>21395</v>
      </c>
      <c r="B43" s="118" t="s">
        <v>61</v>
      </c>
      <c r="C43" s="356">
        <f t="shared" si="0"/>
        <v>0</v>
      </c>
      <c r="D43" s="120" t="s">
        <v>46</v>
      </c>
      <c r="E43" s="127" t="s">
        <v>46</v>
      </c>
      <c r="F43" s="122" t="s">
        <v>46</v>
      </c>
      <c r="G43" s="120" t="s">
        <v>46</v>
      </c>
      <c r="H43" s="127" t="s">
        <v>46</v>
      </c>
      <c r="I43" s="584" t="s">
        <v>46</v>
      </c>
      <c r="J43" s="123"/>
      <c r="K43" s="629"/>
      <c r="L43" s="805">
        <f>J43+K43</f>
        <v>0</v>
      </c>
      <c r="M43" s="120" t="s">
        <v>46</v>
      </c>
      <c r="N43" s="227"/>
      <c r="O43" s="122" t="s">
        <v>46</v>
      </c>
      <c r="P43" s="585"/>
      <c r="R43" s="56"/>
      <c r="S43" s="56"/>
      <c r="T43" s="56"/>
      <c r="U43" s="56"/>
    </row>
    <row r="44" spans="1:21" ht="24" x14ac:dyDescent="0.25">
      <c r="A44" s="76">
        <v>21399</v>
      </c>
      <c r="B44" s="118" t="s">
        <v>62</v>
      </c>
      <c r="C44" s="356">
        <f t="shared" si="0"/>
        <v>21500</v>
      </c>
      <c r="D44" s="120" t="s">
        <v>46</v>
      </c>
      <c r="E44" s="127" t="s">
        <v>46</v>
      </c>
      <c r="F44" s="122" t="s">
        <v>46</v>
      </c>
      <c r="G44" s="120" t="s">
        <v>46</v>
      </c>
      <c r="H44" s="127" t="s">
        <v>46</v>
      </c>
      <c r="I44" s="584" t="s">
        <v>46</v>
      </c>
      <c r="J44" s="123">
        <v>21500</v>
      </c>
      <c r="K44" s="629"/>
      <c r="L44" s="805">
        <f>J44+K44</f>
        <v>21500</v>
      </c>
      <c r="M44" s="120" t="s">
        <v>46</v>
      </c>
      <c r="N44" s="227"/>
      <c r="O44" s="122" t="s">
        <v>46</v>
      </c>
      <c r="P44" s="585"/>
      <c r="R44" s="56"/>
      <c r="S44" s="56"/>
      <c r="T44" s="56"/>
      <c r="U44" s="56"/>
    </row>
    <row r="45" spans="1:21" s="46" customFormat="1" ht="24" hidden="1" x14ac:dyDescent="0.25">
      <c r="A45" s="107">
        <v>21420</v>
      </c>
      <c r="B45" s="95" t="s">
        <v>63</v>
      </c>
      <c r="C45" s="358">
        <f t="shared" si="0"/>
        <v>0</v>
      </c>
      <c r="D45" s="141"/>
      <c r="E45" s="337"/>
      <c r="F45" s="578">
        <f>D45+E45</f>
        <v>0</v>
      </c>
      <c r="G45" s="98" t="s">
        <v>46</v>
      </c>
      <c r="H45" s="102" t="s">
        <v>46</v>
      </c>
      <c r="I45" s="579" t="s">
        <v>46</v>
      </c>
      <c r="J45" s="98" t="s">
        <v>46</v>
      </c>
      <c r="K45" s="579" t="s">
        <v>46</v>
      </c>
      <c r="L45" s="797" t="s">
        <v>46</v>
      </c>
      <c r="M45" s="98" t="s">
        <v>46</v>
      </c>
      <c r="N45" s="102"/>
      <c r="O45" s="100" t="s">
        <v>46</v>
      </c>
      <c r="P45" s="580"/>
      <c r="R45" s="56"/>
      <c r="S45" s="56"/>
      <c r="T45" s="56"/>
      <c r="U45" s="56"/>
    </row>
    <row r="46" spans="1:21" s="46" customFormat="1" ht="24" x14ac:dyDescent="0.25">
      <c r="A46" s="142">
        <v>21490</v>
      </c>
      <c r="B46" s="143" t="s">
        <v>64</v>
      </c>
      <c r="C46" s="358">
        <f t="shared" si="0"/>
        <v>625</v>
      </c>
      <c r="D46" s="144">
        <f t="shared" ref="D46:L46" si="2">D47</f>
        <v>0</v>
      </c>
      <c r="E46" s="338">
        <f t="shared" si="2"/>
        <v>0</v>
      </c>
      <c r="F46" s="146">
        <f t="shared" si="2"/>
        <v>0</v>
      </c>
      <c r="G46" s="144">
        <f t="shared" si="2"/>
        <v>0</v>
      </c>
      <c r="H46" s="338">
        <f t="shared" si="2"/>
        <v>0</v>
      </c>
      <c r="I46" s="590">
        <f t="shared" si="2"/>
        <v>0</v>
      </c>
      <c r="J46" s="144">
        <f t="shared" si="2"/>
        <v>625</v>
      </c>
      <c r="K46" s="800">
        <f t="shared" si="2"/>
        <v>0</v>
      </c>
      <c r="L46" s="393">
        <f t="shared" si="2"/>
        <v>625</v>
      </c>
      <c r="M46" s="98" t="s">
        <v>46</v>
      </c>
      <c r="N46" s="155"/>
      <c r="O46" s="100" t="s">
        <v>46</v>
      </c>
      <c r="P46" s="591"/>
      <c r="R46" s="56"/>
      <c r="S46" s="56"/>
      <c r="T46" s="56"/>
      <c r="U46" s="56"/>
    </row>
    <row r="47" spans="1:21" s="46" customFormat="1" ht="24" x14ac:dyDescent="0.25">
      <c r="A47" s="76">
        <v>21499</v>
      </c>
      <c r="B47" s="118" t="s">
        <v>65</v>
      </c>
      <c r="C47" s="586">
        <f t="shared" si="0"/>
        <v>625</v>
      </c>
      <c r="D47" s="592"/>
      <c r="E47" s="593"/>
      <c r="F47" s="588">
        <f>D47+E47</f>
        <v>0</v>
      </c>
      <c r="G47" s="594"/>
      <c r="H47" s="595"/>
      <c r="I47" s="596">
        <f>G47+H47</f>
        <v>0</v>
      </c>
      <c r="J47" s="592">
        <v>625</v>
      </c>
      <c r="K47" s="801"/>
      <c r="L47" s="807">
        <f>J47+K47</f>
        <v>625</v>
      </c>
      <c r="M47" s="131" t="s">
        <v>46</v>
      </c>
      <c r="N47" s="595"/>
      <c r="O47" s="133" t="s">
        <v>46</v>
      </c>
      <c r="P47" s="597"/>
      <c r="R47" s="56"/>
      <c r="S47" s="56"/>
      <c r="T47" s="56"/>
      <c r="U47" s="56"/>
    </row>
    <row r="48" spans="1:21" ht="24" hidden="1" x14ac:dyDescent="0.25">
      <c r="A48" s="149">
        <v>23000</v>
      </c>
      <c r="B48" s="150" t="s">
        <v>66</v>
      </c>
      <c r="C48" s="358">
        <f t="shared" si="0"/>
        <v>0</v>
      </c>
      <c r="D48" s="98" t="s">
        <v>46</v>
      </c>
      <c r="E48" s="102" t="s">
        <v>46</v>
      </c>
      <c r="F48" s="100" t="s">
        <v>46</v>
      </c>
      <c r="G48" s="98" t="s">
        <v>46</v>
      </c>
      <c r="H48" s="102" t="s">
        <v>46</v>
      </c>
      <c r="I48" s="579" t="s">
        <v>46</v>
      </c>
      <c r="J48" s="98" t="s">
        <v>46</v>
      </c>
      <c r="K48" s="579" t="s">
        <v>46</v>
      </c>
      <c r="L48" s="797" t="s">
        <v>46</v>
      </c>
      <c r="M48" s="598">
        <f>SUM(M49:M50)</f>
        <v>0</v>
      </c>
      <c r="N48" s="155">
        <f>SUM(N49:N50)</f>
        <v>0</v>
      </c>
      <c r="O48" s="156">
        <f>SUM(O49:O50)</f>
        <v>0</v>
      </c>
      <c r="P48" s="580"/>
      <c r="R48" s="56"/>
      <c r="S48" s="56"/>
      <c r="T48" s="56"/>
      <c r="U48" s="56"/>
    </row>
    <row r="49" spans="1:21" ht="24" hidden="1" x14ac:dyDescent="0.25">
      <c r="A49" s="157">
        <v>23410</v>
      </c>
      <c r="B49" s="158" t="s">
        <v>67</v>
      </c>
      <c r="C49" s="366">
        <f t="shared" si="0"/>
        <v>0</v>
      </c>
      <c r="D49" s="160" t="s">
        <v>46</v>
      </c>
      <c r="E49" s="340" t="s">
        <v>46</v>
      </c>
      <c r="F49" s="162" t="s">
        <v>46</v>
      </c>
      <c r="G49" s="160" t="s">
        <v>46</v>
      </c>
      <c r="H49" s="340" t="s">
        <v>46</v>
      </c>
      <c r="I49" s="599" t="s">
        <v>46</v>
      </c>
      <c r="J49" s="160" t="s">
        <v>46</v>
      </c>
      <c r="K49" s="599" t="s">
        <v>46</v>
      </c>
      <c r="L49" s="808" t="s">
        <v>46</v>
      </c>
      <c r="M49" s="171"/>
      <c r="N49" s="340"/>
      <c r="O49" s="366">
        <f>N49+M49</f>
        <v>0</v>
      </c>
      <c r="P49" s="600"/>
      <c r="R49" s="56"/>
      <c r="S49" s="56"/>
      <c r="T49" s="56"/>
      <c r="U49" s="56"/>
    </row>
    <row r="50" spans="1:21" ht="24" hidden="1" x14ac:dyDescent="0.25">
      <c r="A50" s="157">
        <v>23510</v>
      </c>
      <c r="B50" s="158" t="s">
        <v>68</v>
      </c>
      <c r="C50" s="366">
        <f t="shared" si="0"/>
        <v>0</v>
      </c>
      <c r="D50" s="160" t="s">
        <v>46</v>
      </c>
      <c r="E50" s="340" t="s">
        <v>46</v>
      </c>
      <c r="F50" s="162" t="s">
        <v>46</v>
      </c>
      <c r="G50" s="160" t="s">
        <v>46</v>
      </c>
      <c r="H50" s="340" t="s">
        <v>46</v>
      </c>
      <c r="I50" s="599" t="s">
        <v>46</v>
      </c>
      <c r="J50" s="160" t="s">
        <v>46</v>
      </c>
      <c r="K50" s="599" t="s">
        <v>46</v>
      </c>
      <c r="L50" s="808" t="s">
        <v>46</v>
      </c>
      <c r="M50" s="171"/>
      <c r="N50" s="340"/>
      <c r="O50" s="366">
        <f>N50+M50</f>
        <v>0</v>
      </c>
      <c r="P50" s="600"/>
      <c r="R50" s="56"/>
      <c r="S50" s="56"/>
      <c r="T50" s="56"/>
      <c r="U50" s="56"/>
    </row>
    <row r="51" spans="1:21" x14ac:dyDescent="0.25">
      <c r="A51" s="167"/>
      <c r="B51" s="158"/>
      <c r="C51" s="366"/>
      <c r="D51" s="160"/>
      <c r="E51" s="340"/>
      <c r="F51" s="162"/>
      <c r="G51" s="160"/>
      <c r="H51" s="340"/>
      <c r="I51" s="599"/>
      <c r="J51" s="601"/>
      <c r="K51" s="802"/>
      <c r="L51" s="395"/>
      <c r="M51" s="601"/>
      <c r="N51" s="602"/>
      <c r="O51" s="366"/>
      <c r="P51" s="603"/>
      <c r="R51" s="56"/>
      <c r="S51" s="56"/>
      <c r="T51" s="56"/>
      <c r="U51" s="56"/>
    </row>
    <row r="52" spans="1:21" s="46" customFormat="1" x14ac:dyDescent="0.25">
      <c r="A52" s="173"/>
      <c r="B52" s="174" t="s">
        <v>69</v>
      </c>
      <c r="C52" s="604"/>
      <c r="D52" s="199"/>
      <c r="E52" s="202"/>
      <c r="F52" s="201"/>
      <c r="G52" s="199"/>
      <c r="H52" s="202"/>
      <c r="I52" s="605"/>
      <c r="J52" s="199"/>
      <c r="K52" s="605"/>
      <c r="L52" s="400"/>
      <c r="M52" s="606"/>
      <c r="N52" s="607"/>
      <c r="O52" s="608"/>
      <c r="P52" s="609"/>
      <c r="R52" s="56"/>
      <c r="S52" s="56"/>
      <c r="T52" s="56"/>
      <c r="U52" s="56"/>
    </row>
    <row r="53" spans="1:21" s="46" customFormat="1" ht="12.75" thickBot="1" x14ac:dyDescent="0.3">
      <c r="A53" s="182"/>
      <c r="B53" s="47" t="s">
        <v>70</v>
      </c>
      <c r="C53" s="353">
        <f t="shared" ref="C53:C116" si="3">SUM(F53,I53,L53,O53)</f>
        <v>1201931</v>
      </c>
      <c r="D53" s="184">
        <f t="shared" ref="D53:O53" si="4">SUM(D54,D284)</f>
        <v>831224</v>
      </c>
      <c r="E53" s="188">
        <f t="shared" si="4"/>
        <v>0</v>
      </c>
      <c r="F53" s="186">
        <f t="shared" si="4"/>
        <v>831224</v>
      </c>
      <c r="G53" s="184">
        <f t="shared" si="4"/>
        <v>329996</v>
      </c>
      <c r="H53" s="188">
        <f t="shared" si="4"/>
        <v>0</v>
      </c>
      <c r="I53" s="610">
        <f t="shared" si="4"/>
        <v>329996</v>
      </c>
      <c r="J53" s="184">
        <f t="shared" si="4"/>
        <v>34866</v>
      </c>
      <c r="K53" s="610">
        <f t="shared" si="4"/>
        <v>0</v>
      </c>
      <c r="L53" s="398">
        <f t="shared" si="4"/>
        <v>34866</v>
      </c>
      <c r="M53" s="184">
        <f t="shared" si="4"/>
        <v>5845</v>
      </c>
      <c r="N53" s="188">
        <f t="shared" si="4"/>
        <v>0</v>
      </c>
      <c r="O53" s="368">
        <f t="shared" si="4"/>
        <v>5845</v>
      </c>
      <c r="P53" s="611"/>
      <c r="R53" s="56"/>
      <c r="S53" s="56"/>
      <c r="T53" s="56"/>
      <c r="U53" s="56"/>
    </row>
    <row r="54" spans="1:21" s="46" customFormat="1" ht="36.75" thickTop="1" x14ac:dyDescent="0.25">
      <c r="A54" s="189"/>
      <c r="B54" s="190" t="s">
        <v>71</v>
      </c>
      <c r="C54" s="612">
        <f t="shared" si="3"/>
        <v>1201931</v>
      </c>
      <c r="D54" s="192">
        <f t="shared" ref="D54:O54" si="5">SUM(D55,D197)</f>
        <v>831224</v>
      </c>
      <c r="E54" s="196">
        <f t="shared" si="5"/>
        <v>0</v>
      </c>
      <c r="F54" s="194">
        <f t="shared" si="5"/>
        <v>831224</v>
      </c>
      <c r="G54" s="192">
        <f t="shared" si="5"/>
        <v>329996</v>
      </c>
      <c r="H54" s="196">
        <f t="shared" si="5"/>
        <v>0</v>
      </c>
      <c r="I54" s="613">
        <f t="shared" si="5"/>
        <v>329996</v>
      </c>
      <c r="J54" s="192">
        <f t="shared" si="5"/>
        <v>34866</v>
      </c>
      <c r="K54" s="613">
        <f t="shared" si="5"/>
        <v>0</v>
      </c>
      <c r="L54" s="399">
        <f t="shared" si="5"/>
        <v>34866</v>
      </c>
      <c r="M54" s="192">
        <f t="shared" si="5"/>
        <v>5845</v>
      </c>
      <c r="N54" s="196">
        <f t="shared" si="5"/>
        <v>0</v>
      </c>
      <c r="O54" s="369">
        <f t="shared" si="5"/>
        <v>5845</v>
      </c>
      <c r="P54" s="614"/>
      <c r="R54" s="56"/>
      <c r="S54" s="56"/>
      <c r="T54" s="56"/>
      <c r="U54" s="56"/>
    </row>
    <row r="55" spans="1:21" s="46" customFormat="1" ht="24" x14ac:dyDescent="0.25">
      <c r="A55" s="40"/>
      <c r="B55" s="36" t="s">
        <v>72</v>
      </c>
      <c r="C55" s="604">
        <f t="shared" si="3"/>
        <v>1197646</v>
      </c>
      <c r="D55" s="199">
        <f t="shared" ref="D55:O55" si="6">SUM(D56,D78,D176,D190)</f>
        <v>827564</v>
      </c>
      <c r="E55" s="202">
        <f t="shared" si="6"/>
        <v>0</v>
      </c>
      <c r="F55" s="201">
        <f t="shared" si="6"/>
        <v>827564</v>
      </c>
      <c r="G55" s="199">
        <f t="shared" si="6"/>
        <v>329996</v>
      </c>
      <c r="H55" s="202">
        <f t="shared" si="6"/>
        <v>0</v>
      </c>
      <c r="I55" s="605">
        <f t="shared" si="6"/>
        <v>329996</v>
      </c>
      <c r="J55" s="199">
        <f t="shared" si="6"/>
        <v>34241</v>
      </c>
      <c r="K55" s="605">
        <f t="shared" si="6"/>
        <v>0</v>
      </c>
      <c r="L55" s="400">
        <f t="shared" si="6"/>
        <v>34241</v>
      </c>
      <c r="M55" s="199">
        <f t="shared" si="6"/>
        <v>5845</v>
      </c>
      <c r="N55" s="202">
        <f t="shared" si="6"/>
        <v>0</v>
      </c>
      <c r="O55" s="370">
        <f t="shared" si="6"/>
        <v>5845</v>
      </c>
      <c r="P55" s="615"/>
      <c r="R55" s="56"/>
      <c r="S55" s="56"/>
      <c r="T55" s="56"/>
      <c r="U55" s="56"/>
    </row>
    <row r="56" spans="1:21" s="46" customFormat="1" x14ac:dyDescent="0.25">
      <c r="A56" s="204">
        <v>1000</v>
      </c>
      <c r="B56" s="204" t="s">
        <v>73</v>
      </c>
      <c r="C56" s="616">
        <f t="shared" si="3"/>
        <v>1019787</v>
      </c>
      <c r="D56" s="617">
        <f t="shared" ref="D56:O56" si="7">SUM(D57,D70)</f>
        <v>687255</v>
      </c>
      <c r="E56" s="618">
        <f t="shared" si="7"/>
        <v>0</v>
      </c>
      <c r="F56" s="619">
        <f t="shared" si="7"/>
        <v>687255</v>
      </c>
      <c r="G56" s="617">
        <f t="shared" si="7"/>
        <v>329996</v>
      </c>
      <c r="H56" s="618">
        <f t="shared" si="7"/>
        <v>0</v>
      </c>
      <c r="I56" s="620">
        <f t="shared" si="7"/>
        <v>329996</v>
      </c>
      <c r="J56" s="617">
        <f t="shared" si="7"/>
        <v>2536</v>
      </c>
      <c r="K56" s="620">
        <f t="shared" si="7"/>
        <v>0</v>
      </c>
      <c r="L56" s="809">
        <f t="shared" si="7"/>
        <v>2536</v>
      </c>
      <c r="M56" s="206">
        <f t="shared" si="7"/>
        <v>0</v>
      </c>
      <c r="N56" s="210">
        <f t="shared" si="7"/>
        <v>0</v>
      </c>
      <c r="O56" s="371">
        <f t="shared" si="7"/>
        <v>0</v>
      </c>
      <c r="P56" s="621"/>
      <c r="R56" s="56"/>
      <c r="S56" s="56"/>
      <c r="T56" s="56"/>
      <c r="U56" s="56"/>
    </row>
    <row r="57" spans="1:21" x14ac:dyDescent="0.25">
      <c r="A57" s="95">
        <v>1100</v>
      </c>
      <c r="B57" s="212" t="s">
        <v>74</v>
      </c>
      <c r="C57" s="358">
        <f t="shared" si="3"/>
        <v>784254</v>
      </c>
      <c r="D57" s="104">
        <f t="shared" ref="D57:O57" si="8">SUM(D58,D61,D69)</f>
        <v>512963</v>
      </c>
      <c r="E57" s="239">
        <f t="shared" si="8"/>
        <v>0</v>
      </c>
      <c r="F57" s="106">
        <f t="shared" si="8"/>
        <v>512963</v>
      </c>
      <c r="G57" s="104">
        <f t="shared" si="8"/>
        <v>269239</v>
      </c>
      <c r="H57" s="239">
        <f t="shared" si="8"/>
        <v>0</v>
      </c>
      <c r="I57" s="622">
        <f t="shared" si="8"/>
        <v>269239</v>
      </c>
      <c r="J57" s="104">
        <f t="shared" si="8"/>
        <v>2052</v>
      </c>
      <c r="K57" s="622">
        <f t="shared" si="8"/>
        <v>0</v>
      </c>
      <c r="L57" s="391">
        <f t="shared" si="8"/>
        <v>2052</v>
      </c>
      <c r="M57" s="271">
        <f t="shared" si="8"/>
        <v>0</v>
      </c>
      <c r="N57" s="239">
        <f t="shared" si="8"/>
        <v>0</v>
      </c>
      <c r="O57" s="372">
        <f t="shared" si="8"/>
        <v>0</v>
      </c>
      <c r="P57" s="581"/>
      <c r="R57" s="56"/>
      <c r="S57" s="56"/>
      <c r="T57" s="56"/>
      <c r="U57" s="56"/>
    </row>
    <row r="58" spans="1:21" x14ac:dyDescent="0.25">
      <c r="A58" s="217">
        <v>1110</v>
      </c>
      <c r="B58" s="158" t="s">
        <v>75</v>
      </c>
      <c r="C58" s="366">
        <f t="shared" si="3"/>
        <v>703832</v>
      </c>
      <c r="D58" s="218">
        <f t="shared" ref="D58:O58" si="9">SUM(D59:D60)</f>
        <v>458931</v>
      </c>
      <c r="E58" s="222">
        <f t="shared" si="9"/>
        <v>0</v>
      </c>
      <c r="F58" s="220">
        <f t="shared" si="9"/>
        <v>458931</v>
      </c>
      <c r="G58" s="218">
        <f t="shared" si="9"/>
        <v>242849</v>
      </c>
      <c r="H58" s="222">
        <f t="shared" si="9"/>
        <v>0</v>
      </c>
      <c r="I58" s="623">
        <f t="shared" si="9"/>
        <v>242849</v>
      </c>
      <c r="J58" s="218">
        <f t="shared" si="9"/>
        <v>2052</v>
      </c>
      <c r="K58" s="623">
        <f t="shared" si="9"/>
        <v>0</v>
      </c>
      <c r="L58" s="396">
        <f t="shared" si="9"/>
        <v>2052</v>
      </c>
      <c r="M58" s="218">
        <f t="shared" si="9"/>
        <v>0</v>
      </c>
      <c r="N58" s="222">
        <f t="shared" si="9"/>
        <v>0</v>
      </c>
      <c r="O58" s="373">
        <f t="shared" si="9"/>
        <v>0</v>
      </c>
      <c r="P58" s="624"/>
      <c r="R58" s="56"/>
      <c r="S58" s="56"/>
      <c r="T58" s="56"/>
      <c r="U58" s="56"/>
    </row>
    <row r="59" spans="1:21" hidden="1" x14ac:dyDescent="0.25">
      <c r="A59" s="67">
        <v>1111</v>
      </c>
      <c r="B59" s="108" t="s">
        <v>76</v>
      </c>
      <c r="C59" s="355">
        <f t="shared" si="3"/>
        <v>0</v>
      </c>
      <c r="D59" s="113"/>
      <c r="E59" s="224"/>
      <c r="F59" s="625">
        <f>D59+E59</f>
        <v>0</v>
      </c>
      <c r="G59" s="113"/>
      <c r="H59" s="224"/>
      <c r="I59" s="626">
        <f>G59+H59</f>
        <v>0</v>
      </c>
      <c r="J59" s="113"/>
      <c r="K59" s="626"/>
      <c r="L59" s="810">
        <f>J59+K59</f>
        <v>0</v>
      </c>
      <c r="M59" s="113"/>
      <c r="N59" s="224"/>
      <c r="O59" s="627">
        <f>N59+M59</f>
        <v>0</v>
      </c>
      <c r="P59" s="583"/>
      <c r="R59" s="56"/>
      <c r="S59" s="56"/>
      <c r="T59" s="56"/>
      <c r="U59" s="56"/>
    </row>
    <row r="60" spans="1:21" ht="24" x14ac:dyDescent="0.25">
      <c r="A60" s="76">
        <v>1119</v>
      </c>
      <c r="B60" s="118" t="s">
        <v>77</v>
      </c>
      <c r="C60" s="356">
        <f t="shared" si="3"/>
        <v>703832</v>
      </c>
      <c r="D60" s="123">
        <f>449920+9011</f>
        <v>458931</v>
      </c>
      <c r="E60" s="227"/>
      <c r="F60" s="628">
        <f>D60+E60</f>
        <v>458931</v>
      </c>
      <c r="G60" s="123">
        <f>190517+51089+1243</f>
        <v>242849</v>
      </c>
      <c r="H60" s="227"/>
      <c r="I60" s="629">
        <f>G60+H60</f>
        <v>242849</v>
      </c>
      <c r="J60" s="123">
        <v>2052</v>
      </c>
      <c r="K60" s="629"/>
      <c r="L60" s="811">
        <f>J60+K60</f>
        <v>2052</v>
      </c>
      <c r="M60" s="123"/>
      <c r="N60" s="227"/>
      <c r="O60" s="630">
        <f>N60+M60</f>
        <v>0</v>
      </c>
      <c r="P60" s="585"/>
      <c r="R60" s="56"/>
      <c r="S60" s="56"/>
      <c r="T60" s="56"/>
      <c r="U60" s="56"/>
    </row>
    <row r="61" spans="1:21" ht="23.25" customHeight="1" x14ac:dyDescent="0.25">
      <c r="A61" s="228">
        <v>1140</v>
      </c>
      <c r="B61" s="118" t="s">
        <v>78</v>
      </c>
      <c r="C61" s="356">
        <f t="shared" si="3"/>
        <v>80422</v>
      </c>
      <c r="D61" s="229">
        <f t="shared" ref="D61:O61" si="10">SUM(D62:D68)</f>
        <v>54032</v>
      </c>
      <c r="E61" s="233">
        <f t="shared" si="10"/>
        <v>0</v>
      </c>
      <c r="F61" s="125">
        <f t="shared" si="10"/>
        <v>54032</v>
      </c>
      <c r="G61" s="229">
        <f t="shared" si="10"/>
        <v>26390</v>
      </c>
      <c r="H61" s="233">
        <f t="shared" si="10"/>
        <v>0</v>
      </c>
      <c r="I61" s="230">
        <f t="shared" si="10"/>
        <v>26390</v>
      </c>
      <c r="J61" s="229">
        <f t="shared" si="10"/>
        <v>0</v>
      </c>
      <c r="K61" s="230">
        <f t="shared" si="10"/>
        <v>0</v>
      </c>
      <c r="L61" s="225">
        <f t="shared" si="10"/>
        <v>0</v>
      </c>
      <c r="M61" s="229">
        <f t="shared" si="10"/>
        <v>0</v>
      </c>
      <c r="N61" s="233">
        <f t="shared" si="10"/>
        <v>0</v>
      </c>
      <c r="O61" s="375">
        <f t="shared" si="10"/>
        <v>0</v>
      </c>
      <c r="P61" s="631"/>
      <c r="R61" s="56"/>
      <c r="S61" s="56"/>
      <c r="T61" s="56"/>
      <c r="U61" s="56"/>
    </row>
    <row r="62" spans="1:21" x14ac:dyDescent="0.25">
      <c r="A62" s="76">
        <v>1141</v>
      </c>
      <c r="B62" s="118" t="s">
        <v>79</v>
      </c>
      <c r="C62" s="356">
        <f t="shared" si="3"/>
        <v>4483</v>
      </c>
      <c r="D62" s="123">
        <v>4483</v>
      </c>
      <c r="E62" s="227"/>
      <c r="F62" s="628">
        <f t="shared" ref="F62:F69" si="11">D62+E62</f>
        <v>4483</v>
      </c>
      <c r="G62" s="123"/>
      <c r="H62" s="227"/>
      <c r="I62" s="629">
        <f t="shared" ref="I62:I69" si="12">G62+H62</f>
        <v>0</v>
      </c>
      <c r="J62" s="123"/>
      <c r="K62" s="629"/>
      <c r="L62" s="811">
        <f t="shared" ref="L62:L69" si="13">J62+K62</f>
        <v>0</v>
      </c>
      <c r="M62" s="123"/>
      <c r="N62" s="227"/>
      <c r="O62" s="630">
        <f t="shared" ref="O62:O69" si="14">N62+M62</f>
        <v>0</v>
      </c>
      <c r="P62" s="585"/>
      <c r="R62" s="56"/>
      <c r="S62" s="56"/>
      <c r="T62" s="56"/>
      <c r="U62" s="56"/>
    </row>
    <row r="63" spans="1:21" ht="24.75" customHeight="1" x14ac:dyDescent="0.25">
      <c r="A63" s="76">
        <v>1142</v>
      </c>
      <c r="B63" s="118" t="s">
        <v>80</v>
      </c>
      <c r="C63" s="356">
        <f t="shared" si="3"/>
        <v>1423</v>
      </c>
      <c r="D63" s="123">
        <v>1179</v>
      </c>
      <c r="E63" s="227"/>
      <c r="F63" s="628">
        <f t="shared" si="11"/>
        <v>1179</v>
      </c>
      <c r="G63" s="123">
        <v>244</v>
      </c>
      <c r="H63" s="227"/>
      <c r="I63" s="629">
        <f t="shared" si="12"/>
        <v>244</v>
      </c>
      <c r="J63" s="123"/>
      <c r="K63" s="629"/>
      <c r="L63" s="811">
        <f t="shared" si="13"/>
        <v>0</v>
      </c>
      <c r="M63" s="123"/>
      <c r="N63" s="227"/>
      <c r="O63" s="630">
        <f t="shared" si="14"/>
        <v>0</v>
      </c>
      <c r="P63" s="585"/>
      <c r="R63" s="56"/>
      <c r="S63" s="56"/>
      <c r="T63" s="56"/>
      <c r="U63" s="56"/>
    </row>
    <row r="64" spans="1:21" ht="24" x14ac:dyDescent="0.25">
      <c r="A64" s="76">
        <v>1145</v>
      </c>
      <c r="B64" s="118" t="s">
        <v>81</v>
      </c>
      <c r="C64" s="356">
        <f t="shared" si="3"/>
        <v>8034</v>
      </c>
      <c r="D64" s="123">
        <v>8034</v>
      </c>
      <c r="E64" s="227"/>
      <c r="F64" s="628">
        <f t="shared" si="11"/>
        <v>8034</v>
      </c>
      <c r="G64" s="123"/>
      <c r="H64" s="227"/>
      <c r="I64" s="629">
        <f t="shared" si="12"/>
        <v>0</v>
      </c>
      <c r="J64" s="123"/>
      <c r="K64" s="629"/>
      <c r="L64" s="811">
        <f t="shared" si="13"/>
        <v>0</v>
      </c>
      <c r="M64" s="123"/>
      <c r="N64" s="227"/>
      <c r="O64" s="630">
        <f t="shared" si="14"/>
        <v>0</v>
      </c>
      <c r="P64" s="585"/>
      <c r="R64" s="56"/>
      <c r="S64" s="56"/>
      <c r="T64" s="56"/>
      <c r="U64" s="56"/>
    </row>
    <row r="65" spans="1:21" ht="27.75" hidden="1" customHeight="1" x14ac:dyDescent="0.25">
      <c r="A65" s="76">
        <v>1146</v>
      </c>
      <c r="B65" s="118" t="s">
        <v>82</v>
      </c>
      <c r="C65" s="356">
        <f t="shared" si="3"/>
        <v>0</v>
      </c>
      <c r="D65" s="123"/>
      <c r="E65" s="227"/>
      <c r="F65" s="628">
        <f t="shared" si="11"/>
        <v>0</v>
      </c>
      <c r="G65" s="123"/>
      <c r="H65" s="227"/>
      <c r="I65" s="629">
        <f t="shared" si="12"/>
        <v>0</v>
      </c>
      <c r="J65" s="123"/>
      <c r="K65" s="629"/>
      <c r="L65" s="811">
        <f t="shared" si="13"/>
        <v>0</v>
      </c>
      <c r="M65" s="123"/>
      <c r="N65" s="227"/>
      <c r="O65" s="630">
        <f t="shared" si="14"/>
        <v>0</v>
      </c>
      <c r="P65" s="585"/>
      <c r="R65" s="56"/>
      <c r="S65" s="56"/>
      <c r="T65" s="56"/>
      <c r="U65" s="56"/>
    </row>
    <row r="66" spans="1:21" x14ac:dyDescent="0.25">
      <c r="A66" s="76">
        <v>1147</v>
      </c>
      <c r="B66" s="118" t="s">
        <v>83</v>
      </c>
      <c r="C66" s="356">
        <f t="shared" si="3"/>
        <v>6045</v>
      </c>
      <c r="D66" s="123">
        <v>6045</v>
      </c>
      <c r="E66" s="227"/>
      <c r="F66" s="628">
        <f t="shared" si="11"/>
        <v>6045</v>
      </c>
      <c r="G66" s="123"/>
      <c r="H66" s="227"/>
      <c r="I66" s="629">
        <f t="shared" si="12"/>
        <v>0</v>
      </c>
      <c r="J66" s="123"/>
      <c r="K66" s="629"/>
      <c r="L66" s="811">
        <f t="shared" si="13"/>
        <v>0</v>
      </c>
      <c r="M66" s="123"/>
      <c r="N66" s="227"/>
      <c r="O66" s="630">
        <f t="shared" si="14"/>
        <v>0</v>
      </c>
      <c r="P66" s="585"/>
      <c r="R66" s="56"/>
      <c r="S66" s="56"/>
      <c r="T66" s="56"/>
      <c r="U66" s="56"/>
    </row>
    <row r="67" spans="1:21" x14ac:dyDescent="0.25">
      <c r="A67" s="76">
        <v>1148</v>
      </c>
      <c r="B67" s="118" t="s">
        <v>84</v>
      </c>
      <c r="C67" s="356">
        <f t="shared" si="3"/>
        <v>31799</v>
      </c>
      <c r="D67" s="123">
        <v>31799</v>
      </c>
      <c r="E67" s="227"/>
      <c r="F67" s="628">
        <f t="shared" si="11"/>
        <v>31799</v>
      </c>
      <c r="G67" s="123"/>
      <c r="H67" s="227"/>
      <c r="I67" s="629">
        <f t="shared" si="12"/>
        <v>0</v>
      </c>
      <c r="J67" s="123"/>
      <c r="K67" s="629"/>
      <c r="L67" s="811">
        <f t="shared" si="13"/>
        <v>0</v>
      </c>
      <c r="M67" s="123"/>
      <c r="N67" s="227"/>
      <c r="O67" s="630">
        <f t="shared" si="14"/>
        <v>0</v>
      </c>
      <c r="P67" s="585"/>
      <c r="R67" s="56"/>
      <c r="S67" s="56"/>
      <c r="T67" s="56"/>
      <c r="U67" s="56"/>
    </row>
    <row r="68" spans="1:21" ht="36" x14ac:dyDescent="0.25">
      <c r="A68" s="76">
        <v>1149</v>
      </c>
      <c r="B68" s="118" t="s">
        <v>85</v>
      </c>
      <c r="C68" s="356">
        <f t="shared" si="3"/>
        <v>28638</v>
      </c>
      <c r="D68" s="123">
        <f>2400+92</f>
        <v>2492</v>
      </c>
      <c r="E68" s="227"/>
      <c r="F68" s="628">
        <f t="shared" si="11"/>
        <v>2492</v>
      </c>
      <c r="G68" s="123">
        <f>24393+1753</f>
        <v>26146</v>
      </c>
      <c r="H68" s="227"/>
      <c r="I68" s="629">
        <f t="shared" si="12"/>
        <v>26146</v>
      </c>
      <c r="J68" s="123"/>
      <c r="K68" s="629"/>
      <c r="L68" s="811">
        <f t="shared" si="13"/>
        <v>0</v>
      </c>
      <c r="M68" s="123"/>
      <c r="N68" s="227"/>
      <c r="O68" s="630">
        <f t="shared" si="14"/>
        <v>0</v>
      </c>
      <c r="P68" s="585"/>
      <c r="R68" s="56"/>
      <c r="S68" s="56"/>
      <c r="T68" s="56"/>
      <c r="U68" s="56"/>
    </row>
    <row r="69" spans="1:21" ht="36" hidden="1" x14ac:dyDescent="0.25">
      <c r="A69" s="217">
        <v>1150</v>
      </c>
      <c r="B69" s="158" t="s">
        <v>86</v>
      </c>
      <c r="C69" s="366">
        <f t="shared" si="3"/>
        <v>0</v>
      </c>
      <c r="D69" s="234"/>
      <c r="E69" s="237"/>
      <c r="F69" s="632">
        <f t="shared" si="11"/>
        <v>0</v>
      </c>
      <c r="G69" s="234"/>
      <c r="H69" s="237"/>
      <c r="I69" s="633">
        <f t="shared" si="12"/>
        <v>0</v>
      </c>
      <c r="J69" s="234"/>
      <c r="K69" s="633"/>
      <c r="L69" s="812">
        <f t="shared" si="13"/>
        <v>0</v>
      </c>
      <c r="M69" s="234"/>
      <c r="N69" s="237"/>
      <c r="O69" s="634">
        <f t="shared" si="14"/>
        <v>0</v>
      </c>
      <c r="P69" s="635"/>
      <c r="R69" s="56"/>
      <c r="S69" s="56"/>
      <c r="T69" s="56"/>
      <c r="U69" s="56"/>
    </row>
    <row r="70" spans="1:21" ht="36" x14ac:dyDescent="0.25">
      <c r="A70" s="95">
        <v>1200</v>
      </c>
      <c r="B70" s="212" t="s">
        <v>87</v>
      </c>
      <c r="C70" s="358">
        <f t="shared" si="3"/>
        <v>235533</v>
      </c>
      <c r="D70" s="104">
        <f t="shared" ref="D70:O70" si="15">SUM(D71:D72)</f>
        <v>174292</v>
      </c>
      <c r="E70" s="239">
        <f t="shared" si="15"/>
        <v>0</v>
      </c>
      <c r="F70" s="106">
        <f t="shared" si="15"/>
        <v>174292</v>
      </c>
      <c r="G70" s="104">
        <f t="shared" si="15"/>
        <v>60757</v>
      </c>
      <c r="H70" s="239">
        <f t="shared" si="15"/>
        <v>0</v>
      </c>
      <c r="I70" s="622">
        <f t="shared" si="15"/>
        <v>60757</v>
      </c>
      <c r="J70" s="104">
        <f t="shared" si="15"/>
        <v>484</v>
      </c>
      <c r="K70" s="622">
        <f t="shared" si="15"/>
        <v>0</v>
      </c>
      <c r="L70" s="391">
        <f t="shared" si="15"/>
        <v>484</v>
      </c>
      <c r="M70" s="104">
        <f t="shared" si="15"/>
        <v>0</v>
      </c>
      <c r="N70" s="239">
        <f t="shared" si="15"/>
        <v>0</v>
      </c>
      <c r="O70" s="372">
        <f t="shared" si="15"/>
        <v>0</v>
      </c>
      <c r="P70" s="581"/>
      <c r="R70" s="56"/>
      <c r="S70" s="56"/>
      <c r="T70" s="56"/>
      <c r="U70" s="56"/>
    </row>
    <row r="71" spans="1:21" ht="24" x14ac:dyDescent="0.25">
      <c r="A71" s="240">
        <v>1210</v>
      </c>
      <c r="B71" s="108" t="s">
        <v>88</v>
      </c>
      <c r="C71" s="355">
        <f t="shared" si="3"/>
        <v>188177</v>
      </c>
      <c r="D71" s="113">
        <f>132014-6025+2077</f>
        <v>128066</v>
      </c>
      <c r="E71" s="224"/>
      <c r="F71" s="625">
        <f>D71+E71</f>
        <v>128066</v>
      </c>
      <c r="G71" s="113">
        <f>48826+10508+293</f>
        <v>59627</v>
      </c>
      <c r="H71" s="224"/>
      <c r="I71" s="626">
        <f>G71+H71</f>
        <v>59627</v>
      </c>
      <c r="J71" s="113">
        <v>484</v>
      </c>
      <c r="K71" s="626"/>
      <c r="L71" s="810">
        <f>J71+K71</f>
        <v>484</v>
      </c>
      <c r="M71" s="113"/>
      <c r="N71" s="224"/>
      <c r="O71" s="627">
        <f>N71+M71</f>
        <v>0</v>
      </c>
      <c r="P71" s="585"/>
      <c r="R71" s="56"/>
      <c r="S71" s="56"/>
      <c r="T71" s="56"/>
      <c r="U71" s="56"/>
    </row>
    <row r="72" spans="1:21" ht="24" x14ac:dyDescent="0.25">
      <c r="A72" s="228">
        <v>1220</v>
      </c>
      <c r="B72" s="118" t="s">
        <v>89</v>
      </c>
      <c r="C72" s="356">
        <f t="shared" si="3"/>
        <v>47356</v>
      </c>
      <c r="D72" s="229">
        <f t="shared" ref="D72:O72" si="16">SUM(D73:D77)</f>
        <v>46226</v>
      </c>
      <c r="E72" s="233">
        <f t="shared" si="16"/>
        <v>0</v>
      </c>
      <c r="F72" s="125">
        <f t="shared" si="16"/>
        <v>46226</v>
      </c>
      <c r="G72" s="229">
        <f t="shared" si="16"/>
        <v>1130</v>
      </c>
      <c r="H72" s="233">
        <f t="shared" si="16"/>
        <v>0</v>
      </c>
      <c r="I72" s="230">
        <f t="shared" si="16"/>
        <v>1130</v>
      </c>
      <c r="J72" s="229">
        <f t="shared" si="16"/>
        <v>0</v>
      </c>
      <c r="K72" s="230">
        <f t="shared" si="16"/>
        <v>0</v>
      </c>
      <c r="L72" s="225">
        <f t="shared" si="16"/>
        <v>0</v>
      </c>
      <c r="M72" s="229">
        <f t="shared" si="16"/>
        <v>0</v>
      </c>
      <c r="N72" s="233">
        <f t="shared" si="16"/>
        <v>0</v>
      </c>
      <c r="O72" s="375">
        <f t="shared" si="16"/>
        <v>0</v>
      </c>
      <c r="P72" s="631"/>
      <c r="R72" s="56"/>
      <c r="S72" s="56"/>
      <c r="T72" s="56"/>
      <c r="U72" s="56"/>
    </row>
    <row r="73" spans="1:21" ht="60" x14ac:dyDescent="0.25">
      <c r="A73" s="76">
        <v>1221</v>
      </c>
      <c r="B73" s="118" t="s">
        <v>90</v>
      </c>
      <c r="C73" s="356">
        <f t="shared" si="3"/>
        <v>31134</v>
      </c>
      <c r="D73" s="123">
        <v>30218</v>
      </c>
      <c r="E73" s="227">
        <v>-214</v>
      </c>
      <c r="F73" s="628">
        <f>D73+E73</f>
        <v>30004</v>
      </c>
      <c r="G73" s="123">
        <v>1130</v>
      </c>
      <c r="H73" s="227"/>
      <c r="I73" s="629">
        <f>G73+H73</f>
        <v>1130</v>
      </c>
      <c r="J73" s="123"/>
      <c r="K73" s="629"/>
      <c r="L73" s="811">
        <f>J73+K73</f>
        <v>0</v>
      </c>
      <c r="M73" s="123"/>
      <c r="N73" s="227"/>
      <c r="O73" s="630">
        <f>N73+M73</f>
        <v>0</v>
      </c>
      <c r="P73" s="585" t="s">
        <v>764</v>
      </c>
      <c r="R73" s="56"/>
      <c r="S73" s="56"/>
      <c r="T73" s="56"/>
      <c r="U73" s="56"/>
    </row>
    <row r="74" spans="1:21" hidden="1" x14ac:dyDescent="0.25">
      <c r="A74" s="76">
        <v>1223</v>
      </c>
      <c r="B74" s="118" t="s">
        <v>91</v>
      </c>
      <c r="C74" s="356">
        <f t="shared" si="3"/>
        <v>0</v>
      </c>
      <c r="D74" s="123"/>
      <c r="E74" s="227"/>
      <c r="F74" s="628">
        <f>D74+E74</f>
        <v>0</v>
      </c>
      <c r="G74" s="123"/>
      <c r="H74" s="227"/>
      <c r="I74" s="629">
        <f>G74+H74</f>
        <v>0</v>
      </c>
      <c r="J74" s="123"/>
      <c r="K74" s="629"/>
      <c r="L74" s="811">
        <f>J74+K74</f>
        <v>0</v>
      </c>
      <c r="M74" s="123"/>
      <c r="N74" s="227"/>
      <c r="O74" s="630">
        <f>N74+M74</f>
        <v>0</v>
      </c>
      <c r="P74" s="585"/>
      <c r="R74" s="56"/>
      <c r="S74" s="56"/>
      <c r="T74" s="56"/>
      <c r="U74" s="56"/>
    </row>
    <row r="75" spans="1:21" hidden="1" x14ac:dyDescent="0.25">
      <c r="A75" s="76">
        <v>1225</v>
      </c>
      <c r="B75" s="118" t="s">
        <v>92</v>
      </c>
      <c r="C75" s="356">
        <f t="shared" si="3"/>
        <v>0</v>
      </c>
      <c r="D75" s="123"/>
      <c r="E75" s="227"/>
      <c r="F75" s="628">
        <f>D75+E75</f>
        <v>0</v>
      </c>
      <c r="G75" s="123"/>
      <c r="H75" s="227"/>
      <c r="I75" s="629">
        <f>G75+H75</f>
        <v>0</v>
      </c>
      <c r="J75" s="123"/>
      <c r="K75" s="629"/>
      <c r="L75" s="811">
        <f>J75+K75</f>
        <v>0</v>
      </c>
      <c r="M75" s="123"/>
      <c r="N75" s="227"/>
      <c r="O75" s="630">
        <f>N75+M75</f>
        <v>0</v>
      </c>
      <c r="P75" s="585"/>
      <c r="R75" s="56"/>
      <c r="S75" s="56"/>
      <c r="T75" s="56"/>
      <c r="U75" s="56"/>
    </row>
    <row r="76" spans="1:21" ht="36" x14ac:dyDescent="0.25">
      <c r="A76" s="76">
        <v>1227</v>
      </c>
      <c r="B76" s="118" t="s">
        <v>93</v>
      </c>
      <c r="C76" s="356">
        <f t="shared" si="3"/>
        <v>15580</v>
      </c>
      <c r="D76" s="123">
        <v>15580</v>
      </c>
      <c r="E76" s="227"/>
      <c r="F76" s="628">
        <f>D76+E76</f>
        <v>15580</v>
      </c>
      <c r="G76" s="123"/>
      <c r="H76" s="227"/>
      <c r="I76" s="629">
        <f>G76+H76</f>
        <v>0</v>
      </c>
      <c r="J76" s="123"/>
      <c r="K76" s="629"/>
      <c r="L76" s="811">
        <f>J76+K76</f>
        <v>0</v>
      </c>
      <c r="M76" s="123"/>
      <c r="N76" s="227"/>
      <c r="O76" s="630">
        <f>N76+M76</f>
        <v>0</v>
      </c>
      <c r="P76" s="585"/>
      <c r="R76" s="56"/>
      <c r="S76" s="56"/>
      <c r="T76" s="56"/>
      <c r="U76" s="56"/>
    </row>
    <row r="77" spans="1:21" ht="60" x14ac:dyDescent="0.25">
      <c r="A77" s="76">
        <v>1228</v>
      </c>
      <c r="B77" s="118" t="s">
        <v>94</v>
      </c>
      <c r="C77" s="356">
        <f t="shared" si="3"/>
        <v>642</v>
      </c>
      <c r="D77" s="123">
        <v>428</v>
      </c>
      <c r="E77" s="227">
        <v>214</v>
      </c>
      <c r="F77" s="628">
        <f>D77+E77</f>
        <v>642</v>
      </c>
      <c r="G77" s="123"/>
      <c r="H77" s="227"/>
      <c r="I77" s="629">
        <f>G77+H77</f>
        <v>0</v>
      </c>
      <c r="J77" s="123"/>
      <c r="K77" s="629"/>
      <c r="L77" s="811">
        <f>J77+K77</f>
        <v>0</v>
      </c>
      <c r="M77" s="123"/>
      <c r="N77" s="227"/>
      <c r="O77" s="630">
        <f>N77+M77</f>
        <v>0</v>
      </c>
      <c r="P77" s="585" t="s">
        <v>765</v>
      </c>
      <c r="R77" s="56"/>
      <c r="S77" s="56"/>
      <c r="T77" s="56"/>
      <c r="U77" s="56"/>
    </row>
    <row r="78" spans="1:21" x14ac:dyDescent="0.25">
      <c r="A78" s="204">
        <v>2000</v>
      </c>
      <c r="B78" s="204" t="s">
        <v>95</v>
      </c>
      <c r="C78" s="616">
        <f t="shared" si="3"/>
        <v>177859</v>
      </c>
      <c r="D78" s="617">
        <f t="shared" ref="D78:O78" si="17">SUM(D79,D86,D133,D167,D168,D175)</f>
        <v>140309</v>
      </c>
      <c r="E78" s="618">
        <f t="shared" si="17"/>
        <v>0</v>
      </c>
      <c r="F78" s="619">
        <f t="shared" si="17"/>
        <v>140309</v>
      </c>
      <c r="G78" s="617">
        <f t="shared" si="17"/>
        <v>0</v>
      </c>
      <c r="H78" s="618">
        <f t="shared" si="17"/>
        <v>0</v>
      </c>
      <c r="I78" s="620">
        <f t="shared" si="17"/>
        <v>0</v>
      </c>
      <c r="J78" s="617">
        <f t="shared" si="17"/>
        <v>31705</v>
      </c>
      <c r="K78" s="620">
        <f t="shared" si="17"/>
        <v>0</v>
      </c>
      <c r="L78" s="809">
        <f t="shared" si="17"/>
        <v>31705</v>
      </c>
      <c r="M78" s="206">
        <f t="shared" si="17"/>
        <v>5845</v>
      </c>
      <c r="N78" s="210">
        <f t="shared" si="17"/>
        <v>0</v>
      </c>
      <c r="O78" s="371">
        <f t="shared" si="17"/>
        <v>5845</v>
      </c>
      <c r="P78" s="621"/>
      <c r="R78" s="56"/>
      <c r="S78" s="56"/>
      <c r="T78" s="56"/>
      <c r="U78" s="56"/>
    </row>
    <row r="79" spans="1:21" ht="24" x14ac:dyDescent="0.25">
      <c r="A79" s="95">
        <v>2100</v>
      </c>
      <c r="B79" s="212" t="s">
        <v>96</v>
      </c>
      <c r="C79" s="358">
        <f t="shared" si="3"/>
        <v>2781</v>
      </c>
      <c r="D79" s="104">
        <f t="shared" ref="D79:O79" si="18">SUM(D80,D83)</f>
        <v>2781</v>
      </c>
      <c r="E79" s="239">
        <f t="shared" si="18"/>
        <v>0</v>
      </c>
      <c r="F79" s="106">
        <f t="shared" si="18"/>
        <v>2781</v>
      </c>
      <c r="G79" s="104">
        <f t="shared" si="18"/>
        <v>0</v>
      </c>
      <c r="H79" s="239">
        <f t="shared" si="18"/>
        <v>0</v>
      </c>
      <c r="I79" s="622">
        <f t="shared" si="18"/>
        <v>0</v>
      </c>
      <c r="J79" s="104">
        <f t="shared" si="18"/>
        <v>0</v>
      </c>
      <c r="K79" s="622">
        <f t="shared" si="18"/>
        <v>0</v>
      </c>
      <c r="L79" s="391">
        <f t="shared" si="18"/>
        <v>0</v>
      </c>
      <c r="M79" s="104">
        <f t="shared" si="18"/>
        <v>0</v>
      </c>
      <c r="N79" s="239">
        <f t="shared" si="18"/>
        <v>0</v>
      </c>
      <c r="O79" s="372">
        <f t="shared" si="18"/>
        <v>0</v>
      </c>
      <c r="P79" s="581"/>
      <c r="R79" s="56"/>
      <c r="S79" s="56"/>
      <c r="T79" s="56"/>
      <c r="U79" s="56"/>
    </row>
    <row r="80" spans="1:21" ht="24" x14ac:dyDescent="0.25">
      <c r="A80" s="240">
        <v>2110</v>
      </c>
      <c r="B80" s="108" t="s">
        <v>97</v>
      </c>
      <c r="C80" s="355">
        <f t="shared" si="3"/>
        <v>2762</v>
      </c>
      <c r="D80" s="241">
        <f t="shared" ref="D80:O80" si="19">SUM(D81:D82)</f>
        <v>2762</v>
      </c>
      <c r="E80" s="245">
        <f t="shared" si="19"/>
        <v>0</v>
      </c>
      <c r="F80" s="115">
        <f t="shared" si="19"/>
        <v>2762</v>
      </c>
      <c r="G80" s="241">
        <f t="shared" si="19"/>
        <v>0</v>
      </c>
      <c r="H80" s="245">
        <f t="shared" si="19"/>
        <v>0</v>
      </c>
      <c r="I80" s="242">
        <f t="shared" si="19"/>
        <v>0</v>
      </c>
      <c r="J80" s="241">
        <f t="shared" si="19"/>
        <v>0</v>
      </c>
      <c r="K80" s="242">
        <f t="shared" si="19"/>
        <v>0</v>
      </c>
      <c r="L80" s="392">
        <f t="shared" si="19"/>
        <v>0</v>
      </c>
      <c r="M80" s="241">
        <f t="shared" si="19"/>
        <v>0</v>
      </c>
      <c r="N80" s="245">
        <f t="shared" si="19"/>
        <v>0</v>
      </c>
      <c r="O80" s="374">
        <f t="shared" si="19"/>
        <v>0</v>
      </c>
      <c r="P80" s="636"/>
      <c r="R80" s="56"/>
      <c r="S80" s="56"/>
      <c r="T80" s="56"/>
      <c r="U80" s="56"/>
    </row>
    <row r="81" spans="1:21" x14ac:dyDescent="0.25">
      <c r="A81" s="76">
        <v>2111</v>
      </c>
      <c r="B81" s="118" t="s">
        <v>98</v>
      </c>
      <c r="C81" s="356">
        <f t="shared" si="3"/>
        <v>1806</v>
      </c>
      <c r="D81" s="123">
        <v>1806</v>
      </c>
      <c r="E81" s="227"/>
      <c r="F81" s="628">
        <f>D81+E81</f>
        <v>1806</v>
      </c>
      <c r="G81" s="123"/>
      <c r="H81" s="227"/>
      <c r="I81" s="629">
        <f>G81+H81</f>
        <v>0</v>
      </c>
      <c r="J81" s="123"/>
      <c r="K81" s="629"/>
      <c r="L81" s="811">
        <f>J81+K81</f>
        <v>0</v>
      </c>
      <c r="M81" s="123"/>
      <c r="N81" s="227"/>
      <c r="O81" s="630">
        <f>N81+M81</f>
        <v>0</v>
      </c>
      <c r="P81" s="585"/>
      <c r="R81" s="56"/>
      <c r="S81" s="56"/>
      <c r="T81" s="56"/>
      <c r="U81" s="56"/>
    </row>
    <row r="82" spans="1:21" ht="24" x14ac:dyDescent="0.25">
      <c r="A82" s="76">
        <v>2112</v>
      </c>
      <c r="B82" s="118" t="s">
        <v>99</v>
      </c>
      <c r="C82" s="356">
        <f t="shared" si="3"/>
        <v>956</v>
      </c>
      <c r="D82" s="123">
        <v>956</v>
      </c>
      <c r="E82" s="227"/>
      <c r="F82" s="628">
        <f>D82+E82</f>
        <v>956</v>
      </c>
      <c r="G82" s="123"/>
      <c r="H82" s="227"/>
      <c r="I82" s="629">
        <f>G82+H82</f>
        <v>0</v>
      </c>
      <c r="J82" s="123"/>
      <c r="K82" s="629"/>
      <c r="L82" s="811">
        <f>J82+K82</f>
        <v>0</v>
      </c>
      <c r="M82" s="123"/>
      <c r="N82" s="227"/>
      <c r="O82" s="630">
        <f>N82+M82</f>
        <v>0</v>
      </c>
      <c r="P82" s="585"/>
      <c r="R82" s="56"/>
      <c r="S82" s="56"/>
      <c r="T82" s="56"/>
      <c r="U82" s="56"/>
    </row>
    <row r="83" spans="1:21" ht="24" x14ac:dyDescent="0.25">
      <c r="A83" s="228">
        <v>2120</v>
      </c>
      <c r="B83" s="118" t="s">
        <v>100</v>
      </c>
      <c r="C83" s="356">
        <f t="shared" si="3"/>
        <v>19</v>
      </c>
      <c r="D83" s="229">
        <f t="shared" ref="D83:O83" si="20">SUM(D84:D85)</f>
        <v>19</v>
      </c>
      <c r="E83" s="233">
        <f t="shared" si="20"/>
        <v>0</v>
      </c>
      <c r="F83" s="125">
        <f t="shared" si="20"/>
        <v>19</v>
      </c>
      <c r="G83" s="229">
        <f t="shared" si="20"/>
        <v>0</v>
      </c>
      <c r="H83" s="233">
        <f t="shared" si="20"/>
        <v>0</v>
      </c>
      <c r="I83" s="230">
        <f t="shared" si="20"/>
        <v>0</v>
      </c>
      <c r="J83" s="229">
        <f t="shared" si="20"/>
        <v>0</v>
      </c>
      <c r="K83" s="230">
        <f t="shared" si="20"/>
        <v>0</v>
      </c>
      <c r="L83" s="225">
        <f t="shared" si="20"/>
        <v>0</v>
      </c>
      <c r="M83" s="229">
        <f t="shared" si="20"/>
        <v>0</v>
      </c>
      <c r="N83" s="233">
        <f t="shared" si="20"/>
        <v>0</v>
      </c>
      <c r="O83" s="375">
        <f t="shared" si="20"/>
        <v>0</v>
      </c>
      <c r="P83" s="631"/>
      <c r="R83" s="56"/>
      <c r="S83" s="56"/>
      <c r="T83" s="56"/>
      <c r="U83" s="56"/>
    </row>
    <row r="84" spans="1:21" hidden="1" x14ac:dyDescent="0.25">
      <c r="A84" s="76">
        <v>2121</v>
      </c>
      <c r="B84" s="118" t="s">
        <v>98</v>
      </c>
      <c r="C84" s="356">
        <f t="shared" si="3"/>
        <v>0</v>
      </c>
      <c r="D84" s="123">
        <v>0</v>
      </c>
      <c r="E84" s="227"/>
      <c r="F84" s="628">
        <f>D84+E84</f>
        <v>0</v>
      </c>
      <c r="G84" s="123"/>
      <c r="H84" s="227"/>
      <c r="I84" s="629">
        <f>G84+H84</f>
        <v>0</v>
      </c>
      <c r="J84" s="123"/>
      <c r="K84" s="629"/>
      <c r="L84" s="811">
        <f>J84+K84</f>
        <v>0</v>
      </c>
      <c r="M84" s="123"/>
      <c r="N84" s="227"/>
      <c r="O84" s="630">
        <f>N84+M84</f>
        <v>0</v>
      </c>
      <c r="P84" s="585"/>
      <c r="R84" s="56"/>
      <c r="S84" s="56"/>
      <c r="T84" s="56"/>
      <c r="U84" s="56"/>
    </row>
    <row r="85" spans="1:21" ht="24" x14ac:dyDescent="0.25">
      <c r="A85" s="76">
        <v>2122</v>
      </c>
      <c r="B85" s="118" t="s">
        <v>99</v>
      </c>
      <c r="C85" s="356">
        <f t="shared" si="3"/>
        <v>19</v>
      </c>
      <c r="D85" s="123">
        <v>19</v>
      </c>
      <c r="E85" s="227"/>
      <c r="F85" s="628">
        <f>D85+E85</f>
        <v>19</v>
      </c>
      <c r="G85" s="123"/>
      <c r="H85" s="227"/>
      <c r="I85" s="629">
        <f>G85+H85</f>
        <v>0</v>
      </c>
      <c r="J85" s="123"/>
      <c r="K85" s="629"/>
      <c r="L85" s="811">
        <f>J85+K85</f>
        <v>0</v>
      </c>
      <c r="M85" s="123"/>
      <c r="N85" s="227"/>
      <c r="O85" s="630">
        <f>N85+M85</f>
        <v>0</v>
      </c>
      <c r="P85" s="637"/>
      <c r="R85" s="56"/>
      <c r="S85" s="56"/>
      <c r="T85" s="56"/>
      <c r="U85" s="56"/>
    </row>
    <row r="86" spans="1:21" x14ac:dyDescent="0.25">
      <c r="A86" s="95">
        <v>2200</v>
      </c>
      <c r="B86" s="212" t="s">
        <v>101</v>
      </c>
      <c r="C86" s="358">
        <f t="shared" si="3"/>
        <v>154965</v>
      </c>
      <c r="D86" s="104">
        <f t="shared" ref="D86:O86" si="21">SUM(D87,D92,D98,D106,D115,D119,D125,D131)</f>
        <v>128516</v>
      </c>
      <c r="E86" s="239">
        <f t="shared" si="21"/>
        <v>0</v>
      </c>
      <c r="F86" s="106">
        <f t="shared" si="21"/>
        <v>128516</v>
      </c>
      <c r="G86" s="104">
        <f t="shared" si="21"/>
        <v>0</v>
      </c>
      <c r="H86" s="239">
        <f t="shared" si="21"/>
        <v>0</v>
      </c>
      <c r="I86" s="622">
        <f t="shared" si="21"/>
        <v>0</v>
      </c>
      <c r="J86" s="104">
        <f t="shared" si="21"/>
        <v>23990</v>
      </c>
      <c r="K86" s="622">
        <f t="shared" si="21"/>
        <v>0</v>
      </c>
      <c r="L86" s="391">
        <f t="shared" si="21"/>
        <v>23990</v>
      </c>
      <c r="M86" s="293">
        <f t="shared" si="21"/>
        <v>2459</v>
      </c>
      <c r="N86" s="239">
        <f t="shared" si="21"/>
        <v>0</v>
      </c>
      <c r="O86" s="372">
        <f t="shared" si="21"/>
        <v>2459</v>
      </c>
      <c r="P86" s="581"/>
      <c r="R86" s="56"/>
      <c r="S86" s="56"/>
      <c r="T86" s="56"/>
      <c r="U86" s="56"/>
    </row>
    <row r="87" spans="1:21" ht="24" x14ac:dyDescent="0.25">
      <c r="A87" s="217">
        <v>2210</v>
      </c>
      <c r="B87" s="158" t="s">
        <v>102</v>
      </c>
      <c r="C87" s="366">
        <f t="shared" si="3"/>
        <v>2400</v>
      </c>
      <c r="D87" s="218">
        <f t="shared" ref="D87:O87" si="22">SUM(D88:D91)</f>
        <v>2350</v>
      </c>
      <c r="E87" s="222">
        <f t="shared" si="22"/>
        <v>0</v>
      </c>
      <c r="F87" s="220">
        <f t="shared" si="22"/>
        <v>2350</v>
      </c>
      <c r="G87" s="218">
        <f t="shared" si="22"/>
        <v>0</v>
      </c>
      <c r="H87" s="222">
        <f t="shared" si="22"/>
        <v>0</v>
      </c>
      <c r="I87" s="623">
        <f t="shared" si="22"/>
        <v>0</v>
      </c>
      <c r="J87" s="218">
        <f t="shared" si="22"/>
        <v>50</v>
      </c>
      <c r="K87" s="623">
        <f t="shared" si="22"/>
        <v>0</v>
      </c>
      <c r="L87" s="396">
        <f t="shared" si="22"/>
        <v>50</v>
      </c>
      <c r="M87" s="218">
        <f t="shared" si="22"/>
        <v>0</v>
      </c>
      <c r="N87" s="222">
        <f t="shared" si="22"/>
        <v>0</v>
      </c>
      <c r="O87" s="373">
        <f t="shared" si="22"/>
        <v>0</v>
      </c>
      <c r="P87" s="624"/>
      <c r="R87" s="56"/>
      <c r="S87" s="56"/>
      <c r="T87" s="56"/>
      <c r="U87" s="56"/>
    </row>
    <row r="88" spans="1:21" ht="24" hidden="1" x14ac:dyDescent="0.25">
      <c r="A88" s="67">
        <v>2211</v>
      </c>
      <c r="B88" s="108" t="s">
        <v>103</v>
      </c>
      <c r="C88" s="355">
        <f t="shared" si="3"/>
        <v>0</v>
      </c>
      <c r="D88" s="113"/>
      <c r="E88" s="224"/>
      <c r="F88" s="625">
        <f>D88+E88</f>
        <v>0</v>
      </c>
      <c r="G88" s="113"/>
      <c r="H88" s="224"/>
      <c r="I88" s="626">
        <f>G88+H88</f>
        <v>0</v>
      </c>
      <c r="J88" s="113"/>
      <c r="K88" s="626"/>
      <c r="L88" s="810">
        <f>J88+K88</f>
        <v>0</v>
      </c>
      <c r="M88" s="113"/>
      <c r="N88" s="224"/>
      <c r="O88" s="627">
        <f>N88+M88</f>
        <v>0</v>
      </c>
      <c r="P88" s="583"/>
      <c r="R88" s="56"/>
      <c r="S88" s="56"/>
      <c r="T88" s="56"/>
      <c r="U88" s="56"/>
    </row>
    <row r="89" spans="1:21" ht="36" x14ac:dyDescent="0.25">
      <c r="A89" s="76">
        <v>2212</v>
      </c>
      <c r="B89" s="118" t="s">
        <v>104</v>
      </c>
      <c r="C89" s="356">
        <f t="shared" si="3"/>
        <v>1920</v>
      </c>
      <c r="D89" s="123">
        <v>1920</v>
      </c>
      <c r="E89" s="227"/>
      <c r="F89" s="628">
        <f>D89+E89</f>
        <v>1920</v>
      </c>
      <c r="G89" s="123"/>
      <c r="H89" s="227"/>
      <c r="I89" s="629">
        <f>G89+H89</f>
        <v>0</v>
      </c>
      <c r="J89" s="123"/>
      <c r="K89" s="629"/>
      <c r="L89" s="811">
        <f>J89+K89</f>
        <v>0</v>
      </c>
      <c r="M89" s="123"/>
      <c r="N89" s="227"/>
      <c r="O89" s="630">
        <f>N89+M89</f>
        <v>0</v>
      </c>
      <c r="P89" s="585"/>
      <c r="R89" s="56"/>
      <c r="S89" s="56"/>
      <c r="T89" s="56"/>
      <c r="U89" s="56"/>
    </row>
    <row r="90" spans="1:21" ht="24" x14ac:dyDescent="0.25">
      <c r="A90" s="76">
        <v>2214</v>
      </c>
      <c r="B90" s="118" t="s">
        <v>105</v>
      </c>
      <c r="C90" s="356">
        <f t="shared" si="3"/>
        <v>360</v>
      </c>
      <c r="D90" s="123">
        <v>310</v>
      </c>
      <c r="E90" s="227"/>
      <c r="F90" s="628">
        <f>D90+E90</f>
        <v>310</v>
      </c>
      <c r="G90" s="123"/>
      <c r="H90" s="227"/>
      <c r="I90" s="629">
        <f>G90+H90</f>
        <v>0</v>
      </c>
      <c r="J90" s="123">
        <v>50</v>
      </c>
      <c r="K90" s="629"/>
      <c r="L90" s="811">
        <f>J90+K90</f>
        <v>50</v>
      </c>
      <c r="M90" s="123"/>
      <c r="N90" s="227"/>
      <c r="O90" s="630">
        <f>N90+M90</f>
        <v>0</v>
      </c>
      <c r="P90" s="585"/>
      <c r="R90" s="56"/>
      <c r="S90" s="56"/>
      <c r="T90" s="56"/>
      <c r="U90" s="56"/>
    </row>
    <row r="91" spans="1:21" x14ac:dyDescent="0.25">
      <c r="A91" s="76">
        <v>2219</v>
      </c>
      <c r="B91" s="118" t="s">
        <v>106</v>
      </c>
      <c r="C91" s="356">
        <f t="shared" si="3"/>
        <v>120</v>
      </c>
      <c r="D91" s="123">
        <v>120</v>
      </c>
      <c r="E91" s="227"/>
      <c r="F91" s="628">
        <f>D91+E91</f>
        <v>120</v>
      </c>
      <c r="G91" s="123"/>
      <c r="H91" s="227"/>
      <c r="I91" s="629">
        <f>G91+H91</f>
        <v>0</v>
      </c>
      <c r="J91" s="123"/>
      <c r="K91" s="629"/>
      <c r="L91" s="811">
        <f>J91+K91</f>
        <v>0</v>
      </c>
      <c r="M91" s="123"/>
      <c r="N91" s="227"/>
      <c r="O91" s="630">
        <f>N91+M91</f>
        <v>0</v>
      </c>
      <c r="P91" s="585"/>
      <c r="R91" s="56"/>
      <c r="S91" s="56"/>
      <c r="T91" s="56"/>
      <c r="U91" s="56"/>
    </row>
    <row r="92" spans="1:21" ht="24" x14ac:dyDescent="0.25">
      <c r="A92" s="228">
        <v>2220</v>
      </c>
      <c r="B92" s="118" t="s">
        <v>107</v>
      </c>
      <c r="C92" s="356">
        <f t="shared" si="3"/>
        <v>121126</v>
      </c>
      <c r="D92" s="229">
        <f t="shared" ref="D92:O92" si="23">SUM(D93:D97)</f>
        <v>99934</v>
      </c>
      <c r="E92" s="233">
        <f t="shared" si="23"/>
        <v>0</v>
      </c>
      <c r="F92" s="125">
        <f t="shared" si="23"/>
        <v>99934</v>
      </c>
      <c r="G92" s="229">
        <f t="shared" si="23"/>
        <v>0</v>
      </c>
      <c r="H92" s="233">
        <f t="shared" si="23"/>
        <v>0</v>
      </c>
      <c r="I92" s="230">
        <f t="shared" si="23"/>
        <v>0</v>
      </c>
      <c r="J92" s="229">
        <f t="shared" si="23"/>
        <v>21192</v>
      </c>
      <c r="K92" s="230">
        <f t="shared" si="23"/>
        <v>0</v>
      </c>
      <c r="L92" s="225">
        <f t="shared" si="23"/>
        <v>21192</v>
      </c>
      <c r="M92" s="229">
        <f t="shared" si="23"/>
        <v>0</v>
      </c>
      <c r="N92" s="233">
        <f t="shared" si="23"/>
        <v>0</v>
      </c>
      <c r="O92" s="375">
        <f t="shared" si="23"/>
        <v>0</v>
      </c>
      <c r="P92" s="631"/>
      <c r="R92" s="56"/>
      <c r="S92" s="56"/>
      <c r="T92" s="56"/>
      <c r="U92" s="56"/>
    </row>
    <row r="93" spans="1:21" x14ac:dyDescent="0.25">
      <c r="A93" s="76">
        <v>2221</v>
      </c>
      <c r="B93" s="118" t="s">
        <v>108</v>
      </c>
      <c r="C93" s="356">
        <f t="shared" si="3"/>
        <v>75818</v>
      </c>
      <c r="D93" s="123">
        <f>72327-2873</f>
        <v>69454</v>
      </c>
      <c r="E93" s="227"/>
      <c r="F93" s="628">
        <f>D93+E93</f>
        <v>69454</v>
      </c>
      <c r="G93" s="123"/>
      <c r="H93" s="227"/>
      <c r="I93" s="629">
        <f>G93+H93</f>
        <v>0</v>
      </c>
      <c r="J93" s="123">
        <f>3491+2873</f>
        <v>6364</v>
      </c>
      <c r="K93" s="629"/>
      <c r="L93" s="811">
        <f>J93+K93</f>
        <v>6364</v>
      </c>
      <c r="M93" s="123"/>
      <c r="N93" s="227"/>
      <c r="O93" s="630">
        <f>N93+M93</f>
        <v>0</v>
      </c>
      <c r="P93" s="585"/>
      <c r="R93" s="56"/>
      <c r="S93" s="56"/>
      <c r="T93" s="56"/>
      <c r="U93" s="56"/>
    </row>
    <row r="94" spans="1:21" x14ac:dyDescent="0.25">
      <c r="A94" s="76">
        <v>2222</v>
      </c>
      <c r="B94" s="118" t="s">
        <v>109</v>
      </c>
      <c r="C94" s="356">
        <f t="shared" si="3"/>
        <v>25518</v>
      </c>
      <c r="D94" s="123">
        <f>25000-11-3209</f>
        <v>21780</v>
      </c>
      <c r="E94" s="227"/>
      <c r="F94" s="628">
        <f>D94+E94</f>
        <v>21780</v>
      </c>
      <c r="G94" s="123"/>
      <c r="H94" s="227"/>
      <c r="I94" s="629">
        <f>G94+H94</f>
        <v>0</v>
      </c>
      <c r="J94" s="123">
        <f>518+11+3209</f>
        <v>3738</v>
      </c>
      <c r="K94" s="629"/>
      <c r="L94" s="811">
        <f>J94+K94</f>
        <v>3738</v>
      </c>
      <c r="M94" s="123"/>
      <c r="N94" s="227"/>
      <c r="O94" s="630">
        <f>N94+M94</f>
        <v>0</v>
      </c>
      <c r="P94" s="585"/>
      <c r="R94" s="56"/>
      <c r="S94" s="56"/>
      <c r="T94" s="56"/>
      <c r="U94" s="56"/>
    </row>
    <row r="95" spans="1:21" x14ac:dyDescent="0.25">
      <c r="A95" s="76">
        <v>2223</v>
      </c>
      <c r="B95" s="118" t="s">
        <v>110</v>
      </c>
      <c r="C95" s="356">
        <f t="shared" si="3"/>
        <v>19223</v>
      </c>
      <c r="D95" s="123">
        <f>11421-2870</f>
        <v>8551</v>
      </c>
      <c r="E95" s="227"/>
      <c r="F95" s="628">
        <f>D95+E95</f>
        <v>8551</v>
      </c>
      <c r="G95" s="123"/>
      <c r="H95" s="227"/>
      <c r="I95" s="629">
        <f>G95+H95</f>
        <v>0</v>
      </c>
      <c r="J95" s="123">
        <f>7802+2870</f>
        <v>10672</v>
      </c>
      <c r="K95" s="629"/>
      <c r="L95" s="811">
        <f>J95+K95</f>
        <v>10672</v>
      </c>
      <c r="M95" s="123"/>
      <c r="N95" s="227"/>
      <c r="O95" s="630">
        <f>N95+M95</f>
        <v>0</v>
      </c>
      <c r="P95" s="585"/>
      <c r="R95" s="56"/>
      <c r="S95" s="56"/>
      <c r="T95" s="56"/>
      <c r="U95" s="56"/>
    </row>
    <row r="96" spans="1:21" ht="48" x14ac:dyDescent="0.25">
      <c r="A96" s="76">
        <v>2224</v>
      </c>
      <c r="B96" s="118" t="s">
        <v>111</v>
      </c>
      <c r="C96" s="356">
        <f t="shared" si="3"/>
        <v>567</v>
      </c>
      <c r="D96" s="123">
        <v>149</v>
      </c>
      <c r="E96" s="227"/>
      <c r="F96" s="628">
        <f>D96+E96</f>
        <v>149</v>
      </c>
      <c r="G96" s="123"/>
      <c r="H96" s="227"/>
      <c r="I96" s="629">
        <f>G96+H96</f>
        <v>0</v>
      </c>
      <c r="J96" s="123">
        <v>418</v>
      </c>
      <c r="K96" s="629"/>
      <c r="L96" s="811">
        <f>J96+K96</f>
        <v>418</v>
      </c>
      <c r="M96" s="123"/>
      <c r="N96" s="227"/>
      <c r="O96" s="630">
        <f>N96+M96</f>
        <v>0</v>
      </c>
      <c r="P96" s="585"/>
      <c r="R96" s="56"/>
      <c r="S96" s="56"/>
      <c r="T96" s="56"/>
      <c r="U96" s="56"/>
    </row>
    <row r="97" spans="1:21" ht="24" hidden="1" x14ac:dyDescent="0.25">
      <c r="A97" s="76">
        <v>2229</v>
      </c>
      <c r="B97" s="118" t="s">
        <v>112</v>
      </c>
      <c r="C97" s="356">
        <f t="shared" si="3"/>
        <v>0</v>
      </c>
      <c r="D97" s="123"/>
      <c r="E97" s="227"/>
      <c r="F97" s="628">
        <f>D97+E97</f>
        <v>0</v>
      </c>
      <c r="G97" s="123"/>
      <c r="H97" s="227"/>
      <c r="I97" s="629">
        <f>G97+H97</f>
        <v>0</v>
      </c>
      <c r="J97" s="123"/>
      <c r="K97" s="629"/>
      <c r="L97" s="811">
        <f>J97+K97</f>
        <v>0</v>
      </c>
      <c r="M97" s="123"/>
      <c r="N97" s="227"/>
      <c r="O97" s="630">
        <f>N97+M97</f>
        <v>0</v>
      </c>
      <c r="P97" s="585"/>
      <c r="R97" s="56"/>
      <c r="S97" s="56"/>
      <c r="T97" s="56"/>
      <c r="U97" s="56"/>
    </row>
    <row r="98" spans="1:21" ht="36" x14ac:dyDescent="0.25">
      <c r="A98" s="228">
        <v>2230</v>
      </c>
      <c r="B98" s="118" t="s">
        <v>113</v>
      </c>
      <c r="C98" s="356">
        <f t="shared" si="3"/>
        <v>2412</v>
      </c>
      <c r="D98" s="229">
        <f t="shared" ref="D98:O98" si="24">SUM(D99:D105)</f>
        <v>1512</v>
      </c>
      <c r="E98" s="233">
        <f t="shared" si="24"/>
        <v>0</v>
      </c>
      <c r="F98" s="125">
        <f t="shared" si="24"/>
        <v>1512</v>
      </c>
      <c r="G98" s="229">
        <f t="shared" si="24"/>
        <v>0</v>
      </c>
      <c r="H98" s="233">
        <f t="shared" si="24"/>
        <v>0</v>
      </c>
      <c r="I98" s="230">
        <f t="shared" si="24"/>
        <v>0</v>
      </c>
      <c r="J98" s="229">
        <f t="shared" si="24"/>
        <v>900</v>
      </c>
      <c r="K98" s="230">
        <f t="shared" si="24"/>
        <v>0</v>
      </c>
      <c r="L98" s="225">
        <f t="shared" si="24"/>
        <v>900</v>
      </c>
      <c r="M98" s="229">
        <f t="shared" si="24"/>
        <v>0</v>
      </c>
      <c r="N98" s="233">
        <f t="shared" si="24"/>
        <v>0</v>
      </c>
      <c r="O98" s="375">
        <f t="shared" si="24"/>
        <v>0</v>
      </c>
      <c r="P98" s="631"/>
      <c r="R98" s="56"/>
      <c r="S98" s="56"/>
      <c r="T98" s="56"/>
      <c r="U98" s="56"/>
    </row>
    <row r="99" spans="1:21" ht="24" hidden="1" x14ac:dyDescent="0.25">
      <c r="A99" s="76">
        <v>2231</v>
      </c>
      <c r="B99" s="118" t="s">
        <v>114</v>
      </c>
      <c r="C99" s="356">
        <f t="shared" si="3"/>
        <v>0</v>
      </c>
      <c r="D99" s="123"/>
      <c r="E99" s="227"/>
      <c r="F99" s="628">
        <f t="shared" ref="F99:F105" si="25">D99+E99</f>
        <v>0</v>
      </c>
      <c r="G99" s="123"/>
      <c r="H99" s="227"/>
      <c r="I99" s="629">
        <f t="shared" ref="I99:I105" si="26">G99+H99</f>
        <v>0</v>
      </c>
      <c r="J99" s="123"/>
      <c r="K99" s="629"/>
      <c r="L99" s="811">
        <f t="shared" ref="L99:L105" si="27">J99+K99</f>
        <v>0</v>
      </c>
      <c r="M99" s="123"/>
      <c r="N99" s="227"/>
      <c r="O99" s="630">
        <f t="shared" ref="O99:O105" si="28">N99+M99</f>
        <v>0</v>
      </c>
      <c r="P99" s="585"/>
      <c r="R99" s="56"/>
      <c r="S99" s="56"/>
      <c r="T99" s="56"/>
      <c r="U99" s="56"/>
    </row>
    <row r="100" spans="1:21" ht="36" hidden="1" x14ac:dyDescent="0.25">
      <c r="A100" s="76">
        <v>2232</v>
      </c>
      <c r="B100" s="118" t="s">
        <v>115</v>
      </c>
      <c r="C100" s="356">
        <f t="shared" si="3"/>
        <v>0</v>
      </c>
      <c r="D100" s="123"/>
      <c r="E100" s="227"/>
      <c r="F100" s="628">
        <f t="shared" si="25"/>
        <v>0</v>
      </c>
      <c r="G100" s="123"/>
      <c r="H100" s="227"/>
      <c r="I100" s="629">
        <f t="shared" si="26"/>
        <v>0</v>
      </c>
      <c r="J100" s="123"/>
      <c r="K100" s="629"/>
      <c r="L100" s="811">
        <f t="shared" si="27"/>
        <v>0</v>
      </c>
      <c r="M100" s="123"/>
      <c r="N100" s="227"/>
      <c r="O100" s="630">
        <f t="shared" si="28"/>
        <v>0</v>
      </c>
      <c r="P100" s="585"/>
      <c r="R100" s="56"/>
      <c r="S100" s="56"/>
      <c r="T100" s="56"/>
      <c r="U100" s="56"/>
    </row>
    <row r="101" spans="1:21" ht="24" hidden="1" x14ac:dyDescent="0.25">
      <c r="A101" s="67">
        <v>2233</v>
      </c>
      <c r="B101" s="108" t="s">
        <v>116</v>
      </c>
      <c r="C101" s="355">
        <f t="shared" si="3"/>
        <v>0</v>
      </c>
      <c r="D101" s="113"/>
      <c r="E101" s="224"/>
      <c r="F101" s="625">
        <f t="shared" si="25"/>
        <v>0</v>
      </c>
      <c r="G101" s="113"/>
      <c r="H101" s="224"/>
      <c r="I101" s="626">
        <f t="shared" si="26"/>
        <v>0</v>
      </c>
      <c r="J101" s="113"/>
      <c r="K101" s="626"/>
      <c r="L101" s="810">
        <f t="shared" si="27"/>
        <v>0</v>
      </c>
      <c r="M101" s="113"/>
      <c r="N101" s="224"/>
      <c r="O101" s="627">
        <f t="shared" si="28"/>
        <v>0</v>
      </c>
      <c r="P101" s="583"/>
      <c r="R101" s="56"/>
      <c r="S101" s="56"/>
      <c r="T101" s="56"/>
      <c r="U101" s="56"/>
    </row>
    <row r="102" spans="1:21" ht="36" x14ac:dyDescent="0.25">
      <c r="A102" s="76">
        <v>2234</v>
      </c>
      <c r="B102" s="118" t="s">
        <v>117</v>
      </c>
      <c r="C102" s="356">
        <f t="shared" si="3"/>
        <v>112</v>
      </c>
      <c r="D102" s="123">
        <v>112</v>
      </c>
      <c r="E102" s="227"/>
      <c r="F102" s="628">
        <f t="shared" si="25"/>
        <v>112</v>
      </c>
      <c r="G102" s="123"/>
      <c r="H102" s="227"/>
      <c r="I102" s="629">
        <f t="shared" si="26"/>
        <v>0</v>
      </c>
      <c r="J102" s="123"/>
      <c r="K102" s="629"/>
      <c r="L102" s="811">
        <f t="shared" si="27"/>
        <v>0</v>
      </c>
      <c r="M102" s="123"/>
      <c r="N102" s="227"/>
      <c r="O102" s="630">
        <f t="shared" si="28"/>
        <v>0</v>
      </c>
      <c r="P102" s="585"/>
      <c r="R102" s="56"/>
      <c r="S102" s="56"/>
      <c r="T102" s="56"/>
      <c r="U102" s="56"/>
    </row>
    <row r="103" spans="1:21" ht="24" x14ac:dyDescent="0.25">
      <c r="A103" s="76">
        <v>2235</v>
      </c>
      <c r="B103" s="118" t="s">
        <v>118</v>
      </c>
      <c r="C103" s="356">
        <f t="shared" si="3"/>
        <v>300</v>
      </c>
      <c r="D103" s="123">
        <v>300</v>
      </c>
      <c r="E103" s="227"/>
      <c r="F103" s="628">
        <f t="shared" si="25"/>
        <v>300</v>
      </c>
      <c r="G103" s="123"/>
      <c r="H103" s="227"/>
      <c r="I103" s="629">
        <f t="shared" si="26"/>
        <v>0</v>
      </c>
      <c r="J103" s="123"/>
      <c r="K103" s="629"/>
      <c r="L103" s="811">
        <f t="shared" si="27"/>
        <v>0</v>
      </c>
      <c r="M103" s="123"/>
      <c r="N103" s="227"/>
      <c r="O103" s="630">
        <f t="shared" si="28"/>
        <v>0</v>
      </c>
      <c r="P103" s="585"/>
      <c r="R103" s="56"/>
      <c r="S103" s="56"/>
      <c r="T103" s="56"/>
      <c r="U103" s="56"/>
    </row>
    <row r="104" spans="1:21" x14ac:dyDescent="0.25">
      <c r="A104" s="76">
        <v>2236</v>
      </c>
      <c r="B104" s="118" t="s">
        <v>119</v>
      </c>
      <c r="C104" s="356">
        <f t="shared" si="3"/>
        <v>200</v>
      </c>
      <c r="D104" s="123"/>
      <c r="E104" s="227"/>
      <c r="F104" s="628">
        <f t="shared" si="25"/>
        <v>0</v>
      </c>
      <c r="G104" s="123"/>
      <c r="H104" s="227"/>
      <c r="I104" s="629">
        <f t="shared" si="26"/>
        <v>0</v>
      </c>
      <c r="J104" s="123">
        <v>200</v>
      </c>
      <c r="K104" s="629"/>
      <c r="L104" s="811">
        <f t="shared" si="27"/>
        <v>200</v>
      </c>
      <c r="M104" s="123"/>
      <c r="N104" s="227"/>
      <c r="O104" s="630">
        <f t="shared" si="28"/>
        <v>0</v>
      </c>
      <c r="P104" s="585"/>
      <c r="R104" s="56"/>
      <c r="S104" s="56"/>
      <c r="T104" s="56"/>
      <c r="U104" s="56"/>
    </row>
    <row r="105" spans="1:21" ht="24" x14ac:dyDescent="0.25">
      <c r="A105" s="76">
        <v>2239</v>
      </c>
      <c r="B105" s="118" t="s">
        <v>120</v>
      </c>
      <c r="C105" s="356">
        <f t="shared" si="3"/>
        <v>1800</v>
      </c>
      <c r="D105" s="123">
        <v>1100</v>
      </c>
      <c r="E105" s="227"/>
      <c r="F105" s="628">
        <f t="shared" si="25"/>
        <v>1100</v>
      </c>
      <c r="G105" s="123"/>
      <c r="H105" s="227"/>
      <c r="I105" s="629">
        <f t="shared" si="26"/>
        <v>0</v>
      </c>
      <c r="J105" s="123">
        <v>700</v>
      </c>
      <c r="K105" s="629"/>
      <c r="L105" s="811">
        <f t="shared" si="27"/>
        <v>700</v>
      </c>
      <c r="M105" s="123"/>
      <c r="N105" s="227"/>
      <c r="O105" s="630">
        <f t="shared" si="28"/>
        <v>0</v>
      </c>
      <c r="P105" s="585"/>
      <c r="R105" s="56"/>
      <c r="S105" s="56"/>
      <c r="T105" s="56"/>
      <c r="U105" s="56"/>
    </row>
    <row r="106" spans="1:21" ht="36" x14ac:dyDescent="0.25">
      <c r="A106" s="228">
        <v>2240</v>
      </c>
      <c r="B106" s="118" t="s">
        <v>121</v>
      </c>
      <c r="C106" s="356">
        <f t="shared" si="3"/>
        <v>6115</v>
      </c>
      <c r="D106" s="229">
        <f t="shared" ref="D106:O106" si="29">SUM(D107:D114)</f>
        <v>4567</v>
      </c>
      <c r="E106" s="233">
        <f t="shared" si="29"/>
        <v>0</v>
      </c>
      <c r="F106" s="125">
        <f t="shared" si="29"/>
        <v>4567</v>
      </c>
      <c r="G106" s="229">
        <f t="shared" si="29"/>
        <v>0</v>
      </c>
      <c r="H106" s="233">
        <f t="shared" si="29"/>
        <v>0</v>
      </c>
      <c r="I106" s="230">
        <f t="shared" si="29"/>
        <v>0</v>
      </c>
      <c r="J106" s="229">
        <f t="shared" si="29"/>
        <v>1548</v>
      </c>
      <c r="K106" s="230">
        <f t="shared" si="29"/>
        <v>0</v>
      </c>
      <c r="L106" s="225">
        <f t="shared" si="29"/>
        <v>1548</v>
      </c>
      <c r="M106" s="229">
        <f t="shared" si="29"/>
        <v>0</v>
      </c>
      <c r="N106" s="233">
        <f t="shared" si="29"/>
        <v>0</v>
      </c>
      <c r="O106" s="375">
        <f t="shared" si="29"/>
        <v>0</v>
      </c>
      <c r="P106" s="631"/>
      <c r="R106" s="56"/>
      <c r="S106" s="56"/>
      <c r="T106" s="56"/>
      <c r="U106" s="56"/>
    </row>
    <row r="107" spans="1:21" hidden="1" x14ac:dyDescent="0.25">
      <c r="A107" s="76">
        <v>2241</v>
      </c>
      <c r="B107" s="118" t="s">
        <v>122</v>
      </c>
      <c r="C107" s="356">
        <f t="shared" si="3"/>
        <v>0</v>
      </c>
      <c r="D107" s="123"/>
      <c r="E107" s="227"/>
      <c r="F107" s="628">
        <f t="shared" ref="F107:F114" si="30">D107+E107</f>
        <v>0</v>
      </c>
      <c r="G107" s="123"/>
      <c r="H107" s="227"/>
      <c r="I107" s="629">
        <f t="shared" ref="I107:I114" si="31">G107+H107</f>
        <v>0</v>
      </c>
      <c r="J107" s="123"/>
      <c r="K107" s="629"/>
      <c r="L107" s="811">
        <f t="shared" ref="L107:L114" si="32">J107+K107</f>
        <v>0</v>
      </c>
      <c r="M107" s="123"/>
      <c r="N107" s="227"/>
      <c r="O107" s="630">
        <f t="shared" ref="O107:O114" si="33">N107+M107</f>
        <v>0</v>
      </c>
      <c r="P107" s="585"/>
      <c r="R107" s="56"/>
      <c r="S107" s="56"/>
      <c r="T107" s="56"/>
      <c r="U107" s="56"/>
    </row>
    <row r="108" spans="1:21" ht="24" x14ac:dyDescent="0.25">
      <c r="A108" s="76">
        <v>2242</v>
      </c>
      <c r="B108" s="118" t="s">
        <v>123</v>
      </c>
      <c r="C108" s="356">
        <f t="shared" si="3"/>
        <v>699</v>
      </c>
      <c r="D108" s="123">
        <v>699</v>
      </c>
      <c r="E108" s="227"/>
      <c r="F108" s="628">
        <f t="shared" si="30"/>
        <v>699</v>
      </c>
      <c r="G108" s="123"/>
      <c r="H108" s="227"/>
      <c r="I108" s="629">
        <f t="shared" si="31"/>
        <v>0</v>
      </c>
      <c r="J108" s="123"/>
      <c r="K108" s="629"/>
      <c r="L108" s="811">
        <f t="shared" si="32"/>
        <v>0</v>
      </c>
      <c r="M108" s="123"/>
      <c r="N108" s="227"/>
      <c r="O108" s="630">
        <f t="shared" si="33"/>
        <v>0</v>
      </c>
      <c r="P108" s="585"/>
      <c r="R108" s="56"/>
      <c r="S108" s="56"/>
      <c r="T108" s="56"/>
      <c r="U108" s="56"/>
    </row>
    <row r="109" spans="1:21" ht="24" x14ac:dyDescent="0.25">
      <c r="A109" s="76">
        <v>2243</v>
      </c>
      <c r="B109" s="118" t="s">
        <v>124</v>
      </c>
      <c r="C109" s="356">
        <f t="shared" si="3"/>
        <v>636</v>
      </c>
      <c r="D109" s="123">
        <v>286</v>
      </c>
      <c r="E109" s="227"/>
      <c r="F109" s="628">
        <f t="shared" si="30"/>
        <v>286</v>
      </c>
      <c r="G109" s="123"/>
      <c r="H109" s="227"/>
      <c r="I109" s="629">
        <f t="shared" si="31"/>
        <v>0</v>
      </c>
      <c r="J109" s="123">
        <v>350</v>
      </c>
      <c r="K109" s="629"/>
      <c r="L109" s="811">
        <f t="shared" si="32"/>
        <v>350</v>
      </c>
      <c r="M109" s="123"/>
      <c r="N109" s="227"/>
      <c r="O109" s="630">
        <f t="shared" si="33"/>
        <v>0</v>
      </c>
      <c r="P109" s="585"/>
      <c r="R109" s="56"/>
      <c r="S109" s="56"/>
      <c r="T109" s="56"/>
      <c r="U109" s="56"/>
    </row>
    <row r="110" spans="1:21" x14ac:dyDescent="0.25">
      <c r="A110" s="76">
        <v>2244</v>
      </c>
      <c r="B110" s="118" t="s">
        <v>125</v>
      </c>
      <c r="C110" s="356">
        <f t="shared" si="3"/>
        <v>4395</v>
      </c>
      <c r="D110" s="123">
        <v>3582</v>
      </c>
      <c r="E110" s="227"/>
      <c r="F110" s="628">
        <f t="shared" si="30"/>
        <v>3582</v>
      </c>
      <c r="G110" s="123"/>
      <c r="H110" s="227"/>
      <c r="I110" s="629">
        <f t="shared" si="31"/>
        <v>0</v>
      </c>
      <c r="J110" s="123">
        <v>813</v>
      </c>
      <c r="K110" s="629"/>
      <c r="L110" s="811">
        <f t="shared" si="32"/>
        <v>813</v>
      </c>
      <c r="M110" s="123"/>
      <c r="N110" s="227"/>
      <c r="O110" s="630">
        <f t="shared" si="33"/>
        <v>0</v>
      </c>
      <c r="P110" s="585"/>
      <c r="R110" s="56"/>
      <c r="S110" s="56"/>
      <c r="T110" s="56"/>
      <c r="U110" s="56"/>
    </row>
    <row r="111" spans="1:21" ht="24" hidden="1" x14ac:dyDescent="0.25">
      <c r="A111" s="76">
        <v>2246</v>
      </c>
      <c r="B111" s="118" t="s">
        <v>126</v>
      </c>
      <c r="C111" s="356">
        <f t="shared" si="3"/>
        <v>0</v>
      </c>
      <c r="D111" s="123"/>
      <c r="E111" s="227"/>
      <c r="F111" s="628">
        <f t="shared" si="30"/>
        <v>0</v>
      </c>
      <c r="G111" s="123"/>
      <c r="H111" s="227"/>
      <c r="I111" s="629">
        <f t="shared" si="31"/>
        <v>0</v>
      </c>
      <c r="J111" s="123"/>
      <c r="K111" s="629"/>
      <c r="L111" s="811">
        <f t="shared" si="32"/>
        <v>0</v>
      </c>
      <c r="M111" s="123"/>
      <c r="N111" s="227"/>
      <c r="O111" s="630">
        <f t="shared" si="33"/>
        <v>0</v>
      </c>
      <c r="P111" s="585"/>
      <c r="R111" s="56"/>
      <c r="S111" s="56"/>
      <c r="T111" s="56"/>
      <c r="U111" s="56"/>
    </row>
    <row r="112" spans="1:21" x14ac:dyDescent="0.25">
      <c r="A112" s="76">
        <v>2247</v>
      </c>
      <c r="B112" s="118" t="s">
        <v>127</v>
      </c>
      <c r="C112" s="356">
        <f t="shared" si="3"/>
        <v>385</v>
      </c>
      <c r="D112" s="123"/>
      <c r="E112" s="227"/>
      <c r="F112" s="628">
        <f t="shared" si="30"/>
        <v>0</v>
      </c>
      <c r="G112" s="123"/>
      <c r="H112" s="227"/>
      <c r="I112" s="629">
        <f t="shared" si="31"/>
        <v>0</v>
      </c>
      <c r="J112" s="123">
        <v>385</v>
      </c>
      <c r="K112" s="629"/>
      <c r="L112" s="811">
        <f t="shared" si="32"/>
        <v>385</v>
      </c>
      <c r="M112" s="123"/>
      <c r="N112" s="227"/>
      <c r="O112" s="630">
        <f t="shared" si="33"/>
        <v>0</v>
      </c>
      <c r="P112" s="585"/>
      <c r="R112" s="56"/>
      <c r="S112" s="56"/>
      <c r="T112" s="56"/>
      <c r="U112" s="56"/>
    </row>
    <row r="113" spans="1:21" ht="24" hidden="1" x14ac:dyDescent="0.25">
      <c r="A113" s="76">
        <v>2248</v>
      </c>
      <c r="B113" s="118" t="s">
        <v>128</v>
      </c>
      <c r="C113" s="356">
        <f t="shared" si="3"/>
        <v>0</v>
      </c>
      <c r="D113" s="123"/>
      <c r="E113" s="227"/>
      <c r="F113" s="628">
        <f t="shared" si="30"/>
        <v>0</v>
      </c>
      <c r="G113" s="123"/>
      <c r="H113" s="227"/>
      <c r="I113" s="629">
        <f t="shared" si="31"/>
        <v>0</v>
      </c>
      <c r="J113" s="123"/>
      <c r="K113" s="629"/>
      <c r="L113" s="811">
        <f t="shared" si="32"/>
        <v>0</v>
      </c>
      <c r="M113" s="123"/>
      <c r="N113" s="227"/>
      <c r="O113" s="630">
        <f t="shared" si="33"/>
        <v>0</v>
      </c>
      <c r="P113" s="585"/>
      <c r="R113" s="56"/>
      <c r="S113" s="56"/>
      <c r="T113" s="56"/>
      <c r="U113" s="56"/>
    </row>
    <row r="114" spans="1:21" ht="24" hidden="1" x14ac:dyDescent="0.25">
      <c r="A114" s="76">
        <v>2249</v>
      </c>
      <c r="B114" s="118" t="s">
        <v>129</v>
      </c>
      <c r="C114" s="356">
        <f t="shared" si="3"/>
        <v>0</v>
      </c>
      <c r="D114" s="123"/>
      <c r="E114" s="227"/>
      <c r="F114" s="628">
        <f t="shared" si="30"/>
        <v>0</v>
      </c>
      <c r="G114" s="123"/>
      <c r="H114" s="227"/>
      <c r="I114" s="629">
        <f t="shared" si="31"/>
        <v>0</v>
      </c>
      <c r="J114" s="123"/>
      <c r="K114" s="629"/>
      <c r="L114" s="811">
        <f t="shared" si="32"/>
        <v>0</v>
      </c>
      <c r="M114" s="123"/>
      <c r="N114" s="227"/>
      <c r="O114" s="630">
        <f t="shared" si="33"/>
        <v>0</v>
      </c>
      <c r="P114" s="585"/>
      <c r="R114" s="56"/>
      <c r="S114" s="56"/>
      <c r="T114" s="56"/>
      <c r="U114" s="56"/>
    </row>
    <row r="115" spans="1:21" hidden="1" x14ac:dyDescent="0.25">
      <c r="A115" s="228">
        <v>2250</v>
      </c>
      <c r="B115" s="118" t="s">
        <v>130</v>
      </c>
      <c r="C115" s="356">
        <f t="shared" si="3"/>
        <v>0</v>
      </c>
      <c r="D115" s="229">
        <f t="shared" ref="D115:O115" si="34">SUM(D116:D118)</f>
        <v>0</v>
      </c>
      <c r="E115" s="233">
        <f t="shared" si="34"/>
        <v>0</v>
      </c>
      <c r="F115" s="125">
        <f t="shared" si="34"/>
        <v>0</v>
      </c>
      <c r="G115" s="229">
        <f t="shared" si="34"/>
        <v>0</v>
      </c>
      <c r="H115" s="233">
        <f t="shared" si="34"/>
        <v>0</v>
      </c>
      <c r="I115" s="230">
        <f t="shared" si="34"/>
        <v>0</v>
      </c>
      <c r="J115" s="229">
        <f t="shared" si="34"/>
        <v>0</v>
      </c>
      <c r="K115" s="230">
        <f t="shared" si="34"/>
        <v>0</v>
      </c>
      <c r="L115" s="225">
        <f t="shared" si="34"/>
        <v>0</v>
      </c>
      <c r="M115" s="229">
        <f t="shared" si="34"/>
        <v>0</v>
      </c>
      <c r="N115" s="233">
        <f t="shared" si="34"/>
        <v>0</v>
      </c>
      <c r="O115" s="375">
        <f t="shared" si="34"/>
        <v>0</v>
      </c>
      <c r="P115" s="631"/>
      <c r="R115" s="56"/>
      <c r="S115" s="56"/>
      <c r="T115" s="56"/>
      <c r="U115" s="56"/>
    </row>
    <row r="116" spans="1:21" hidden="1" x14ac:dyDescent="0.25">
      <c r="A116" s="76">
        <v>2251</v>
      </c>
      <c r="B116" s="118" t="s">
        <v>131</v>
      </c>
      <c r="C116" s="356">
        <f t="shared" si="3"/>
        <v>0</v>
      </c>
      <c r="D116" s="123"/>
      <c r="E116" s="227"/>
      <c r="F116" s="628">
        <f>D116+E116</f>
        <v>0</v>
      </c>
      <c r="G116" s="123"/>
      <c r="H116" s="227"/>
      <c r="I116" s="629">
        <f>G116+H116</f>
        <v>0</v>
      </c>
      <c r="J116" s="123"/>
      <c r="K116" s="629"/>
      <c r="L116" s="811">
        <f>J116+K116</f>
        <v>0</v>
      </c>
      <c r="M116" s="123"/>
      <c r="N116" s="227"/>
      <c r="O116" s="630">
        <f>N116+M116</f>
        <v>0</v>
      </c>
      <c r="P116" s="585"/>
      <c r="R116" s="56"/>
      <c r="S116" s="56"/>
      <c r="T116" s="56"/>
      <c r="U116" s="56"/>
    </row>
    <row r="117" spans="1:21" ht="24" hidden="1" x14ac:dyDescent="0.25">
      <c r="A117" s="76">
        <v>2252</v>
      </c>
      <c r="B117" s="118" t="s">
        <v>132</v>
      </c>
      <c r="C117" s="356">
        <f t="shared" ref="C117:C180" si="35">SUM(F117,I117,L117,O117)</f>
        <v>0</v>
      </c>
      <c r="D117" s="123"/>
      <c r="E117" s="227"/>
      <c r="F117" s="628">
        <f>D117+E117</f>
        <v>0</v>
      </c>
      <c r="G117" s="123"/>
      <c r="H117" s="227"/>
      <c r="I117" s="629">
        <f>G117+H117</f>
        <v>0</v>
      </c>
      <c r="J117" s="123"/>
      <c r="K117" s="629"/>
      <c r="L117" s="811">
        <f>J117+K117</f>
        <v>0</v>
      </c>
      <c r="M117" s="123"/>
      <c r="N117" s="227"/>
      <c r="O117" s="630">
        <f>N117+M117</f>
        <v>0</v>
      </c>
      <c r="P117" s="585"/>
      <c r="R117" s="56"/>
      <c r="S117" s="56"/>
      <c r="T117" s="56"/>
      <c r="U117" s="56"/>
    </row>
    <row r="118" spans="1:21" ht="24" hidden="1" x14ac:dyDescent="0.25">
      <c r="A118" s="76">
        <v>2259</v>
      </c>
      <c r="B118" s="118" t="s">
        <v>133</v>
      </c>
      <c r="C118" s="356">
        <f t="shared" si="35"/>
        <v>0</v>
      </c>
      <c r="D118" s="123">
        <v>0</v>
      </c>
      <c r="E118" s="227"/>
      <c r="F118" s="628">
        <f>D118+E118</f>
        <v>0</v>
      </c>
      <c r="G118" s="123"/>
      <c r="H118" s="227"/>
      <c r="I118" s="629">
        <f>G118+H118</f>
        <v>0</v>
      </c>
      <c r="J118" s="123"/>
      <c r="K118" s="629"/>
      <c r="L118" s="811">
        <f>J118+K118</f>
        <v>0</v>
      </c>
      <c r="M118" s="123"/>
      <c r="N118" s="227"/>
      <c r="O118" s="630">
        <f>N118+M118</f>
        <v>0</v>
      </c>
      <c r="P118" s="585"/>
      <c r="R118" s="56"/>
      <c r="S118" s="56"/>
      <c r="T118" s="56"/>
      <c r="U118" s="56"/>
    </row>
    <row r="119" spans="1:21" x14ac:dyDescent="0.25">
      <c r="A119" s="228">
        <v>2260</v>
      </c>
      <c r="B119" s="118" t="s">
        <v>134</v>
      </c>
      <c r="C119" s="356">
        <f t="shared" si="35"/>
        <v>17424</v>
      </c>
      <c r="D119" s="229">
        <f t="shared" ref="D119:O119" si="36">SUM(D120:D124)</f>
        <v>16662</v>
      </c>
      <c r="E119" s="233">
        <f t="shared" si="36"/>
        <v>0</v>
      </c>
      <c r="F119" s="125">
        <f t="shared" si="36"/>
        <v>16662</v>
      </c>
      <c r="G119" s="229">
        <f t="shared" si="36"/>
        <v>0</v>
      </c>
      <c r="H119" s="233">
        <f t="shared" si="36"/>
        <v>0</v>
      </c>
      <c r="I119" s="230">
        <f t="shared" si="36"/>
        <v>0</v>
      </c>
      <c r="J119" s="229">
        <f t="shared" si="36"/>
        <v>0</v>
      </c>
      <c r="K119" s="230">
        <f t="shared" si="36"/>
        <v>0</v>
      </c>
      <c r="L119" s="225">
        <f t="shared" si="36"/>
        <v>0</v>
      </c>
      <c r="M119" s="229">
        <f t="shared" si="36"/>
        <v>762</v>
      </c>
      <c r="N119" s="233">
        <f t="shared" si="36"/>
        <v>0</v>
      </c>
      <c r="O119" s="375">
        <f t="shared" si="36"/>
        <v>762</v>
      </c>
      <c r="P119" s="631"/>
      <c r="R119" s="56"/>
      <c r="S119" s="56"/>
      <c r="T119" s="56"/>
      <c r="U119" s="56"/>
    </row>
    <row r="120" spans="1:21" hidden="1" x14ac:dyDescent="0.25">
      <c r="A120" s="76">
        <v>2261</v>
      </c>
      <c r="B120" s="118" t="s">
        <v>135</v>
      </c>
      <c r="C120" s="356">
        <f t="shared" si="35"/>
        <v>0</v>
      </c>
      <c r="D120" s="123"/>
      <c r="E120" s="227"/>
      <c r="F120" s="628">
        <f>D120+E120</f>
        <v>0</v>
      </c>
      <c r="G120" s="123"/>
      <c r="H120" s="227"/>
      <c r="I120" s="629">
        <f>G120+H120</f>
        <v>0</v>
      </c>
      <c r="J120" s="123"/>
      <c r="K120" s="629"/>
      <c r="L120" s="811">
        <f>J120+K120</f>
        <v>0</v>
      </c>
      <c r="M120" s="123"/>
      <c r="N120" s="227"/>
      <c r="O120" s="630">
        <f>N120+M120</f>
        <v>0</v>
      </c>
      <c r="P120" s="585"/>
      <c r="R120" s="56"/>
      <c r="S120" s="56"/>
      <c r="T120" s="56"/>
      <c r="U120" s="56"/>
    </row>
    <row r="121" spans="1:21" x14ac:dyDescent="0.25">
      <c r="A121" s="76">
        <v>2262</v>
      </c>
      <c r="B121" s="118" t="s">
        <v>136</v>
      </c>
      <c r="C121" s="356">
        <f t="shared" si="35"/>
        <v>762</v>
      </c>
      <c r="D121" s="123"/>
      <c r="E121" s="227"/>
      <c r="F121" s="628">
        <f>D121+E121</f>
        <v>0</v>
      </c>
      <c r="G121" s="123"/>
      <c r="H121" s="227"/>
      <c r="I121" s="629">
        <f>G121+H121</f>
        <v>0</v>
      </c>
      <c r="J121" s="123"/>
      <c r="K121" s="629"/>
      <c r="L121" s="811">
        <f>J121+K121</f>
        <v>0</v>
      </c>
      <c r="M121" s="123">
        <f>196+566</f>
        <v>762</v>
      </c>
      <c r="N121" s="227"/>
      <c r="O121" s="630">
        <f>N121+M121</f>
        <v>762</v>
      </c>
      <c r="P121" s="585"/>
      <c r="R121" s="56"/>
      <c r="S121" s="56"/>
      <c r="T121" s="56"/>
      <c r="U121" s="56"/>
    </row>
    <row r="122" spans="1:21" hidden="1" x14ac:dyDescent="0.25">
      <c r="A122" s="76">
        <v>2263</v>
      </c>
      <c r="B122" s="118" t="s">
        <v>137</v>
      </c>
      <c r="C122" s="356">
        <f t="shared" si="35"/>
        <v>0</v>
      </c>
      <c r="D122" s="123"/>
      <c r="E122" s="227"/>
      <c r="F122" s="628">
        <f>D122+E122</f>
        <v>0</v>
      </c>
      <c r="G122" s="123"/>
      <c r="H122" s="227"/>
      <c r="I122" s="629">
        <f>G122+H122</f>
        <v>0</v>
      </c>
      <c r="J122" s="123"/>
      <c r="K122" s="629"/>
      <c r="L122" s="811">
        <f>J122+K122</f>
        <v>0</v>
      </c>
      <c r="M122" s="123"/>
      <c r="N122" s="227"/>
      <c r="O122" s="630">
        <f>N122+M122</f>
        <v>0</v>
      </c>
      <c r="P122" s="585"/>
      <c r="R122" s="56"/>
      <c r="S122" s="56"/>
      <c r="T122" s="56"/>
      <c r="U122" s="56"/>
    </row>
    <row r="123" spans="1:21" ht="24" hidden="1" x14ac:dyDescent="0.25">
      <c r="A123" s="76">
        <v>2264</v>
      </c>
      <c r="B123" s="118" t="s">
        <v>138</v>
      </c>
      <c r="C123" s="356">
        <f t="shared" si="35"/>
        <v>0</v>
      </c>
      <c r="D123" s="123"/>
      <c r="E123" s="227"/>
      <c r="F123" s="628">
        <f>D123+E123</f>
        <v>0</v>
      </c>
      <c r="G123" s="123"/>
      <c r="H123" s="227"/>
      <c r="I123" s="629">
        <f>G123+H123</f>
        <v>0</v>
      </c>
      <c r="J123" s="123"/>
      <c r="K123" s="629"/>
      <c r="L123" s="811">
        <f>J123+K123</f>
        <v>0</v>
      </c>
      <c r="M123" s="123"/>
      <c r="N123" s="227"/>
      <c r="O123" s="630">
        <f>N123+M123</f>
        <v>0</v>
      </c>
      <c r="P123" s="585"/>
      <c r="R123" s="56"/>
      <c r="S123" s="56"/>
      <c r="T123" s="56"/>
      <c r="U123" s="56"/>
    </row>
    <row r="124" spans="1:21" x14ac:dyDescent="0.25">
      <c r="A124" s="76">
        <v>2269</v>
      </c>
      <c r="B124" s="118" t="s">
        <v>139</v>
      </c>
      <c r="C124" s="356">
        <f t="shared" si="35"/>
        <v>16662</v>
      </c>
      <c r="D124" s="123">
        <f>42+16620</f>
        <v>16662</v>
      </c>
      <c r="E124" s="227"/>
      <c r="F124" s="628">
        <f>D124+E124</f>
        <v>16662</v>
      </c>
      <c r="G124" s="123"/>
      <c r="H124" s="227"/>
      <c r="I124" s="629">
        <f>G124+H124</f>
        <v>0</v>
      </c>
      <c r="J124" s="123"/>
      <c r="K124" s="629"/>
      <c r="L124" s="811">
        <f>J124+K124</f>
        <v>0</v>
      </c>
      <c r="M124" s="123"/>
      <c r="N124" s="227"/>
      <c r="O124" s="630">
        <f>N124+M124</f>
        <v>0</v>
      </c>
      <c r="P124" s="585"/>
      <c r="R124" s="56"/>
      <c r="S124" s="56"/>
      <c r="T124" s="56"/>
      <c r="U124" s="56"/>
    </row>
    <row r="125" spans="1:21" x14ac:dyDescent="0.25">
      <c r="A125" s="228">
        <v>2270</v>
      </c>
      <c r="B125" s="118" t="s">
        <v>140</v>
      </c>
      <c r="C125" s="356">
        <f t="shared" si="35"/>
        <v>5488</v>
      </c>
      <c r="D125" s="229">
        <f t="shared" ref="D125:O125" si="37">SUM(D126:D130)</f>
        <v>3491</v>
      </c>
      <c r="E125" s="233">
        <f t="shared" si="37"/>
        <v>0</v>
      </c>
      <c r="F125" s="125">
        <f t="shared" si="37"/>
        <v>3491</v>
      </c>
      <c r="G125" s="229">
        <f t="shared" si="37"/>
        <v>0</v>
      </c>
      <c r="H125" s="233">
        <f t="shared" si="37"/>
        <v>0</v>
      </c>
      <c r="I125" s="230">
        <f t="shared" si="37"/>
        <v>0</v>
      </c>
      <c r="J125" s="229">
        <f t="shared" si="37"/>
        <v>300</v>
      </c>
      <c r="K125" s="230">
        <f t="shared" si="37"/>
        <v>0</v>
      </c>
      <c r="L125" s="225">
        <f t="shared" si="37"/>
        <v>300</v>
      </c>
      <c r="M125" s="229">
        <f t="shared" si="37"/>
        <v>1697</v>
      </c>
      <c r="N125" s="233">
        <f t="shared" si="37"/>
        <v>0</v>
      </c>
      <c r="O125" s="375">
        <f t="shared" si="37"/>
        <v>1697</v>
      </c>
      <c r="P125" s="631"/>
      <c r="R125" s="56"/>
      <c r="S125" s="56"/>
      <c r="T125" s="56"/>
      <c r="U125" s="56"/>
    </row>
    <row r="126" spans="1:21" hidden="1" x14ac:dyDescent="0.25">
      <c r="A126" s="76">
        <v>2272</v>
      </c>
      <c r="B126" s="5" t="s">
        <v>141</v>
      </c>
      <c r="C126" s="356">
        <f t="shared" si="35"/>
        <v>0</v>
      </c>
      <c r="D126" s="123"/>
      <c r="E126" s="227"/>
      <c r="F126" s="628">
        <f>D126+E126</f>
        <v>0</v>
      </c>
      <c r="G126" s="123"/>
      <c r="H126" s="227"/>
      <c r="I126" s="629">
        <f>G126+H126</f>
        <v>0</v>
      </c>
      <c r="J126" s="123"/>
      <c r="K126" s="629"/>
      <c r="L126" s="811">
        <f>J126+K126</f>
        <v>0</v>
      </c>
      <c r="M126" s="123"/>
      <c r="N126" s="227"/>
      <c r="O126" s="630">
        <f>N126+M126</f>
        <v>0</v>
      </c>
      <c r="P126" s="585"/>
      <c r="R126" s="56"/>
      <c r="S126" s="56"/>
      <c r="T126" s="56"/>
      <c r="U126" s="56"/>
    </row>
    <row r="127" spans="1:21" ht="24" hidden="1" x14ac:dyDescent="0.25">
      <c r="A127" s="76">
        <v>2275</v>
      </c>
      <c r="B127" s="118" t="s">
        <v>142</v>
      </c>
      <c r="C127" s="356">
        <f t="shared" si="35"/>
        <v>0</v>
      </c>
      <c r="D127" s="123"/>
      <c r="E127" s="227"/>
      <c r="F127" s="628">
        <f>D127+E127</f>
        <v>0</v>
      </c>
      <c r="G127" s="123"/>
      <c r="H127" s="227"/>
      <c r="I127" s="629">
        <f>G127+H127</f>
        <v>0</v>
      </c>
      <c r="J127" s="123"/>
      <c r="K127" s="629"/>
      <c r="L127" s="811">
        <f>J127+K127</f>
        <v>0</v>
      </c>
      <c r="M127" s="123"/>
      <c r="N127" s="227"/>
      <c r="O127" s="630">
        <f>N127+M127</f>
        <v>0</v>
      </c>
      <c r="P127" s="585"/>
      <c r="R127" s="56"/>
      <c r="S127" s="56"/>
      <c r="T127" s="56"/>
      <c r="U127" s="56"/>
    </row>
    <row r="128" spans="1:21" ht="36" hidden="1" x14ac:dyDescent="0.25">
      <c r="A128" s="76">
        <v>2276</v>
      </c>
      <c r="B128" s="118" t="s">
        <v>143</v>
      </c>
      <c r="C128" s="356">
        <f t="shared" si="35"/>
        <v>0</v>
      </c>
      <c r="D128" s="123"/>
      <c r="E128" s="227"/>
      <c r="F128" s="628">
        <f>D128+E128</f>
        <v>0</v>
      </c>
      <c r="G128" s="123"/>
      <c r="H128" s="227"/>
      <c r="I128" s="629">
        <f>G128+H128</f>
        <v>0</v>
      </c>
      <c r="J128" s="123"/>
      <c r="K128" s="629"/>
      <c r="L128" s="811">
        <f>J128+K128</f>
        <v>0</v>
      </c>
      <c r="M128" s="123"/>
      <c r="N128" s="227"/>
      <c r="O128" s="630">
        <f>N128+M128</f>
        <v>0</v>
      </c>
      <c r="P128" s="585"/>
      <c r="R128" s="56"/>
      <c r="S128" s="56"/>
      <c r="T128" s="56"/>
      <c r="U128" s="56"/>
    </row>
    <row r="129" spans="1:21" ht="24" hidden="1" customHeight="1" x14ac:dyDescent="0.25">
      <c r="A129" s="76">
        <v>2278</v>
      </c>
      <c r="B129" s="118" t="s">
        <v>144</v>
      </c>
      <c r="C129" s="356">
        <f t="shared" si="35"/>
        <v>0</v>
      </c>
      <c r="D129" s="123"/>
      <c r="E129" s="227"/>
      <c r="F129" s="628">
        <f>D129+E129</f>
        <v>0</v>
      </c>
      <c r="G129" s="123"/>
      <c r="H129" s="227"/>
      <c r="I129" s="629">
        <f>G129+H129</f>
        <v>0</v>
      </c>
      <c r="J129" s="123"/>
      <c r="K129" s="629"/>
      <c r="L129" s="811">
        <f>J129+K129</f>
        <v>0</v>
      </c>
      <c r="M129" s="123"/>
      <c r="N129" s="227"/>
      <c r="O129" s="630">
        <f>N129+M129</f>
        <v>0</v>
      </c>
      <c r="P129" s="585"/>
      <c r="R129" s="56"/>
      <c r="S129" s="56"/>
      <c r="T129" s="56"/>
      <c r="U129" s="56"/>
    </row>
    <row r="130" spans="1:21" ht="24" x14ac:dyDescent="0.25">
      <c r="A130" s="76">
        <v>2279</v>
      </c>
      <c r="B130" s="118" t="s">
        <v>145</v>
      </c>
      <c r="C130" s="356">
        <f t="shared" si="35"/>
        <v>5488</v>
      </c>
      <c r="D130" s="123">
        <f>3510-19</f>
        <v>3491</v>
      </c>
      <c r="E130" s="227"/>
      <c r="F130" s="628">
        <f>D130+E130</f>
        <v>3491</v>
      </c>
      <c r="G130" s="123"/>
      <c r="H130" s="227"/>
      <c r="I130" s="629">
        <f>G130+H130</f>
        <v>0</v>
      </c>
      <c r="J130" s="123">
        <v>300</v>
      </c>
      <c r="K130" s="629"/>
      <c r="L130" s="811">
        <f>J130+K130</f>
        <v>300</v>
      </c>
      <c r="M130" s="123">
        <v>1697</v>
      </c>
      <c r="N130" s="227"/>
      <c r="O130" s="630">
        <f>N130+M130</f>
        <v>1697</v>
      </c>
      <c r="P130" s="637"/>
      <c r="R130" s="56"/>
      <c r="S130" s="56"/>
      <c r="T130" s="56"/>
      <c r="U130" s="56"/>
    </row>
    <row r="131" spans="1:21" ht="24" hidden="1" x14ac:dyDescent="0.25">
      <c r="A131" s="240">
        <v>2280</v>
      </c>
      <c r="B131" s="108" t="s">
        <v>146</v>
      </c>
      <c r="C131" s="355">
        <f t="shared" si="35"/>
        <v>0</v>
      </c>
      <c r="D131" s="241">
        <f t="shared" ref="D131:O131" si="38">SUM(D132)</f>
        <v>0</v>
      </c>
      <c r="E131" s="245">
        <f t="shared" si="38"/>
        <v>0</v>
      </c>
      <c r="F131" s="115">
        <f t="shared" si="38"/>
        <v>0</v>
      </c>
      <c r="G131" s="241">
        <f t="shared" si="38"/>
        <v>0</v>
      </c>
      <c r="H131" s="245">
        <f t="shared" si="38"/>
        <v>0</v>
      </c>
      <c r="I131" s="242">
        <f t="shared" si="38"/>
        <v>0</v>
      </c>
      <c r="J131" s="241">
        <f t="shared" si="38"/>
        <v>0</v>
      </c>
      <c r="K131" s="242">
        <f t="shared" si="38"/>
        <v>0</v>
      </c>
      <c r="L131" s="392">
        <f t="shared" si="38"/>
        <v>0</v>
      </c>
      <c r="M131" s="229">
        <f t="shared" si="38"/>
        <v>0</v>
      </c>
      <c r="N131" s="245">
        <f t="shared" si="38"/>
        <v>0</v>
      </c>
      <c r="O131" s="374">
        <f t="shared" si="38"/>
        <v>0</v>
      </c>
      <c r="P131" s="636"/>
      <c r="R131" s="56"/>
      <c r="S131" s="56"/>
      <c r="T131" s="56"/>
      <c r="U131" s="56"/>
    </row>
    <row r="132" spans="1:21" ht="24" hidden="1" x14ac:dyDescent="0.25">
      <c r="A132" s="76">
        <v>2283</v>
      </c>
      <c r="B132" s="118" t="s">
        <v>147</v>
      </c>
      <c r="C132" s="356">
        <f t="shared" si="35"/>
        <v>0</v>
      </c>
      <c r="D132" s="123"/>
      <c r="E132" s="227"/>
      <c r="F132" s="628">
        <f>D132+E132</f>
        <v>0</v>
      </c>
      <c r="G132" s="123"/>
      <c r="H132" s="227"/>
      <c r="I132" s="629">
        <f>G132+H132</f>
        <v>0</v>
      </c>
      <c r="J132" s="123"/>
      <c r="K132" s="629"/>
      <c r="L132" s="811">
        <f>J132+K132</f>
        <v>0</v>
      </c>
      <c r="M132" s="123"/>
      <c r="N132" s="227"/>
      <c r="O132" s="630">
        <f>N132+M132</f>
        <v>0</v>
      </c>
      <c r="P132" s="585"/>
      <c r="R132" s="56"/>
      <c r="S132" s="56"/>
      <c r="T132" s="56"/>
      <c r="U132" s="56"/>
    </row>
    <row r="133" spans="1:21" ht="38.25" customHeight="1" x14ac:dyDescent="0.25">
      <c r="A133" s="95">
        <v>2300</v>
      </c>
      <c r="B133" s="212" t="s">
        <v>148</v>
      </c>
      <c r="C133" s="358">
        <f t="shared" si="35"/>
        <v>18752</v>
      </c>
      <c r="D133" s="104">
        <f t="shared" ref="D133:O133" si="39">SUM(D134,D139,D143,D144,D147,D154,D162,D163,D166)</f>
        <v>8726</v>
      </c>
      <c r="E133" s="239">
        <f t="shared" si="39"/>
        <v>0</v>
      </c>
      <c r="F133" s="106">
        <f t="shared" si="39"/>
        <v>8726</v>
      </c>
      <c r="G133" s="104">
        <f t="shared" si="39"/>
        <v>0</v>
      </c>
      <c r="H133" s="239">
        <f t="shared" si="39"/>
        <v>0</v>
      </c>
      <c r="I133" s="622">
        <f t="shared" si="39"/>
        <v>0</v>
      </c>
      <c r="J133" s="104">
        <f t="shared" si="39"/>
        <v>6640</v>
      </c>
      <c r="K133" s="622">
        <f t="shared" si="39"/>
        <v>0</v>
      </c>
      <c r="L133" s="391">
        <f t="shared" si="39"/>
        <v>6640</v>
      </c>
      <c r="M133" s="104">
        <f t="shared" si="39"/>
        <v>3386</v>
      </c>
      <c r="N133" s="239">
        <f t="shared" si="39"/>
        <v>0</v>
      </c>
      <c r="O133" s="372">
        <f t="shared" si="39"/>
        <v>3386</v>
      </c>
      <c r="P133" s="581"/>
      <c r="R133" s="56"/>
      <c r="S133" s="56"/>
      <c r="T133" s="56"/>
      <c r="U133" s="56"/>
    </row>
    <row r="134" spans="1:21" ht="24" x14ac:dyDescent="0.25">
      <c r="A134" s="240">
        <v>2310</v>
      </c>
      <c r="B134" s="108" t="s">
        <v>149</v>
      </c>
      <c r="C134" s="355">
        <f t="shared" si="35"/>
        <v>4708</v>
      </c>
      <c r="D134" s="241">
        <f t="shared" ref="D134:O134" si="40">SUM(D135:D138)</f>
        <v>3608</v>
      </c>
      <c r="E134" s="245">
        <f t="shared" si="40"/>
        <v>0</v>
      </c>
      <c r="F134" s="115">
        <f t="shared" si="40"/>
        <v>3608</v>
      </c>
      <c r="G134" s="241">
        <f t="shared" si="40"/>
        <v>0</v>
      </c>
      <c r="H134" s="245">
        <f t="shared" si="40"/>
        <v>0</v>
      </c>
      <c r="I134" s="242">
        <f t="shared" si="40"/>
        <v>0</v>
      </c>
      <c r="J134" s="241">
        <f t="shared" si="40"/>
        <v>1100</v>
      </c>
      <c r="K134" s="242">
        <f t="shared" si="40"/>
        <v>0</v>
      </c>
      <c r="L134" s="392">
        <f t="shared" si="40"/>
        <v>1100</v>
      </c>
      <c r="M134" s="241">
        <f t="shared" si="40"/>
        <v>0</v>
      </c>
      <c r="N134" s="245">
        <f t="shared" si="40"/>
        <v>0</v>
      </c>
      <c r="O134" s="374">
        <f t="shared" si="40"/>
        <v>0</v>
      </c>
      <c r="P134" s="636"/>
      <c r="R134" s="56"/>
      <c r="S134" s="56"/>
      <c r="T134" s="56"/>
      <c r="U134" s="56"/>
    </row>
    <row r="135" spans="1:21" x14ac:dyDescent="0.25">
      <c r="A135" s="76">
        <v>2311</v>
      </c>
      <c r="B135" s="118" t="s">
        <v>150</v>
      </c>
      <c r="C135" s="356">
        <f t="shared" si="35"/>
        <v>1058</v>
      </c>
      <c r="D135" s="123">
        <v>458</v>
      </c>
      <c r="E135" s="227"/>
      <c r="F135" s="628">
        <f>D135+E135</f>
        <v>458</v>
      </c>
      <c r="G135" s="123"/>
      <c r="H135" s="227"/>
      <c r="I135" s="629">
        <f>G135+H135</f>
        <v>0</v>
      </c>
      <c r="J135" s="123">
        <v>600</v>
      </c>
      <c r="K135" s="629"/>
      <c r="L135" s="811">
        <f>J135+K135</f>
        <v>600</v>
      </c>
      <c r="M135" s="123"/>
      <c r="N135" s="227"/>
      <c r="O135" s="630">
        <f>N135+M135</f>
        <v>0</v>
      </c>
      <c r="P135" s="585"/>
      <c r="R135" s="56"/>
      <c r="S135" s="56"/>
      <c r="T135" s="56"/>
      <c r="U135" s="56"/>
    </row>
    <row r="136" spans="1:21" x14ac:dyDescent="0.25">
      <c r="A136" s="76">
        <v>2312</v>
      </c>
      <c r="B136" s="118" t="s">
        <v>151</v>
      </c>
      <c r="C136" s="356">
        <f t="shared" si="35"/>
        <v>2150</v>
      </c>
      <c r="D136" s="123">
        <f>1850+300</f>
        <v>2150</v>
      </c>
      <c r="E136" s="227"/>
      <c r="F136" s="628">
        <f>D136+E136</f>
        <v>2150</v>
      </c>
      <c r="G136" s="123"/>
      <c r="H136" s="227"/>
      <c r="I136" s="629">
        <f>G136+H136</f>
        <v>0</v>
      </c>
      <c r="J136" s="123"/>
      <c r="K136" s="629"/>
      <c r="L136" s="811">
        <f>J136+K136</f>
        <v>0</v>
      </c>
      <c r="M136" s="123"/>
      <c r="N136" s="227"/>
      <c r="O136" s="630">
        <f>N136+M136</f>
        <v>0</v>
      </c>
      <c r="P136" s="585"/>
      <c r="R136" s="56"/>
      <c r="S136" s="56"/>
      <c r="T136" s="56"/>
      <c r="U136" s="56"/>
    </row>
    <row r="137" spans="1:21" hidden="1" x14ac:dyDescent="0.25">
      <c r="A137" s="76">
        <v>2313</v>
      </c>
      <c r="B137" s="118" t="s">
        <v>152</v>
      </c>
      <c r="C137" s="356">
        <f t="shared" si="35"/>
        <v>0</v>
      </c>
      <c r="D137" s="123"/>
      <c r="E137" s="227"/>
      <c r="F137" s="628">
        <f>D137+E137</f>
        <v>0</v>
      </c>
      <c r="G137" s="123"/>
      <c r="H137" s="227"/>
      <c r="I137" s="629">
        <f>G137+H137</f>
        <v>0</v>
      </c>
      <c r="J137" s="123"/>
      <c r="K137" s="629"/>
      <c r="L137" s="811">
        <f>J137+K137</f>
        <v>0</v>
      </c>
      <c r="M137" s="123"/>
      <c r="N137" s="227"/>
      <c r="O137" s="630">
        <f>N137+M137</f>
        <v>0</v>
      </c>
      <c r="P137" s="585"/>
      <c r="R137" s="56"/>
      <c r="S137" s="56"/>
      <c r="T137" s="56"/>
      <c r="U137" s="56"/>
    </row>
    <row r="138" spans="1:21" ht="36" x14ac:dyDescent="0.25">
      <c r="A138" s="76">
        <v>2314</v>
      </c>
      <c r="B138" s="118" t="s">
        <v>153</v>
      </c>
      <c r="C138" s="356">
        <f t="shared" si="35"/>
        <v>1500</v>
      </c>
      <c r="D138" s="123">
        <v>1000</v>
      </c>
      <c r="E138" s="227"/>
      <c r="F138" s="628">
        <f>D138+E138</f>
        <v>1000</v>
      </c>
      <c r="G138" s="123"/>
      <c r="H138" s="227"/>
      <c r="I138" s="629">
        <f>G138+H138</f>
        <v>0</v>
      </c>
      <c r="J138" s="123">
        <v>500</v>
      </c>
      <c r="K138" s="629"/>
      <c r="L138" s="811">
        <f>J138+K138</f>
        <v>500</v>
      </c>
      <c r="M138" s="123"/>
      <c r="N138" s="227"/>
      <c r="O138" s="630">
        <f>N138+M138</f>
        <v>0</v>
      </c>
      <c r="P138" s="585"/>
      <c r="R138" s="56"/>
      <c r="S138" s="56"/>
      <c r="T138" s="56"/>
      <c r="U138" s="56"/>
    </row>
    <row r="139" spans="1:21" x14ac:dyDescent="0.25">
      <c r="A139" s="228">
        <v>2320</v>
      </c>
      <c r="B139" s="118" t="s">
        <v>154</v>
      </c>
      <c r="C139" s="356">
        <f t="shared" si="35"/>
        <v>1498</v>
      </c>
      <c r="D139" s="229">
        <f t="shared" ref="D139:O139" si="41">SUM(D140:D142)</f>
        <v>800</v>
      </c>
      <c r="E139" s="233">
        <f t="shared" si="41"/>
        <v>0</v>
      </c>
      <c r="F139" s="125">
        <f t="shared" si="41"/>
        <v>800</v>
      </c>
      <c r="G139" s="229">
        <f t="shared" si="41"/>
        <v>0</v>
      </c>
      <c r="H139" s="233">
        <f t="shared" si="41"/>
        <v>0</v>
      </c>
      <c r="I139" s="230">
        <f t="shared" si="41"/>
        <v>0</v>
      </c>
      <c r="J139" s="229">
        <f t="shared" si="41"/>
        <v>698</v>
      </c>
      <c r="K139" s="230">
        <f t="shared" si="41"/>
        <v>0</v>
      </c>
      <c r="L139" s="225">
        <f t="shared" si="41"/>
        <v>698</v>
      </c>
      <c r="M139" s="229">
        <f t="shared" si="41"/>
        <v>0</v>
      </c>
      <c r="N139" s="233">
        <f t="shared" si="41"/>
        <v>0</v>
      </c>
      <c r="O139" s="375">
        <f t="shared" si="41"/>
        <v>0</v>
      </c>
      <c r="P139" s="631"/>
      <c r="R139" s="56"/>
      <c r="S139" s="56"/>
      <c r="T139" s="56"/>
      <c r="U139" s="56"/>
    </row>
    <row r="140" spans="1:21" hidden="1" x14ac:dyDescent="0.25">
      <c r="A140" s="76">
        <v>2321</v>
      </c>
      <c r="B140" s="118" t="s">
        <v>155</v>
      </c>
      <c r="C140" s="356">
        <f t="shared" si="35"/>
        <v>0</v>
      </c>
      <c r="D140" s="123"/>
      <c r="E140" s="227"/>
      <c r="F140" s="628">
        <f>D140+E140</f>
        <v>0</v>
      </c>
      <c r="G140" s="123"/>
      <c r="H140" s="227"/>
      <c r="I140" s="629">
        <f>G140+H140</f>
        <v>0</v>
      </c>
      <c r="J140" s="123"/>
      <c r="K140" s="629"/>
      <c r="L140" s="811">
        <f>J140+K140</f>
        <v>0</v>
      </c>
      <c r="M140" s="123"/>
      <c r="N140" s="227"/>
      <c r="O140" s="630">
        <f>N140+M140</f>
        <v>0</v>
      </c>
      <c r="P140" s="585"/>
      <c r="R140" s="56"/>
      <c r="S140" s="56"/>
      <c r="T140" s="56"/>
      <c r="U140" s="56"/>
    </row>
    <row r="141" spans="1:21" x14ac:dyDescent="0.25">
      <c r="A141" s="76">
        <v>2322</v>
      </c>
      <c r="B141" s="118" t="s">
        <v>156</v>
      </c>
      <c r="C141" s="356">
        <f t="shared" si="35"/>
        <v>1498</v>
      </c>
      <c r="D141" s="123">
        <v>800</v>
      </c>
      <c r="E141" s="227"/>
      <c r="F141" s="628">
        <f>D141+E141</f>
        <v>800</v>
      </c>
      <c r="G141" s="123"/>
      <c r="H141" s="227"/>
      <c r="I141" s="629">
        <f>G141+H141</f>
        <v>0</v>
      </c>
      <c r="J141" s="123">
        <v>698</v>
      </c>
      <c r="K141" s="629"/>
      <c r="L141" s="811">
        <f>J141+K141</f>
        <v>698</v>
      </c>
      <c r="M141" s="123"/>
      <c r="N141" s="227"/>
      <c r="O141" s="630">
        <f>N141+M141</f>
        <v>0</v>
      </c>
      <c r="P141" s="585"/>
      <c r="R141" s="56"/>
      <c r="S141" s="56"/>
      <c r="T141" s="56"/>
      <c r="U141" s="56"/>
    </row>
    <row r="142" spans="1:21" ht="10.5" hidden="1" customHeight="1" x14ac:dyDescent="0.25">
      <c r="A142" s="76">
        <v>2329</v>
      </c>
      <c r="B142" s="118" t="s">
        <v>157</v>
      </c>
      <c r="C142" s="356">
        <f t="shared" si="35"/>
        <v>0</v>
      </c>
      <c r="D142" s="123"/>
      <c r="E142" s="227"/>
      <c r="F142" s="628">
        <f>D142+E142</f>
        <v>0</v>
      </c>
      <c r="G142" s="123"/>
      <c r="H142" s="227"/>
      <c r="I142" s="629">
        <f>G142+H142</f>
        <v>0</v>
      </c>
      <c r="J142" s="123"/>
      <c r="K142" s="629"/>
      <c r="L142" s="811">
        <f>J142+K142</f>
        <v>0</v>
      </c>
      <c r="M142" s="123"/>
      <c r="N142" s="227"/>
      <c r="O142" s="630">
        <f>N142+M142</f>
        <v>0</v>
      </c>
      <c r="P142" s="585"/>
      <c r="R142" s="56"/>
      <c r="S142" s="56"/>
      <c r="T142" s="56"/>
      <c r="U142" s="56"/>
    </row>
    <row r="143" spans="1:21" x14ac:dyDescent="0.25">
      <c r="A143" s="228">
        <v>2330</v>
      </c>
      <c r="B143" s="118" t="s">
        <v>158</v>
      </c>
      <c r="C143" s="356">
        <f t="shared" si="35"/>
        <v>285</v>
      </c>
      <c r="D143" s="123"/>
      <c r="E143" s="227"/>
      <c r="F143" s="628">
        <f>D143+E143</f>
        <v>0</v>
      </c>
      <c r="G143" s="123"/>
      <c r="H143" s="227"/>
      <c r="I143" s="629">
        <f>G143+H143</f>
        <v>0</v>
      </c>
      <c r="J143" s="123">
        <v>285</v>
      </c>
      <c r="K143" s="629"/>
      <c r="L143" s="811">
        <f>J143+K143</f>
        <v>285</v>
      </c>
      <c r="M143" s="123"/>
      <c r="N143" s="227"/>
      <c r="O143" s="630">
        <f>N143+M143</f>
        <v>0</v>
      </c>
      <c r="P143" s="585"/>
      <c r="R143" s="56"/>
      <c r="S143" s="56"/>
      <c r="T143" s="56"/>
      <c r="U143" s="56"/>
    </row>
    <row r="144" spans="1:21" ht="48" x14ac:dyDescent="0.25">
      <c r="A144" s="228">
        <v>2340</v>
      </c>
      <c r="B144" s="118" t="s">
        <v>159</v>
      </c>
      <c r="C144" s="356">
        <f t="shared" si="35"/>
        <v>800</v>
      </c>
      <c r="D144" s="229">
        <f t="shared" ref="D144:O144" si="42">SUM(D145:D146)</f>
        <v>800</v>
      </c>
      <c r="E144" s="233">
        <f t="shared" si="42"/>
        <v>0</v>
      </c>
      <c r="F144" s="125">
        <f t="shared" si="42"/>
        <v>800</v>
      </c>
      <c r="G144" s="229">
        <f t="shared" si="42"/>
        <v>0</v>
      </c>
      <c r="H144" s="233">
        <f t="shared" si="42"/>
        <v>0</v>
      </c>
      <c r="I144" s="230">
        <f t="shared" si="42"/>
        <v>0</v>
      </c>
      <c r="J144" s="229">
        <f t="shared" si="42"/>
        <v>0</v>
      </c>
      <c r="K144" s="230">
        <f t="shared" si="42"/>
        <v>0</v>
      </c>
      <c r="L144" s="225">
        <f t="shared" si="42"/>
        <v>0</v>
      </c>
      <c r="M144" s="229">
        <f t="shared" si="42"/>
        <v>0</v>
      </c>
      <c r="N144" s="233">
        <f t="shared" si="42"/>
        <v>0</v>
      </c>
      <c r="O144" s="375">
        <f t="shared" si="42"/>
        <v>0</v>
      </c>
      <c r="P144" s="631"/>
      <c r="R144" s="56"/>
      <c r="S144" s="56"/>
      <c r="T144" s="56"/>
      <c r="U144" s="56"/>
    </row>
    <row r="145" spans="1:21" x14ac:dyDescent="0.25">
      <c r="A145" s="76">
        <v>2341</v>
      </c>
      <c r="B145" s="118" t="s">
        <v>160</v>
      </c>
      <c r="C145" s="356">
        <f t="shared" si="35"/>
        <v>800</v>
      </c>
      <c r="D145" s="123">
        <v>800</v>
      </c>
      <c r="E145" s="227"/>
      <c r="F145" s="628">
        <f>D145+E145</f>
        <v>800</v>
      </c>
      <c r="G145" s="123"/>
      <c r="H145" s="227"/>
      <c r="I145" s="629">
        <f>G145+H145</f>
        <v>0</v>
      </c>
      <c r="J145" s="123"/>
      <c r="K145" s="629"/>
      <c r="L145" s="811">
        <f>J145+K145</f>
        <v>0</v>
      </c>
      <c r="M145" s="123"/>
      <c r="N145" s="227"/>
      <c r="O145" s="630">
        <f>N145+M145</f>
        <v>0</v>
      </c>
      <c r="P145" s="585"/>
      <c r="R145" s="56"/>
      <c r="S145" s="56"/>
      <c r="T145" s="56"/>
      <c r="U145" s="56"/>
    </row>
    <row r="146" spans="1:21" ht="24" hidden="1" x14ac:dyDescent="0.25">
      <c r="A146" s="76">
        <v>2344</v>
      </c>
      <c r="B146" s="118" t="s">
        <v>161</v>
      </c>
      <c r="C146" s="356">
        <f t="shared" si="35"/>
        <v>0</v>
      </c>
      <c r="D146" s="123"/>
      <c r="E146" s="227"/>
      <c r="F146" s="628">
        <f>D146+E146</f>
        <v>0</v>
      </c>
      <c r="G146" s="123"/>
      <c r="H146" s="227"/>
      <c r="I146" s="629">
        <f>G146+H146</f>
        <v>0</v>
      </c>
      <c r="J146" s="123"/>
      <c r="K146" s="629"/>
      <c r="L146" s="811">
        <f>J146+K146</f>
        <v>0</v>
      </c>
      <c r="M146" s="123"/>
      <c r="N146" s="227"/>
      <c r="O146" s="630">
        <f>N146+M146</f>
        <v>0</v>
      </c>
      <c r="P146" s="585"/>
      <c r="R146" s="56"/>
      <c r="S146" s="56"/>
      <c r="T146" s="56"/>
      <c r="U146" s="56"/>
    </row>
    <row r="147" spans="1:21" ht="24" x14ac:dyDescent="0.25">
      <c r="A147" s="217">
        <v>2350</v>
      </c>
      <c r="B147" s="158" t="s">
        <v>162</v>
      </c>
      <c r="C147" s="366">
        <f t="shared" si="35"/>
        <v>7107</v>
      </c>
      <c r="D147" s="218">
        <f t="shared" ref="D147:O147" si="43">SUM(D148:D153)</f>
        <v>2550</v>
      </c>
      <c r="E147" s="222">
        <f t="shared" si="43"/>
        <v>0</v>
      </c>
      <c r="F147" s="220">
        <f t="shared" si="43"/>
        <v>2550</v>
      </c>
      <c r="G147" s="218">
        <f t="shared" si="43"/>
        <v>0</v>
      </c>
      <c r="H147" s="222">
        <f t="shared" si="43"/>
        <v>0</v>
      </c>
      <c r="I147" s="623">
        <f t="shared" si="43"/>
        <v>0</v>
      </c>
      <c r="J147" s="218">
        <f t="shared" si="43"/>
        <v>4557</v>
      </c>
      <c r="K147" s="623">
        <f t="shared" si="43"/>
        <v>0</v>
      </c>
      <c r="L147" s="396">
        <f t="shared" si="43"/>
        <v>4557</v>
      </c>
      <c r="M147" s="218">
        <f t="shared" si="43"/>
        <v>0</v>
      </c>
      <c r="N147" s="222">
        <f t="shared" si="43"/>
        <v>0</v>
      </c>
      <c r="O147" s="373">
        <f t="shared" si="43"/>
        <v>0</v>
      </c>
      <c r="P147" s="624"/>
      <c r="R147" s="56"/>
      <c r="S147" s="56"/>
      <c r="T147" s="56"/>
      <c r="U147" s="56"/>
    </row>
    <row r="148" spans="1:21" x14ac:dyDescent="0.25">
      <c r="A148" s="67">
        <v>2351</v>
      </c>
      <c r="B148" s="108" t="s">
        <v>163</v>
      </c>
      <c r="C148" s="355">
        <f t="shared" si="35"/>
        <v>2193</v>
      </c>
      <c r="D148" s="113">
        <v>200</v>
      </c>
      <c r="E148" s="224"/>
      <c r="F148" s="625">
        <f t="shared" ref="F148:F153" si="44">D148+E148</f>
        <v>200</v>
      </c>
      <c r="G148" s="113"/>
      <c r="H148" s="224"/>
      <c r="I148" s="626">
        <f t="shared" ref="I148:I153" si="45">G148+H148</f>
        <v>0</v>
      </c>
      <c r="J148" s="113">
        <v>1993</v>
      </c>
      <c r="K148" s="626"/>
      <c r="L148" s="810">
        <f t="shared" ref="L148:L153" si="46">J148+K148</f>
        <v>1993</v>
      </c>
      <c r="M148" s="113"/>
      <c r="N148" s="224"/>
      <c r="O148" s="627">
        <f t="shared" ref="O148:O153" si="47">N148+M148</f>
        <v>0</v>
      </c>
      <c r="P148" s="583"/>
      <c r="R148" s="56"/>
      <c r="S148" s="56"/>
      <c r="T148" s="56"/>
      <c r="U148" s="56"/>
    </row>
    <row r="149" spans="1:21" x14ac:dyDescent="0.25">
      <c r="A149" s="76">
        <v>2352</v>
      </c>
      <c r="B149" s="118" t="s">
        <v>164</v>
      </c>
      <c r="C149" s="356">
        <f t="shared" si="35"/>
        <v>4479</v>
      </c>
      <c r="D149" s="123">
        <v>2000</v>
      </c>
      <c r="E149" s="227"/>
      <c r="F149" s="628">
        <f t="shared" si="44"/>
        <v>2000</v>
      </c>
      <c r="G149" s="123"/>
      <c r="H149" s="227"/>
      <c r="I149" s="629">
        <f t="shared" si="45"/>
        <v>0</v>
      </c>
      <c r="J149" s="123">
        <v>2479</v>
      </c>
      <c r="K149" s="629"/>
      <c r="L149" s="811">
        <f t="shared" si="46"/>
        <v>2479</v>
      </c>
      <c r="M149" s="123"/>
      <c r="N149" s="227"/>
      <c r="O149" s="630">
        <f t="shared" si="47"/>
        <v>0</v>
      </c>
      <c r="P149" s="585"/>
      <c r="R149" s="56"/>
      <c r="S149" s="56"/>
      <c r="T149" s="56"/>
      <c r="U149" s="56"/>
    </row>
    <row r="150" spans="1:21" ht="24" x14ac:dyDescent="0.25">
      <c r="A150" s="76">
        <v>2353</v>
      </c>
      <c r="B150" s="118" t="s">
        <v>165</v>
      </c>
      <c r="C150" s="356">
        <f t="shared" si="35"/>
        <v>100</v>
      </c>
      <c r="D150" s="123">
        <v>100</v>
      </c>
      <c r="E150" s="227"/>
      <c r="F150" s="628">
        <f t="shared" si="44"/>
        <v>100</v>
      </c>
      <c r="G150" s="123"/>
      <c r="H150" s="227"/>
      <c r="I150" s="629">
        <f t="shared" si="45"/>
        <v>0</v>
      </c>
      <c r="J150" s="123"/>
      <c r="K150" s="629"/>
      <c r="L150" s="811">
        <f t="shared" si="46"/>
        <v>0</v>
      </c>
      <c r="M150" s="123"/>
      <c r="N150" s="227"/>
      <c r="O150" s="630">
        <f t="shared" si="47"/>
        <v>0</v>
      </c>
      <c r="P150" s="585"/>
      <c r="R150" s="56"/>
      <c r="S150" s="56"/>
      <c r="T150" s="56"/>
      <c r="U150" s="56"/>
    </row>
    <row r="151" spans="1:21" ht="24" x14ac:dyDescent="0.25">
      <c r="A151" s="76">
        <v>2354</v>
      </c>
      <c r="B151" s="118" t="s">
        <v>166</v>
      </c>
      <c r="C151" s="356">
        <f t="shared" si="35"/>
        <v>285</v>
      </c>
      <c r="D151" s="123">
        <v>200</v>
      </c>
      <c r="E151" s="227"/>
      <c r="F151" s="628">
        <f t="shared" si="44"/>
        <v>200</v>
      </c>
      <c r="G151" s="123"/>
      <c r="H151" s="227"/>
      <c r="I151" s="629">
        <f t="shared" si="45"/>
        <v>0</v>
      </c>
      <c r="J151" s="123">
        <v>85</v>
      </c>
      <c r="K151" s="629"/>
      <c r="L151" s="811">
        <f t="shared" si="46"/>
        <v>85</v>
      </c>
      <c r="M151" s="123"/>
      <c r="N151" s="227"/>
      <c r="O151" s="630">
        <f t="shared" si="47"/>
        <v>0</v>
      </c>
      <c r="P151" s="585"/>
      <c r="R151" s="56"/>
      <c r="S151" s="56"/>
      <c r="T151" s="56"/>
      <c r="U151" s="56"/>
    </row>
    <row r="152" spans="1:21" ht="24" x14ac:dyDescent="0.25">
      <c r="A152" s="76">
        <v>2355</v>
      </c>
      <c r="B152" s="118" t="s">
        <v>167</v>
      </c>
      <c r="C152" s="356">
        <f t="shared" si="35"/>
        <v>50</v>
      </c>
      <c r="D152" s="123">
        <v>50</v>
      </c>
      <c r="E152" s="227"/>
      <c r="F152" s="628">
        <f t="shared" si="44"/>
        <v>50</v>
      </c>
      <c r="G152" s="123"/>
      <c r="H152" s="227"/>
      <c r="I152" s="629">
        <f t="shared" si="45"/>
        <v>0</v>
      </c>
      <c r="J152" s="123"/>
      <c r="K152" s="629"/>
      <c r="L152" s="811">
        <f t="shared" si="46"/>
        <v>0</v>
      </c>
      <c r="M152" s="123"/>
      <c r="N152" s="227"/>
      <c r="O152" s="630">
        <f t="shared" si="47"/>
        <v>0</v>
      </c>
      <c r="P152" s="585"/>
      <c r="R152" s="56"/>
      <c r="S152" s="56"/>
      <c r="T152" s="56"/>
      <c r="U152" s="56"/>
    </row>
    <row r="153" spans="1:21" ht="24" hidden="1" x14ac:dyDescent="0.25">
      <c r="A153" s="76">
        <v>2359</v>
      </c>
      <c r="B153" s="118" t="s">
        <v>168</v>
      </c>
      <c r="C153" s="356">
        <f t="shared" si="35"/>
        <v>0</v>
      </c>
      <c r="D153" s="123"/>
      <c r="E153" s="227"/>
      <c r="F153" s="628">
        <f t="shared" si="44"/>
        <v>0</v>
      </c>
      <c r="G153" s="123"/>
      <c r="H153" s="227"/>
      <c r="I153" s="629">
        <f t="shared" si="45"/>
        <v>0</v>
      </c>
      <c r="J153" s="123"/>
      <c r="K153" s="629"/>
      <c r="L153" s="811">
        <f t="shared" si="46"/>
        <v>0</v>
      </c>
      <c r="M153" s="123"/>
      <c r="N153" s="227"/>
      <c r="O153" s="630">
        <f t="shared" si="47"/>
        <v>0</v>
      </c>
      <c r="P153" s="585"/>
      <c r="R153" s="56"/>
      <c r="S153" s="56"/>
      <c r="T153" s="56"/>
      <c r="U153" s="56"/>
    </row>
    <row r="154" spans="1:21" ht="24.75" customHeight="1" x14ac:dyDescent="0.25">
      <c r="A154" s="228">
        <v>2360</v>
      </c>
      <c r="B154" s="118" t="s">
        <v>169</v>
      </c>
      <c r="C154" s="356">
        <f t="shared" si="35"/>
        <v>3386</v>
      </c>
      <c r="D154" s="229">
        <f t="shared" ref="D154:O154" si="48">SUM(D155:D161)</f>
        <v>0</v>
      </c>
      <c r="E154" s="233">
        <f t="shared" si="48"/>
        <v>0</v>
      </c>
      <c r="F154" s="125">
        <f t="shared" si="48"/>
        <v>0</v>
      </c>
      <c r="G154" s="229">
        <f t="shared" si="48"/>
        <v>0</v>
      </c>
      <c r="H154" s="233">
        <f t="shared" si="48"/>
        <v>0</v>
      </c>
      <c r="I154" s="230">
        <f t="shared" si="48"/>
        <v>0</v>
      </c>
      <c r="J154" s="229">
        <f t="shared" si="48"/>
        <v>0</v>
      </c>
      <c r="K154" s="230">
        <f t="shared" si="48"/>
        <v>0</v>
      </c>
      <c r="L154" s="225">
        <f t="shared" si="48"/>
        <v>0</v>
      </c>
      <c r="M154" s="229">
        <f t="shared" si="48"/>
        <v>3386</v>
      </c>
      <c r="N154" s="233">
        <f t="shared" si="48"/>
        <v>0</v>
      </c>
      <c r="O154" s="375">
        <f t="shared" si="48"/>
        <v>3386</v>
      </c>
      <c r="P154" s="631"/>
      <c r="R154" s="56"/>
      <c r="S154" s="56"/>
      <c r="T154" s="56"/>
      <c r="U154" s="56"/>
    </row>
    <row r="155" spans="1:21" x14ac:dyDescent="0.25">
      <c r="A155" s="75">
        <v>2361</v>
      </c>
      <c r="B155" s="118" t="s">
        <v>170</v>
      </c>
      <c r="C155" s="356">
        <f t="shared" si="35"/>
        <v>3386</v>
      </c>
      <c r="D155" s="123"/>
      <c r="E155" s="227"/>
      <c r="F155" s="628">
        <f t="shared" ref="F155:F162" si="49">D155+E155</f>
        <v>0</v>
      </c>
      <c r="G155" s="123"/>
      <c r="H155" s="227"/>
      <c r="I155" s="629">
        <f t="shared" ref="I155:I162" si="50">G155+H155</f>
        <v>0</v>
      </c>
      <c r="J155" s="123"/>
      <c r="K155" s="629"/>
      <c r="L155" s="811">
        <f t="shared" ref="L155:L162" si="51">J155+K155</f>
        <v>0</v>
      </c>
      <c r="M155" s="123">
        <v>3386</v>
      </c>
      <c r="N155" s="227"/>
      <c r="O155" s="630">
        <f t="shared" ref="O155:O162" si="52">N155+M155</f>
        <v>3386</v>
      </c>
      <c r="P155" s="585"/>
      <c r="R155" s="56"/>
      <c r="S155" s="56"/>
      <c r="T155" s="56"/>
      <c r="U155" s="56"/>
    </row>
    <row r="156" spans="1:21" ht="24" hidden="1" x14ac:dyDescent="0.25">
      <c r="A156" s="75">
        <v>2362</v>
      </c>
      <c r="B156" s="118" t="s">
        <v>171</v>
      </c>
      <c r="C156" s="356">
        <f t="shared" si="35"/>
        <v>0</v>
      </c>
      <c r="D156" s="123"/>
      <c r="E156" s="227"/>
      <c r="F156" s="628">
        <f t="shared" si="49"/>
        <v>0</v>
      </c>
      <c r="G156" s="123"/>
      <c r="H156" s="227"/>
      <c r="I156" s="629">
        <f t="shared" si="50"/>
        <v>0</v>
      </c>
      <c r="J156" s="123"/>
      <c r="K156" s="629"/>
      <c r="L156" s="811">
        <f t="shared" si="51"/>
        <v>0</v>
      </c>
      <c r="M156" s="123"/>
      <c r="N156" s="227"/>
      <c r="O156" s="630">
        <f t="shared" si="52"/>
        <v>0</v>
      </c>
      <c r="P156" s="585"/>
      <c r="R156" s="56"/>
      <c r="S156" s="56"/>
      <c r="T156" s="56"/>
      <c r="U156" s="56"/>
    </row>
    <row r="157" spans="1:21" hidden="1" x14ac:dyDescent="0.25">
      <c r="A157" s="75">
        <v>2363</v>
      </c>
      <c r="B157" s="118" t="s">
        <v>172</v>
      </c>
      <c r="C157" s="356">
        <f t="shared" si="35"/>
        <v>0</v>
      </c>
      <c r="D157" s="123"/>
      <c r="E157" s="227"/>
      <c r="F157" s="628">
        <f t="shared" si="49"/>
        <v>0</v>
      </c>
      <c r="G157" s="123"/>
      <c r="H157" s="227"/>
      <c r="I157" s="629">
        <f t="shared" si="50"/>
        <v>0</v>
      </c>
      <c r="J157" s="123"/>
      <c r="K157" s="629"/>
      <c r="L157" s="811">
        <f t="shared" si="51"/>
        <v>0</v>
      </c>
      <c r="M157" s="123"/>
      <c r="N157" s="227"/>
      <c r="O157" s="630">
        <f t="shared" si="52"/>
        <v>0</v>
      </c>
      <c r="P157" s="585"/>
      <c r="R157" s="56"/>
      <c r="S157" s="56"/>
      <c r="T157" s="56"/>
      <c r="U157" s="56"/>
    </row>
    <row r="158" spans="1:21" hidden="1" x14ac:dyDescent="0.25">
      <c r="A158" s="75">
        <v>2364</v>
      </c>
      <c r="B158" s="118" t="s">
        <v>173</v>
      </c>
      <c r="C158" s="356">
        <f t="shared" si="35"/>
        <v>0</v>
      </c>
      <c r="D158" s="123"/>
      <c r="E158" s="227"/>
      <c r="F158" s="628">
        <f t="shared" si="49"/>
        <v>0</v>
      </c>
      <c r="G158" s="123"/>
      <c r="H158" s="227"/>
      <c r="I158" s="629">
        <f t="shared" si="50"/>
        <v>0</v>
      </c>
      <c r="J158" s="123"/>
      <c r="K158" s="629"/>
      <c r="L158" s="811">
        <f t="shared" si="51"/>
        <v>0</v>
      </c>
      <c r="M158" s="123"/>
      <c r="N158" s="227"/>
      <c r="O158" s="630">
        <f t="shared" si="52"/>
        <v>0</v>
      </c>
      <c r="P158" s="585"/>
      <c r="R158" s="56"/>
      <c r="S158" s="56"/>
      <c r="T158" s="56"/>
      <c r="U158" s="56"/>
    </row>
    <row r="159" spans="1:21" ht="12.75" hidden="1" customHeight="1" x14ac:dyDescent="0.25">
      <c r="A159" s="75">
        <v>2365</v>
      </c>
      <c r="B159" s="118" t="s">
        <v>174</v>
      </c>
      <c r="C159" s="356">
        <f t="shared" si="35"/>
        <v>0</v>
      </c>
      <c r="D159" s="123"/>
      <c r="E159" s="227"/>
      <c r="F159" s="628">
        <f t="shared" si="49"/>
        <v>0</v>
      </c>
      <c r="G159" s="123"/>
      <c r="H159" s="227"/>
      <c r="I159" s="629">
        <f t="shared" si="50"/>
        <v>0</v>
      </c>
      <c r="J159" s="123"/>
      <c r="K159" s="629"/>
      <c r="L159" s="811">
        <f t="shared" si="51"/>
        <v>0</v>
      </c>
      <c r="M159" s="123"/>
      <c r="N159" s="227"/>
      <c r="O159" s="630">
        <f t="shared" si="52"/>
        <v>0</v>
      </c>
      <c r="P159" s="585"/>
      <c r="R159" s="56"/>
      <c r="S159" s="56"/>
      <c r="T159" s="56"/>
      <c r="U159" s="56"/>
    </row>
    <row r="160" spans="1:21" ht="36" hidden="1" x14ac:dyDescent="0.25">
      <c r="A160" s="75">
        <v>2366</v>
      </c>
      <c r="B160" s="118" t="s">
        <v>175</v>
      </c>
      <c r="C160" s="356">
        <f t="shared" si="35"/>
        <v>0</v>
      </c>
      <c r="D160" s="123"/>
      <c r="E160" s="227"/>
      <c r="F160" s="628">
        <f t="shared" si="49"/>
        <v>0</v>
      </c>
      <c r="G160" s="123"/>
      <c r="H160" s="227"/>
      <c r="I160" s="629">
        <f t="shared" si="50"/>
        <v>0</v>
      </c>
      <c r="J160" s="123"/>
      <c r="K160" s="629"/>
      <c r="L160" s="811">
        <f t="shared" si="51"/>
        <v>0</v>
      </c>
      <c r="M160" s="123"/>
      <c r="N160" s="227"/>
      <c r="O160" s="630">
        <f t="shared" si="52"/>
        <v>0</v>
      </c>
      <c r="P160" s="585"/>
      <c r="R160" s="56"/>
      <c r="S160" s="56"/>
      <c r="T160" s="56"/>
      <c r="U160" s="56"/>
    </row>
    <row r="161" spans="1:21" ht="48" hidden="1" x14ac:dyDescent="0.25">
      <c r="A161" s="75">
        <v>2369</v>
      </c>
      <c r="B161" s="118" t="s">
        <v>176</v>
      </c>
      <c r="C161" s="356">
        <f t="shared" si="35"/>
        <v>0</v>
      </c>
      <c r="D161" s="123"/>
      <c r="E161" s="227"/>
      <c r="F161" s="628">
        <f t="shared" si="49"/>
        <v>0</v>
      </c>
      <c r="G161" s="123"/>
      <c r="H161" s="227"/>
      <c r="I161" s="629">
        <f t="shared" si="50"/>
        <v>0</v>
      </c>
      <c r="J161" s="123"/>
      <c r="K161" s="629"/>
      <c r="L161" s="811">
        <f t="shared" si="51"/>
        <v>0</v>
      </c>
      <c r="M161" s="123"/>
      <c r="N161" s="227"/>
      <c r="O161" s="630">
        <f t="shared" si="52"/>
        <v>0</v>
      </c>
      <c r="P161" s="585"/>
      <c r="R161" s="56"/>
      <c r="S161" s="56"/>
      <c r="T161" s="56"/>
      <c r="U161" s="56"/>
    </row>
    <row r="162" spans="1:21" x14ac:dyDescent="0.25">
      <c r="A162" s="217">
        <v>2370</v>
      </c>
      <c r="B162" s="158" t="s">
        <v>177</v>
      </c>
      <c r="C162" s="366">
        <f t="shared" si="35"/>
        <v>968</v>
      </c>
      <c r="D162" s="234">
        <f>1078-110</f>
        <v>968</v>
      </c>
      <c r="E162" s="237"/>
      <c r="F162" s="632">
        <f t="shared" si="49"/>
        <v>968</v>
      </c>
      <c r="G162" s="234"/>
      <c r="H162" s="237"/>
      <c r="I162" s="633">
        <f t="shared" si="50"/>
        <v>0</v>
      </c>
      <c r="J162" s="234"/>
      <c r="K162" s="633"/>
      <c r="L162" s="812">
        <f t="shared" si="51"/>
        <v>0</v>
      </c>
      <c r="M162" s="234"/>
      <c r="N162" s="237"/>
      <c r="O162" s="634">
        <f t="shared" si="52"/>
        <v>0</v>
      </c>
      <c r="P162" s="624"/>
      <c r="R162" s="56"/>
      <c r="S162" s="56"/>
      <c r="T162" s="56"/>
      <c r="U162" s="56"/>
    </row>
    <row r="163" spans="1:21" hidden="1" x14ac:dyDescent="0.25">
      <c r="A163" s="217">
        <v>2380</v>
      </c>
      <c r="B163" s="158" t="s">
        <v>178</v>
      </c>
      <c r="C163" s="366">
        <f t="shared" si="35"/>
        <v>0</v>
      </c>
      <c r="D163" s="218">
        <f t="shared" ref="D163:O163" si="53">SUM(D164:D165)</f>
        <v>0</v>
      </c>
      <c r="E163" s="222">
        <f t="shared" si="53"/>
        <v>0</v>
      </c>
      <c r="F163" s="220">
        <f t="shared" si="53"/>
        <v>0</v>
      </c>
      <c r="G163" s="218">
        <f t="shared" si="53"/>
        <v>0</v>
      </c>
      <c r="H163" s="222">
        <f t="shared" si="53"/>
        <v>0</v>
      </c>
      <c r="I163" s="623">
        <f t="shared" si="53"/>
        <v>0</v>
      </c>
      <c r="J163" s="218">
        <f t="shared" si="53"/>
        <v>0</v>
      </c>
      <c r="K163" s="623">
        <f t="shared" si="53"/>
        <v>0</v>
      </c>
      <c r="L163" s="396">
        <f t="shared" si="53"/>
        <v>0</v>
      </c>
      <c r="M163" s="218">
        <f t="shared" si="53"/>
        <v>0</v>
      </c>
      <c r="N163" s="222">
        <f t="shared" si="53"/>
        <v>0</v>
      </c>
      <c r="O163" s="373">
        <f t="shared" si="53"/>
        <v>0</v>
      </c>
      <c r="P163" s="624"/>
      <c r="R163" s="56"/>
      <c r="S163" s="56"/>
      <c r="T163" s="56"/>
      <c r="U163" s="56"/>
    </row>
    <row r="164" spans="1:21" hidden="1" x14ac:dyDescent="0.25">
      <c r="A164" s="66">
        <v>2381</v>
      </c>
      <c r="B164" s="108" t="s">
        <v>179</v>
      </c>
      <c r="C164" s="355">
        <f t="shared" si="35"/>
        <v>0</v>
      </c>
      <c r="D164" s="113"/>
      <c r="E164" s="224"/>
      <c r="F164" s="625">
        <f>D164+E164</f>
        <v>0</v>
      </c>
      <c r="G164" s="113"/>
      <c r="H164" s="224"/>
      <c r="I164" s="626">
        <f>G164+H164</f>
        <v>0</v>
      </c>
      <c r="J164" s="113"/>
      <c r="K164" s="626"/>
      <c r="L164" s="810">
        <f>J164+K164</f>
        <v>0</v>
      </c>
      <c r="M164" s="113"/>
      <c r="N164" s="224"/>
      <c r="O164" s="627">
        <f>N164+M164</f>
        <v>0</v>
      </c>
      <c r="P164" s="583"/>
      <c r="R164" s="56"/>
      <c r="S164" s="56"/>
      <c r="T164" s="56"/>
      <c r="U164" s="56"/>
    </row>
    <row r="165" spans="1:21" ht="24" hidden="1" x14ac:dyDescent="0.25">
      <c r="A165" s="75">
        <v>2389</v>
      </c>
      <c r="B165" s="118" t="s">
        <v>180</v>
      </c>
      <c r="C165" s="356">
        <f t="shared" si="35"/>
        <v>0</v>
      </c>
      <c r="D165" s="123"/>
      <c r="E165" s="227"/>
      <c r="F165" s="628">
        <f>D165+E165</f>
        <v>0</v>
      </c>
      <c r="G165" s="123"/>
      <c r="H165" s="227"/>
      <c r="I165" s="629">
        <f>G165+H165</f>
        <v>0</v>
      </c>
      <c r="J165" s="123">
        <v>0</v>
      </c>
      <c r="K165" s="629"/>
      <c r="L165" s="811">
        <f>J165+K165</f>
        <v>0</v>
      </c>
      <c r="M165" s="123"/>
      <c r="N165" s="227"/>
      <c r="O165" s="630">
        <f>N165+M165</f>
        <v>0</v>
      </c>
      <c r="P165" s="585"/>
      <c r="R165" s="56"/>
      <c r="S165" s="56"/>
      <c r="T165" s="56"/>
      <c r="U165" s="56"/>
    </row>
    <row r="166" spans="1:21" hidden="1" x14ac:dyDescent="0.25">
      <c r="A166" s="217">
        <v>2390</v>
      </c>
      <c r="B166" s="158" t="s">
        <v>181</v>
      </c>
      <c r="C166" s="366">
        <f t="shared" si="35"/>
        <v>0</v>
      </c>
      <c r="D166" s="234"/>
      <c r="E166" s="237"/>
      <c r="F166" s="632">
        <f>D166+E166</f>
        <v>0</v>
      </c>
      <c r="G166" s="234"/>
      <c r="H166" s="237"/>
      <c r="I166" s="633">
        <f>G166+H166</f>
        <v>0</v>
      </c>
      <c r="J166" s="234"/>
      <c r="K166" s="633"/>
      <c r="L166" s="812">
        <f>J166+K166</f>
        <v>0</v>
      </c>
      <c r="M166" s="234"/>
      <c r="N166" s="237"/>
      <c r="O166" s="634">
        <f>N166+M166</f>
        <v>0</v>
      </c>
      <c r="P166" s="635"/>
      <c r="R166" s="56"/>
      <c r="S166" s="56"/>
      <c r="T166" s="56"/>
      <c r="U166" s="56"/>
    </row>
    <row r="167" spans="1:21" hidden="1" x14ac:dyDescent="0.25">
      <c r="A167" s="95">
        <v>2400</v>
      </c>
      <c r="B167" s="212" t="s">
        <v>182</v>
      </c>
      <c r="C167" s="358">
        <f t="shared" si="35"/>
        <v>0</v>
      </c>
      <c r="D167" s="252"/>
      <c r="E167" s="255"/>
      <c r="F167" s="638">
        <f>D167+E167</f>
        <v>0</v>
      </c>
      <c r="G167" s="252"/>
      <c r="H167" s="255"/>
      <c r="I167" s="639">
        <f>G167+H167</f>
        <v>0</v>
      </c>
      <c r="J167" s="252"/>
      <c r="K167" s="639"/>
      <c r="L167" s="813">
        <f>J167+K167</f>
        <v>0</v>
      </c>
      <c r="M167" s="252"/>
      <c r="N167" s="255"/>
      <c r="O167" s="640">
        <f>N167+M167</f>
        <v>0</v>
      </c>
      <c r="P167" s="641"/>
      <c r="R167" s="56"/>
      <c r="S167" s="56"/>
      <c r="T167" s="56"/>
      <c r="U167" s="56"/>
    </row>
    <row r="168" spans="1:21" ht="24" x14ac:dyDescent="0.25">
      <c r="A168" s="95">
        <v>2500</v>
      </c>
      <c r="B168" s="212" t="s">
        <v>183</v>
      </c>
      <c r="C168" s="358">
        <f t="shared" si="35"/>
        <v>1361</v>
      </c>
      <c r="D168" s="104">
        <f t="shared" ref="D168:O168" si="54">SUM(D169,D174)</f>
        <v>286</v>
      </c>
      <c r="E168" s="239">
        <f t="shared" si="54"/>
        <v>0</v>
      </c>
      <c r="F168" s="106">
        <f t="shared" si="54"/>
        <v>286</v>
      </c>
      <c r="G168" s="104">
        <f t="shared" si="54"/>
        <v>0</v>
      </c>
      <c r="H168" s="239">
        <f t="shared" si="54"/>
        <v>0</v>
      </c>
      <c r="I168" s="622">
        <f t="shared" si="54"/>
        <v>0</v>
      </c>
      <c r="J168" s="104">
        <f t="shared" si="54"/>
        <v>1075</v>
      </c>
      <c r="K168" s="622">
        <f t="shared" si="54"/>
        <v>0</v>
      </c>
      <c r="L168" s="391">
        <f t="shared" si="54"/>
        <v>1075</v>
      </c>
      <c r="M168" s="271">
        <f t="shared" si="54"/>
        <v>0</v>
      </c>
      <c r="N168" s="239">
        <f t="shared" si="54"/>
        <v>0</v>
      </c>
      <c r="O168" s="372">
        <f t="shared" si="54"/>
        <v>0</v>
      </c>
      <c r="P168" s="581"/>
      <c r="R168" s="56"/>
      <c r="S168" s="56"/>
      <c r="T168" s="56"/>
      <c r="U168" s="56"/>
    </row>
    <row r="169" spans="1:21" ht="16.5" customHeight="1" x14ac:dyDescent="0.25">
      <c r="A169" s="240">
        <v>2510</v>
      </c>
      <c r="B169" s="108" t="s">
        <v>184</v>
      </c>
      <c r="C169" s="355">
        <f t="shared" si="35"/>
        <v>1361</v>
      </c>
      <c r="D169" s="241">
        <f t="shared" ref="D169:O169" si="55">SUM(D170:D173)</f>
        <v>286</v>
      </c>
      <c r="E169" s="245">
        <f t="shared" si="55"/>
        <v>0</v>
      </c>
      <c r="F169" s="115">
        <f t="shared" si="55"/>
        <v>286</v>
      </c>
      <c r="G169" s="241">
        <f t="shared" si="55"/>
        <v>0</v>
      </c>
      <c r="H169" s="245">
        <f t="shared" si="55"/>
        <v>0</v>
      </c>
      <c r="I169" s="242">
        <f t="shared" si="55"/>
        <v>0</v>
      </c>
      <c r="J169" s="241">
        <f t="shared" si="55"/>
        <v>1075</v>
      </c>
      <c r="K169" s="242">
        <f t="shared" si="55"/>
        <v>0</v>
      </c>
      <c r="L169" s="392">
        <f t="shared" si="55"/>
        <v>1075</v>
      </c>
      <c r="M169" s="251">
        <f t="shared" si="55"/>
        <v>0</v>
      </c>
      <c r="N169" s="245">
        <f t="shared" si="55"/>
        <v>0</v>
      </c>
      <c r="O169" s="374">
        <f t="shared" si="55"/>
        <v>0</v>
      </c>
      <c r="P169" s="636"/>
      <c r="R169" s="56"/>
      <c r="S169" s="56"/>
      <c r="T169" s="56"/>
      <c r="U169" s="56"/>
    </row>
    <row r="170" spans="1:21" ht="24" x14ac:dyDescent="0.25">
      <c r="A170" s="76">
        <v>2512</v>
      </c>
      <c r="B170" s="118" t="s">
        <v>185</v>
      </c>
      <c r="C170" s="356">
        <f t="shared" si="35"/>
        <v>1000</v>
      </c>
      <c r="D170" s="123"/>
      <c r="E170" s="227"/>
      <c r="F170" s="628">
        <f t="shared" ref="F170:F175" si="56">D170+E170</f>
        <v>0</v>
      </c>
      <c r="G170" s="123"/>
      <c r="H170" s="227"/>
      <c r="I170" s="629">
        <f t="shared" ref="I170:I175" si="57">G170+H170</f>
        <v>0</v>
      </c>
      <c r="J170" s="123">
        <v>1000</v>
      </c>
      <c r="K170" s="629"/>
      <c r="L170" s="811">
        <f t="shared" ref="L170:L175" si="58">J170+K170</f>
        <v>1000</v>
      </c>
      <c r="M170" s="123"/>
      <c r="N170" s="227"/>
      <c r="O170" s="630">
        <f t="shared" ref="O170:O175" si="59">N170+M170</f>
        <v>0</v>
      </c>
      <c r="P170" s="585"/>
      <c r="R170" s="56"/>
      <c r="S170" s="56"/>
      <c r="T170" s="56"/>
      <c r="U170" s="56"/>
    </row>
    <row r="171" spans="1:21" ht="36" hidden="1" x14ac:dyDescent="0.25">
      <c r="A171" s="76">
        <v>2513</v>
      </c>
      <c r="B171" s="118" t="s">
        <v>186</v>
      </c>
      <c r="C171" s="356">
        <f t="shared" si="35"/>
        <v>0</v>
      </c>
      <c r="D171" s="123"/>
      <c r="E171" s="227"/>
      <c r="F171" s="628">
        <f t="shared" si="56"/>
        <v>0</v>
      </c>
      <c r="G171" s="123"/>
      <c r="H171" s="227"/>
      <c r="I171" s="629">
        <f t="shared" si="57"/>
        <v>0</v>
      </c>
      <c r="J171" s="123"/>
      <c r="K171" s="629"/>
      <c r="L171" s="811">
        <f t="shared" si="58"/>
        <v>0</v>
      </c>
      <c r="M171" s="123"/>
      <c r="N171" s="227"/>
      <c r="O171" s="630">
        <f t="shared" si="59"/>
        <v>0</v>
      </c>
      <c r="P171" s="585"/>
      <c r="R171" s="56"/>
      <c r="S171" s="56"/>
      <c r="T171" s="56"/>
      <c r="U171" s="56"/>
    </row>
    <row r="172" spans="1:21" ht="24" x14ac:dyDescent="0.25">
      <c r="A172" s="76">
        <v>2515</v>
      </c>
      <c r="B172" s="118" t="s">
        <v>187</v>
      </c>
      <c r="C172" s="356">
        <f t="shared" si="35"/>
        <v>75</v>
      </c>
      <c r="D172" s="123"/>
      <c r="E172" s="227"/>
      <c r="F172" s="628">
        <f t="shared" si="56"/>
        <v>0</v>
      </c>
      <c r="G172" s="123"/>
      <c r="H172" s="227"/>
      <c r="I172" s="629">
        <f t="shared" si="57"/>
        <v>0</v>
      </c>
      <c r="J172" s="123">
        <v>75</v>
      </c>
      <c r="K172" s="629"/>
      <c r="L172" s="811">
        <f t="shared" si="58"/>
        <v>75</v>
      </c>
      <c r="M172" s="123"/>
      <c r="N172" s="227"/>
      <c r="O172" s="630">
        <f t="shared" si="59"/>
        <v>0</v>
      </c>
      <c r="P172" s="585"/>
      <c r="R172" s="56"/>
      <c r="S172" s="56"/>
      <c r="T172" s="56"/>
      <c r="U172" s="56"/>
    </row>
    <row r="173" spans="1:21" ht="24" x14ac:dyDescent="0.25">
      <c r="A173" s="76">
        <v>2519</v>
      </c>
      <c r="B173" s="118" t="s">
        <v>188</v>
      </c>
      <c r="C173" s="356">
        <f t="shared" si="35"/>
        <v>286</v>
      </c>
      <c r="D173" s="123">
        <v>286</v>
      </c>
      <c r="E173" s="227"/>
      <c r="F173" s="628">
        <f t="shared" si="56"/>
        <v>286</v>
      </c>
      <c r="G173" s="123"/>
      <c r="H173" s="227"/>
      <c r="I173" s="629">
        <f t="shared" si="57"/>
        <v>0</v>
      </c>
      <c r="J173" s="123"/>
      <c r="K173" s="629"/>
      <c r="L173" s="811">
        <f t="shared" si="58"/>
        <v>0</v>
      </c>
      <c r="M173" s="123"/>
      <c r="N173" s="227"/>
      <c r="O173" s="630">
        <f t="shared" si="59"/>
        <v>0</v>
      </c>
      <c r="P173" s="585"/>
      <c r="R173" s="56"/>
      <c r="S173" s="56"/>
      <c r="T173" s="56"/>
      <c r="U173" s="56"/>
    </row>
    <row r="174" spans="1:21" ht="24" hidden="1" x14ac:dyDescent="0.25">
      <c r="A174" s="228">
        <v>2520</v>
      </c>
      <c r="B174" s="118" t="s">
        <v>189</v>
      </c>
      <c r="C174" s="356">
        <f t="shared" si="35"/>
        <v>0</v>
      </c>
      <c r="D174" s="123"/>
      <c r="E174" s="227"/>
      <c r="F174" s="628">
        <f t="shared" si="56"/>
        <v>0</v>
      </c>
      <c r="G174" s="123"/>
      <c r="H174" s="227"/>
      <c r="I174" s="629">
        <f t="shared" si="57"/>
        <v>0</v>
      </c>
      <c r="J174" s="123"/>
      <c r="K174" s="629"/>
      <c r="L174" s="811">
        <f t="shared" si="58"/>
        <v>0</v>
      </c>
      <c r="M174" s="123"/>
      <c r="N174" s="227"/>
      <c r="O174" s="630">
        <f t="shared" si="59"/>
        <v>0</v>
      </c>
      <c r="P174" s="585"/>
      <c r="R174" s="56"/>
      <c r="S174" s="56"/>
      <c r="T174" s="56"/>
      <c r="U174" s="56"/>
    </row>
    <row r="175" spans="1:21" s="258" customFormat="1" ht="48" hidden="1" x14ac:dyDescent="0.25">
      <c r="A175" s="37">
        <v>2800</v>
      </c>
      <c r="B175" s="108" t="s">
        <v>190</v>
      </c>
      <c r="C175" s="355">
        <f t="shared" si="35"/>
        <v>0</v>
      </c>
      <c r="D175" s="69"/>
      <c r="E175" s="73"/>
      <c r="F175" s="566">
        <f t="shared" si="56"/>
        <v>0</v>
      </c>
      <c r="G175" s="69"/>
      <c r="H175" s="73"/>
      <c r="I175" s="567">
        <f t="shared" si="57"/>
        <v>0</v>
      </c>
      <c r="J175" s="69"/>
      <c r="K175" s="567"/>
      <c r="L175" s="804">
        <f t="shared" si="58"/>
        <v>0</v>
      </c>
      <c r="M175" s="69"/>
      <c r="N175" s="73"/>
      <c r="O175" s="568">
        <f t="shared" si="59"/>
        <v>0</v>
      </c>
      <c r="P175" s="569"/>
      <c r="R175" s="56"/>
      <c r="S175" s="56"/>
      <c r="T175" s="56"/>
      <c r="U175" s="56"/>
    </row>
    <row r="176" spans="1:21" hidden="1" x14ac:dyDescent="0.25">
      <c r="A176" s="204">
        <v>3000</v>
      </c>
      <c r="B176" s="204" t="s">
        <v>191</v>
      </c>
      <c r="C176" s="616">
        <f t="shared" si="35"/>
        <v>0</v>
      </c>
      <c r="D176" s="617">
        <f t="shared" ref="D176:O176" si="60">SUM(D177,D187)</f>
        <v>0</v>
      </c>
      <c r="E176" s="618">
        <f t="shared" si="60"/>
        <v>0</v>
      </c>
      <c r="F176" s="619">
        <f t="shared" si="60"/>
        <v>0</v>
      </c>
      <c r="G176" s="617">
        <f t="shared" si="60"/>
        <v>0</v>
      </c>
      <c r="H176" s="618">
        <f t="shared" si="60"/>
        <v>0</v>
      </c>
      <c r="I176" s="620">
        <f t="shared" si="60"/>
        <v>0</v>
      </c>
      <c r="J176" s="617">
        <f t="shared" si="60"/>
        <v>0</v>
      </c>
      <c r="K176" s="620">
        <f t="shared" si="60"/>
        <v>0</v>
      </c>
      <c r="L176" s="809">
        <f t="shared" si="60"/>
        <v>0</v>
      </c>
      <c r="M176" s="206">
        <f t="shared" si="60"/>
        <v>0</v>
      </c>
      <c r="N176" s="210">
        <f t="shared" si="60"/>
        <v>0</v>
      </c>
      <c r="O176" s="371">
        <f t="shared" si="60"/>
        <v>0</v>
      </c>
      <c r="P176" s="621"/>
      <c r="R176" s="56"/>
      <c r="S176" s="56"/>
      <c r="T176" s="56"/>
      <c r="U176" s="56"/>
    </row>
    <row r="177" spans="1:21" ht="24" hidden="1" x14ac:dyDescent="0.25">
      <c r="A177" s="95">
        <v>3200</v>
      </c>
      <c r="B177" s="259" t="s">
        <v>192</v>
      </c>
      <c r="C177" s="358">
        <f t="shared" si="35"/>
        <v>0</v>
      </c>
      <c r="D177" s="104">
        <f t="shared" ref="D177:O177" si="61">SUM(D178,D182)</f>
        <v>0</v>
      </c>
      <c r="E177" s="239">
        <f t="shared" si="61"/>
        <v>0</v>
      </c>
      <c r="F177" s="106">
        <f t="shared" si="61"/>
        <v>0</v>
      </c>
      <c r="G177" s="104">
        <f t="shared" si="61"/>
        <v>0</v>
      </c>
      <c r="H177" s="239">
        <f t="shared" si="61"/>
        <v>0</v>
      </c>
      <c r="I177" s="622">
        <f t="shared" si="61"/>
        <v>0</v>
      </c>
      <c r="J177" s="104">
        <f t="shared" si="61"/>
        <v>0</v>
      </c>
      <c r="K177" s="622">
        <f t="shared" si="61"/>
        <v>0</v>
      </c>
      <c r="L177" s="391">
        <f t="shared" si="61"/>
        <v>0</v>
      </c>
      <c r="M177" s="271">
        <f t="shared" si="61"/>
        <v>0</v>
      </c>
      <c r="N177" s="239">
        <f t="shared" si="61"/>
        <v>0</v>
      </c>
      <c r="O177" s="372">
        <f t="shared" si="61"/>
        <v>0</v>
      </c>
      <c r="P177" s="581"/>
      <c r="R177" s="56"/>
      <c r="S177" s="56"/>
      <c r="T177" s="56"/>
      <c r="U177" s="56"/>
    </row>
    <row r="178" spans="1:21" ht="36" hidden="1" x14ac:dyDescent="0.25">
      <c r="A178" s="240">
        <v>3260</v>
      </c>
      <c r="B178" s="108" t="s">
        <v>193</v>
      </c>
      <c r="C178" s="355">
        <f t="shared" si="35"/>
        <v>0</v>
      </c>
      <c r="D178" s="241">
        <f t="shared" ref="D178:O178" si="62">SUM(D179:D181)</f>
        <v>0</v>
      </c>
      <c r="E178" s="245">
        <f t="shared" si="62"/>
        <v>0</v>
      </c>
      <c r="F178" s="115">
        <f t="shared" si="62"/>
        <v>0</v>
      </c>
      <c r="G178" s="241">
        <f t="shared" si="62"/>
        <v>0</v>
      </c>
      <c r="H178" s="245">
        <f t="shared" si="62"/>
        <v>0</v>
      </c>
      <c r="I178" s="242">
        <f t="shared" si="62"/>
        <v>0</v>
      </c>
      <c r="J178" s="241">
        <f t="shared" si="62"/>
        <v>0</v>
      </c>
      <c r="K178" s="242">
        <f t="shared" si="62"/>
        <v>0</v>
      </c>
      <c r="L178" s="392">
        <f t="shared" si="62"/>
        <v>0</v>
      </c>
      <c r="M178" s="241">
        <f t="shared" si="62"/>
        <v>0</v>
      </c>
      <c r="N178" s="245">
        <f t="shared" si="62"/>
        <v>0</v>
      </c>
      <c r="O178" s="374">
        <f t="shared" si="62"/>
        <v>0</v>
      </c>
      <c r="P178" s="636"/>
      <c r="R178" s="56"/>
      <c r="S178" s="56"/>
      <c r="T178" s="56"/>
      <c r="U178" s="56"/>
    </row>
    <row r="179" spans="1:21" ht="24" hidden="1" x14ac:dyDescent="0.25">
      <c r="A179" s="76">
        <v>3261</v>
      </c>
      <c r="B179" s="118" t="s">
        <v>194</v>
      </c>
      <c r="C179" s="356">
        <f t="shared" si="35"/>
        <v>0</v>
      </c>
      <c r="D179" s="123"/>
      <c r="E179" s="227"/>
      <c r="F179" s="628">
        <f>D179+E179</f>
        <v>0</v>
      </c>
      <c r="G179" s="123"/>
      <c r="H179" s="227"/>
      <c r="I179" s="629">
        <f>G179+H179</f>
        <v>0</v>
      </c>
      <c r="J179" s="123"/>
      <c r="K179" s="629"/>
      <c r="L179" s="811">
        <f>J179+K179</f>
        <v>0</v>
      </c>
      <c r="M179" s="123"/>
      <c r="N179" s="227"/>
      <c r="O179" s="630">
        <f>N179+M179</f>
        <v>0</v>
      </c>
      <c r="P179" s="585"/>
      <c r="R179" s="56"/>
      <c r="S179" s="56"/>
      <c r="T179" s="56"/>
      <c r="U179" s="56"/>
    </row>
    <row r="180" spans="1:21" ht="36" hidden="1" x14ac:dyDescent="0.25">
      <c r="A180" s="76">
        <v>3262</v>
      </c>
      <c r="B180" s="118" t="s">
        <v>195</v>
      </c>
      <c r="C180" s="356">
        <f t="shared" si="35"/>
        <v>0</v>
      </c>
      <c r="D180" s="123"/>
      <c r="E180" s="227"/>
      <c r="F180" s="628">
        <f>D180+E180</f>
        <v>0</v>
      </c>
      <c r="G180" s="123"/>
      <c r="H180" s="227"/>
      <c r="I180" s="629">
        <f>G180+H180</f>
        <v>0</v>
      </c>
      <c r="J180" s="123"/>
      <c r="K180" s="629"/>
      <c r="L180" s="811">
        <f>J180+K180</f>
        <v>0</v>
      </c>
      <c r="M180" s="123"/>
      <c r="N180" s="227"/>
      <c r="O180" s="630">
        <f>N180+M180</f>
        <v>0</v>
      </c>
      <c r="P180" s="585"/>
      <c r="R180" s="56"/>
      <c r="S180" s="56"/>
      <c r="T180" s="56"/>
      <c r="U180" s="56"/>
    </row>
    <row r="181" spans="1:21" ht="24" hidden="1" x14ac:dyDescent="0.25">
      <c r="A181" s="76">
        <v>3263</v>
      </c>
      <c r="B181" s="118" t="s">
        <v>196</v>
      </c>
      <c r="C181" s="356">
        <f t="shared" ref="C181:C244" si="63">SUM(F181,I181,L181,O181)</f>
        <v>0</v>
      </c>
      <c r="D181" s="123"/>
      <c r="E181" s="227"/>
      <c r="F181" s="628">
        <f>D181+E181</f>
        <v>0</v>
      </c>
      <c r="G181" s="123"/>
      <c r="H181" s="227"/>
      <c r="I181" s="629">
        <f>G181+H181</f>
        <v>0</v>
      </c>
      <c r="J181" s="123"/>
      <c r="K181" s="629"/>
      <c r="L181" s="811">
        <f>J181+K181</f>
        <v>0</v>
      </c>
      <c r="M181" s="123"/>
      <c r="N181" s="227"/>
      <c r="O181" s="630">
        <f>N181+M181</f>
        <v>0</v>
      </c>
      <c r="P181" s="585"/>
      <c r="R181" s="56"/>
      <c r="S181" s="56"/>
      <c r="T181" s="56"/>
      <c r="U181" s="56"/>
    </row>
    <row r="182" spans="1:21" ht="84" hidden="1" x14ac:dyDescent="0.25">
      <c r="A182" s="240">
        <v>3290</v>
      </c>
      <c r="B182" s="108" t="s">
        <v>766</v>
      </c>
      <c r="C182" s="642">
        <f t="shared" si="63"/>
        <v>0</v>
      </c>
      <c r="D182" s="241">
        <f t="shared" ref="D182:O182" si="64">SUM(D183:D186)</f>
        <v>0</v>
      </c>
      <c r="E182" s="245">
        <f t="shared" si="64"/>
        <v>0</v>
      </c>
      <c r="F182" s="115">
        <f t="shared" si="64"/>
        <v>0</v>
      </c>
      <c r="G182" s="241">
        <f t="shared" si="64"/>
        <v>0</v>
      </c>
      <c r="H182" s="245">
        <f t="shared" si="64"/>
        <v>0</v>
      </c>
      <c r="I182" s="242">
        <f t="shared" si="64"/>
        <v>0</v>
      </c>
      <c r="J182" s="241">
        <f t="shared" si="64"/>
        <v>0</v>
      </c>
      <c r="K182" s="242">
        <f t="shared" si="64"/>
        <v>0</v>
      </c>
      <c r="L182" s="392">
        <f t="shared" si="64"/>
        <v>0</v>
      </c>
      <c r="M182" s="643">
        <f t="shared" si="64"/>
        <v>0</v>
      </c>
      <c r="N182" s="245">
        <f t="shared" si="64"/>
        <v>0</v>
      </c>
      <c r="O182" s="374">
        <f t="shared" si="64"/>
        <v>0</v>
      </c>
      <c r="P182" s="636"/>
      <c r="R182" s="56"/>
      <c r="S182" s="56"/>
      <c r="T182" s="56"/>
      <c r="U182" s="56"/>
    </row>
    <row r="183" spans="1:21" ht="72" hidden="1" x14ac:dyDescent="0.25">
      <c r="A183" s="76">
        <v>3291</v>
      </c>
      <c r="B183" s="118" t="s">
        <v>198</v>
      </c>
      <c r="C183" s="356">
        <f t="shared" si="63"/>
        <v>0</v>
      </c>
      <c r="D183" s="123"/>
      <c r="E183" s="227"/>
      <c r="F183" s="628">
        <f>D183+E183</f>
        <v>0</v>
      </c>
      <c r="G183" s="123"/>
      <c r="H183" s="227"/>
      <c r="I183" s="629">
        <f>G183+H183</f>
        <v>0</v>
      </c>
      <c r="J183" s="123"/>
      <c r="K183" s="629"/>
      <c r="L183" s="811">
        <f>J183+K183</f>
        <v>0</v>
      </c>
      <c r="M183" s="123"/>
      <c r="N183" s="227"/>
      <c r="O183" s="630">
        <f>N183+M183</f>
        <v>0</v>
      </c>
      <c r="P183" s="585"/>
      <c r="R183" s="56"/>
      <c r="S183" s="56"/>
      <c r="T183" s="56"/>
      <c r="U183" s="56"/>
    </row>
    <row r="184" spans="1:21" ht="72" hidden="1" x14ac:dyDescent="0.25">
      <c r="A184" s="76">
        <v>3292</v>
      </c>
      <c r="B184" s="118" t="s">
        <v>199</v>
      </c>
      <c r="C184" s="356">
        <f t="shared" si="63"/>
        <v>0</v>
      </c>
      <c r="D184" s="123"/>
      <c r="E184" s="227"/>
      <c r="F184" s="628">
        <f>D184+E184</f>
        <v>0</v>
      </c>
      <c r="G184" s="123"/>
      <c r="H184" s="227"/>
      <c r="I184" s="629">
        <f>G184+H184</f>
        <v>0</v>
      </c>
      <c r="J184" s="123"/>
      <c r="K184" s="629"/>
      <c r="L184" s="811">
        <f>J184+K184</f>
        <v>0</v>
      </c>
      <c r="M184" s="123"/>
      <c r="N184" s="227"/>
      <c r="O184" s="630">
        <f>N184+M184</f>
        <v>0</v>
      </c>
      <c r="P184" s="585"/>
      <c r="R184" s="56"/>
      <c r="S184" s="56"/>
      <c r="T184" s="56"/>
      <c r="U184" s="56"/>
    </row>
    <row r="185" spans="1:21" ht="72" hidden="1" x14ac:dyDescent="0.25">
      <c r="A185" s="76">
        <v>3293</v>
      </c>
      <c r="B185" s="118" t="s">
        <v>200</v>
      </c>
      <c r="C185" s="356">
        <f t="shared" si="63"/>
        <v>0</v>
      </c>
      <c r="D185" s="123"/>
      <c r="E185" s="227"/>
      <c r="F185" s="628">
        <f>D185+E185</f>
        <v>0</v>
      </c>
      <c r="G185" s="123"/>
      <c r="H185" s="227"/>
      <c r="I185" s="629">
        <f>G185+H185</f>
        <v>0</v>
      </c>
      <c r="J185" s="123"/>
      <c r="K185" s="629"/>
      <c r="L185" s="811">
        <f>J185+K185</f>
        <v>0</v>
      </c>
      <c r="M185" s="123"/>
      <c r="N185" s="227"/>
      <c r="O185" s="630">
        <f>N185+M185</f>
        <v>0</v>
      </c>
      <c r="P185" s="585"/>
      <c r="R185" s="56"/>
      <c r="S185" s="56"/>
      <c r="T185" s="56"/>
      <c r="U185" s="56"/>
    </row>
    <row r="186" spans="1:21" ht="60" hidden="1" x14ac:dyDescent="0.25">
      <c r="A186" s="264">
        <v>3294</v>
      </c>
      <c r="B186" s="118" t="s">
        <v>201</v>
      </c>
      <c r="C186" s="642">
        <f t="shared" si="63"/>
        <v>0</v>
      </c>
      <c r="D186" s="266"/>
      <c r="E186" s="269"/>
      <c r="F186" s="644">
        <f>D186+E186</f>
        <v>0</v>
      </c>
      <c r="G186" s="266"/>
      <c r="H186" s="269"/>
      <c r="I186" s="645">
        <f>G186+H186</f>
        <v>0</v>
      </c>
      <c r="J186" s="266"/>
      <c r="K186" s="645"/>
      <c r="L186" s="814">
        <f>J186+K186</f>
        <v>0</v>
      </c>
      <c r="M186" s="266"/>
      <c r="N186" s="269"/>
      <c r="O186" s="646">
        <f>N186+M186</f>
        <v>0</v>
      </c>
      <c r="P186" s="647"/>
      <c r="R186" s="56"/>
      <c r="S186" s="56"/>
      <c r="T186" s="56"/>
      <c r="U186" s="56"/>
    </row>
    <row r="187" spans="1:21" ht="48" hidden="1" x14ac:dyDescent="0.25">
      <c r="A187" s="143">
        <v>3300</v>
      </c>
      <c r="B187" s="259" t="s">
        <v>202</v>
      </c>
      <c r="C187" s="363">
        <f t="shared" si="63"/>
        <v>0</v>
      </c>
      <c r="D187" s="271">
        <f t="shared" ref="D187:O187" si="65">SUM(D188:D189)</f>
        <v>0</v>
      </c>
      <c r="E187" s="214">
        <f t="shared" si="65"/>
        <v>0</v>
      </c>
      <c r="F187" s="215">
        <f t="shared" si="65"/>
        <v>0</v>
      </c>
      <c r="G187" s="271">
        <f t="shared" si="65"/>
        <v>0</v>
      </c>
      <c r="H187" s="214">
        <f t="shared" si="65"/>
        <v>0</v>
      </c>
      <c r="I187" s="648">
        <f t="shared" si="65"/>
        <v>0</v>
      </c>
      <c r="J187" s="271">
        <f t="shared" si="65"/>
        <v>0</v>
      </c>
      <c r="K187" s="648">
        <f t="shared" si="65"/>
        <v>0</v>
      </c>
      <c r="L187" s="403">
        <f t="shared" si="65"/>
        <v>0</v>
      </c>
      <c r="M187" s="271">
        <f t="shared" si="65"/>
        <v>0</v>
      </c>
      <c r="N187" s="214">
        <f t="shared" si="65"/>
        <v>0</v>
      </c>
      <c r="O187" s="377">
        <f t="shared" si="65"/>
        <v>0</v>
      </c>
      <c r="P187" s="649"/>
      <c r="R187" s="56"/>
      <c r="S187" s="56"/>
      <c r="T187" s="56"/>
      <c r="U187" s="56"/>
    </row>
    <row r="188" spans="1:21" ht="48" hidden="1" x14ac:dyDescent="0.25">
      <c r="A188" s="157">
        <v>3310</v>
      </c>
      <c r="B188" s="158" t="s">
        <v>203</v>
      </c>
      <c r="C188" s="366">
        <f t="shared" si="63"/>
        <v>0</v>
      </c>
      <c r="D188" s="234"/>
      <c r="E188" s="237"/>
      <c r="F188" s="632">
        <f>D188+E188</f>
        <v>0</v>
      </c>
      <c r="G188" s="234"/>
      <c r="H188" s="237"/>
      <c r="I188" s="633">
        <f>G188+H188</f>
        <v>0</v>
      </c>
      <c r="J188" s="234"/>
      <c r="K188" s="633"/>
      <c r="L188" s="812">
        <f>J188+K188</f>
        <v>0</v>
      </c>
      <c r="M188" s="234"/>
      <c r="N188" s="237"/>
      <c r="O188" s="634">
        <f>N188+M188</f>
        <v>0</v>
      </c>
      <c r="P188" s="635"/>
      <c r="R188" s="56"/>
      <c r="S188" s="56"/>
      <c r="T188" s="56"/>
      <c r="U188" s="56"/>
    </row>
    <row r="189" spans="1:21" ht="60" hidden="1" x14ac:dyDescent="0.25">
      <c r="A189" s="67">
        <v>3320</v>
      </c>
      <c r="B189" s="108" t="s">
        <v>204</v>
      </c>
      <c r="C189" s="355">
        <f t="shared" si="63"/>
        <v>0</v>
      </c>
      <c r="D189" s="113"/>
      <c r="E189" s="224"/>
      <c r="F189" s="625">
        <f>D189+E189</f>
        <v>0</v>
      </c>
      <c r="G189" s="113"/>
      <c r="H189" s="224"/>
      <c r="I189" s="626">
        <f>G189+H189</f>
        <v>0</v>
      </c>
      <c r="J189" s="113"/>
      <c r="K189" s="626"/>
      <c r="L189" s="810">
        <f>J189+K189</f>
        <v>0</v>
      </c>
      <c r="M189" s="113"/>
      <c r="N189" s="224"/>
      <c r="O189" s="627">
        <f>N189+M189</f>
        <v>0</v>
      </c>
      <c r="P189" s="583"/>
      <c r="R189" s="56"/>
      <c r="S189" s="56"/>
      <c r="T189" s="56"/>
      <c r="U189" s="56"/>
    </row>
    <row r="190" spans="1:21" hidden="1" x14ac:dyDescent="0.25">
      <c r="A190" s="273">
        <v>4000</v>
      </c>
      <c r="B190" s="204" t="s">
        <v>205</v>
      </c>
      <c r="C190" s="616">
        <f t="shared" si="63"/>
        <v>0</v>
      </c>
      <c r="D190" s="617">
        <f t="shared" ref="D190:O190" si="66">SUM(D191,D194)</f>
        <v>0</v>
      </c>
      <c r="E190" s="618">
        <f t="shared" si="66"/>
        <v>0</v>
      </c>
      <c r="F190" s="619">
        <f t="shared" si="66"/>
        <v>0</v>
      </c>
      <c r="G190" s="617">
        <f t="shared" si="66"/>
        <v>0</v>
      </c>
      <c r="H190" s="618">
        <f t="shared" si="66"/>
        <v>0</v>
      </c>
      <c r="I190" s="620">
        <f t="shared" si="66"/>
        <v>0</v>
      </c>
      <c r="J190" s="617">
        <f t="shared" si="66"/>
        <v>0</v>
      </c>
      <c r="K190" s="620">
        <f t="shared" si="66"/>
        <v>0</v>
      </c>
      <c r="L190" s="809">
        <f t="shared" si="66"/>
        <v>0</v>
      </c>
      <c r="M190" s="206">
        <f t="shared" si="66"/>
        <v>0</v>
      </c>
      <c r="N190" s="210">
        <f t="shared" si="66"/>
        <v>0</v>
      </c>
      <c r="O190" s="371">
        <f t="shared" si="66"/>
        <v>0</v>
      </c>
      <c r="P190" s="621"/>
      <c r="R190" s="56"/>
      <c r="S190" s="56"/>
      <c r="T190" s="56"/>
      <c r="U190" s="56"/>
    </row>
    <row r="191" spans="1:21" ht="24" hidden="1" x14ac:dyDescent="0.25">
      <c r="A191" s="274">
        <v>4200</v>
      </c>
      <c r="B191" s="212" t="s">
        <v>206</v>
      </c>
      <c r="C191" s="358">
        <f t="shared" si="63"/>
        <v>0</v>
      </c>
      <c r="D191" s="104">
        <f t="shared" ref="D191:O191" si="67">SUM(D192,D193)</f>
        <v>0</v>
      </c>
      <c r="E191" s="239">
        <f t="shared" si="67"/>
        <v>0</v>
      </c>
      <c r="F191" s="106">
        <f t="shared" si="67"/>
        <v>0</v>
      </c>
      <c r="G191" s="104">
        <f t="shared" si="67"/>
        <v>0</v>
      </c>
      <c r="H191" s="239">
        <f t="shared" si="67"/>
        <v>0</v>
      </c>
      <c r="I191" s="622">
        <f t="shared" si="67"/>
        <v>0</v>
      </c>
      <c r="J191" s="104">
        <f t="shared" si="67"/>
        <v>0</v>
      </c>
      <c r="K191" s="622">
        <f t="shared" si="67"/>
        <v>0</v>
      </c>
      <c r="L191" s="391">
        <f t="shared" si="67"/>
        <v>0</v>
      </c>
      <c r="M191" s="104">
        <f t="shared" si="67"/>
        <v>0</v>
      </c>
      <c r="N191" s="239">
        <f t="shared" si="67"/>
        <v>0</v>
      </c>
      <c r="O191" s="372">
        <f t="shared" si="67"/>
        <v>0</v>
      </c>
      <c r="P191" s="581"/>
      <c r="R191" s="56"/>
      <c r="S191" s="56"/>
      <c r="T191" s="56"/>
      <c r="U191" s="56"/>
    </row>
    <row r="192" spans="1:21" ht="36" hidden="1" x14ac:dyDescent="0.25">
      <c r="A192" s="240">
        <v>4240</v>
      </c>
      <c r="B192" s="108" t="s">
        <v>207</v>
      </c>
      <c r="C192" s="355">
        <f t="shared" si="63"/>
        <v>0</v>
      </c>
      <c r="D192" s="113"/>
      <c r="E192" s="224"/>
      <c r="F192" s="625"/>
      <c r="G192" s="113"/>
      <c r="H192" s="224"/>
      <c r="I192" s="626">
        <f>G192+H192</f>
        <v>0</v>
      </c>
      <c r="J192" s="113"/>
      <c r="K192" s="626"/>
      <c r="L192" s="810">
        <f>J192+K192</f>
        <v>0</v>
      </c>
      <c r="M192" s="113"/>
      <c r="N192" s="224"/>
      <c r="O192" s="627">
        <f>N192+M192</f>
        <v>0</v>
      </c>
      <c r="P192" s="583"/>
      <c r="R192" s="56"/>
      <c r="S192" s="56"/>
      <c r="T192" s="56"/>
      <c r="U192" s="56"/>
    </row>
    <row r="193" spans="1:21" ht="24" hidden="1" x14ac:dyDescent="0.25">
      <c r="A193" s="228">
        <v>4250</v>
      </c>
      <c r="B193" s="118" t="s">
        <v>208</v>
      </c>
      <c r="C193" s="356">
        <f t="shared" si="63"/>
        <v>0</v>
      </c>
      <c r="D193" s="123"/>
      <c r="E193" s="227"/>
      <c r="F193" s="628"/>
      <c r="G193" s="123"/>
      <c r="H193" s="227"/>
      <c r="I193" s="629">
        <f>G193+H193</f>
        <v>0</v>
      </c>
      <c r="J193" s="123"/>
      <c r="K193" s="629"/>
      <c r="L193" s="811">
        <f>J193+K193</f>
        <v>0</v>
      </c>
      <c r="M193" s="123"/>
      <c r="N193" s="227"/>
      <c r="O193" s="630">
        <f>N193+M193</f>
        <v>0</v>
      </c>
      <c r="P193" s="585"/>
      <c r="R193" s="56"/>
      <c r="S193" s="56"/>
      <c r="T193" s="56"/>
      <c r="U193" s="56"/>
    </row>
    <row r="194" spans="1:21" hidden="1" x14ac:dyDescent="0.25">
      <c r="A194" s="95">
        <v>4300</v>
      </c>
      <c r="B194" s="212" t="s">
        <v>209</v>
      </c>
      <c r="C194" s="358">
        <f t="shared" si="63"/>
        <v>0</v>
      </c>
      <c r="D194" s="104">
        <f t="shared" ref="D194:O194" si="68">SUM(D195)</f>
        <v>0</v>
      </c>
      <c r="E194" s="239">
        <f t="shared" si="68"/>
        <v>0</v>
      </c>
      <c r="F194" s="106">
        <f t="shared" si="68"/>
        <v>0</v>
      </c>
      <c r="G194" s="104">
        <f t="shared" si="68"/>
        <v>0</v>
      </c>
      <c r="H194" s="239">
        <f t="shared" si="68"/>
        <v>0</v>
      </c>
      <c r="I194" s="622">
        <f t="shared" si="68"/>
        <v>0</v>
      </c>
      <c r="J194" s="104">
        <f t="shared" si="68"/>
        <v>0</v>
      </c>
      <c r="K194" s="622">
        <f t="shared" si="68"/>
        <v>0</v>
      </c>
      <c r="L194" s="391">
        <f t="shared" si="68"/>
        <v>0</v>
      </c>
      <c r="M194" s="104">
        <f t="shared" si="68"/>
        <v>0</v>
      </c>
      <c r="N194" s="239">
        <f t="shared" si="68"/>
        <v>0</v>
      </c>
      <c r="O194" s="372">
        <f t="shared" si="68"/>
        <v>0</v>
      </c>
      <c r="P194" s="581"/>
      <c r="R194" s="56"/>
      <c r="S194" s="56"/>
      <c r="T194" s="56"/>
      <c r="U194" s="56"/>
    </row>
    <row r="195" spans="1:21" ht="24" hidden="1" x14ac:dyDescent="0.25">
      <c r="A195" s="240">
        <v>4310</v>
      </c>
      <c r="B195" s="108" t="s">
        <v>210</v>
      </c>
      <c r="C195" s="355">
        <f t="shared" si="63"/>
        <v>0</v>
      </c>
      <c r="D195" s="241">
        <f t="shared" ref="D195:O195" si="69">SUM(D196:D196)</f>
        <v>0</v>
      </c>
      <c r="E195" s="245">
        <f t="shared" si="69"/>
        <v>0</v>
      </c>
      <c r="F195" s="115">
        <f t="shared" si="69"/>
        <v>0</v>
      </c>
      <c r="G195" s="241">
        <f t="shared" si="69"/>
        <v>0</v>
      </c>
      <c r="H195" s="245">
        <f t="shared" si="69"/>
        <v>0</v>
      </c>
      <c r="I195" s="242">
        <f t="shared" si="69"/>
        <v>0</v>
      </c>
      <c r="J195" s="241">
        <f t="shared" si="69"/>
        <v>0</v>
      </c>
      <c r="K195" s="242">
        <f t="shared" si="69"/>
        <v>0</v>
      </c>
      <c r="L195" s="392">
        <f t="shared" si="69"/>
        <v>0</v>
      </c>
      <c r="M195" s="241">
        <f t="shared" si="69"/>
        <v>0</v>
      </c>
      <c r="N195" s="245">
        <f t="shared" si="69"/>
        <v>0</v>
      </c>
      <c r="O195" s="374">
        <f t="shared" si="69"/>
        <v>0</v>
      </c>
      <c r="P195" s="636"/>
      <c r="R195" s="56"/>
      <c r="S195" s="56"/>
      <c r="T195" s="56"/>
      <c r="U195" s="56"/>
    </row>
    <row r="196" spans="1:21" ht="36" hidden="1" x14ac:dyDescent="0.25">
      <c r="A196" s="76">
        <v>4311</v>
      </c>
      <c r="B196" s="118" t="s">
        <v>211</v>
      </c>
      <c r="C196" s="356">
        <f t="shared" si="63"/>
        <v>0</v>
      </c>
      <c r="D196" s="123"/>
      <c r="E196" s="227"/>
      <c r="F196" s="628"/>
      <c r="G196" s="123"/>
      <c r="H196" s="227"/>
      <c r="I196" s="629">
        <f>G196+H196</f>
        <v>0</v>
      </c>
      <c r="J196" s="123"/>
      <c r="K196" s="629"/>
      <c r="L196" s="811">
        <f>J196+K196</f>
        <v>0</v>
      </c>
      <c r="M196" s="123"/>
      <c r="N196" s="227"/>
      <c r="O196" s="630">
        <f>N196+M196</f>
        <v>0</v>
      </c>
      <c r="P196" s="585"/>
      <c r="R196" s="56"/>
      <c r="S196" s="56"/>
      <c r="T196" s="56"/>
      <c r="U196" s="56"/>
    </row>
    <row r="197" spans="1:21" s="46" customFormat="1" ht="24" x14ac:dyDescent="0.25">
      <c r="A197" s="275"/>
      <c r="B197" s="37" t="s">
        <v>212</v>
      </c>
      <c r="C197" s="604">
        <f t="shared" si="63"/>
        <v>4285</v>
      </c>
      <c r="D197" s="199">
        <f t="shared" ref="D197:O197" si="70">SUM(D198,D233,D271)</f>
        <v>3660</v>
      </c>
      <c r="E197" s="202">
        <f t="shared" si="70"/>
        <v>0</v>
      </c>
      <c r="F197" s="201">
        <f t="shared" si="70"/>
        <v>3660</v>
      </c>
      <c r="G197" s="199">
        <f t="shared" si="70"/>
        <v>0</v>
      </c>
      <c r="H197" s="202">
        <f t="shared" si="70"/>
        <v>0</v>
      </c>
      <c r="I197" s="605">
        <f t="shared" si="70"/>
        <v>0</v>
      </c>
      <c r="J197" s="199">
        <f t="shared" si="70"/>
        <v>625</v>
      </c>
      <c r="K197" s="605">
        <f t="shared" si="70"/>
        <v>0</v>
      </c>
      <c r="L197" s="400">
        <f t="shared" si="70"/>
        <v>625</v>
      </c>
      <c r="M197" s="650">
        <f t="shared" si="70"/>
        <v>0</v>
      </c>
      <c r="N197" s="202">
        <f t="shared" si="70"/>
        <v>0</v>
      </c>
      <c r="O197" s="370">
        <f t="shared" si="70"/>
        <v>0</v>
      </c>
      <c r="P197" s="615"/>
      <c r="R197" s="56"/>
      <c r="S197" s="56"/>
      <c r="T197" s="56"/>
      <c r="U197" s="56"/>
    </row>
    <row r="198" spans="1:21" x14ac:dyDescent="0.25">
      <c r="A198" s="204">
        <v>5000</v>
      </c>
      <c r="B198" s="204" t="s">
        <v>213</v>
      </c>
      <c r="C198" s="616">
        <f t="shared" si="63"/>
        <v>3660</v>
      </c>
      <c r="D198" s="617">
        <f t="shared" ref="D198:O198" si="71">D199+D207</f>
        <v>3660</v>
      </c>
      <c r="E198" s="618">
        <f t="shared" si="71"/>
        <v>0</v>
      </c>
      <c r="F198" s="619">
        <f t="shared" si="71"/>
        <v>3660</v>
      </c>
      <c r="G198" s="617">
        <f t="shared" si="71"/>
        <v>0</v>
      </c>
      <c r="H198" s="618">
        <f t="shared" si="71"/>
        <v>0</v>
      </c>
      <c r="I198" s="620">
        <f t="shared" si="71"/>
        <v>0</v>
      </c>
      <c r="J198" s="617">
        <f t="shared" si="71"/>
        <v>0</v>
      </c>
      <c r="K198" s="620">
        <f t="shared" si="71"/>
        <v>0</v>
      </c>
      <c r="L198" s="809">
        <f t="shared" si="71"/>
        <v>0</v>
      </c>
      <c r="M198" s="206">
        <f t="shared" si="71"/>
        <v>0</v>
      </c>
      <c r="N198" s="210">
        <f t="shared" si="71"/>
        <v>0</v>
      </c>
      <c r="O198" s="371">
        <f t="shared" si="71"/>
        <v>0</v>
      </c>
      <c r="P198" s="621"/>
      <c r="R198" s="56"/>
      <c r="S198" s="56"/>
      <c r="T198" s="56"/>
      <c r="U198" s="56"/>
    </row>
    <row r="199" spans="1:21" x14ac:dyDescent="0.25">
      <c r="A199" s="95">
        <v>5100</v>
      </c>
      <c r="B199" s="212" t="s">
        <v>214</v>
      </c>
      <c r="C199" s="358">
        <f t="shared" si="63"/>
        <v>280</v>
      </c>
      <c r="D199" s="104">
        <f t="shared" ref="D199:O199" si="72">D200+D201+D204+D205+D206</f>
        <v>280</v>
      </c>
      <c r="E199" s="239">
        <f t="shared" si="72"/>
        <v>0</v>
      </c>
      <c r="F199" s="106">
        <f t="shared" si="72"/>
        <v>280</v>
      </c>
      <c r="G199" s="104">
        <f t="shared" si="72"/>
        <v>0</v>
      </c>
      <c r="H199" s="239">
        <f t="shared" si="72"/>
        <v>0</v>
      </c>
      <c r="I199" s="622">
        <f t="shared" si="72"/>
        <v>0</v>
      </c>
      <c r="J199" s="104">
        <f t="shared" si="72"/>
        <v>0</v>
      </c>
      <c r="K199" s="622">
        <f t="shared" si="72"/>
        <v>0</v>
      </c>
      <c r="L199" s="391">
        <f t="shared" si="72"/>
        <v>0</v>
      </c>
      <c r="M199" s="104">
        <f t="shared" si="72"/>
        <v>0</v>
      </c>
      <c r="N199" s="239">
        <f t="shared" si="72"/>
        <v>0</v>
      </c>
      <c r="O199" s="372">
        <f t="shared" si="72"/>
        <v>0</v>
      </c>
      <c r="P199" s="581"/>
      <c r="R199" s="56"/>
      <c r="S199" s="56"/>
      <c r="T199" s="56"/>
      <c r="U199" s="56"/>
    </row>
    <row r="200" spans="1:21" hidden="1" x14ac:dyDescent="0.25">
      <c r="A200" s="240">
        <v>5110</v>
      </c>
      <c r="B200" s="108" t="s">
        <v>215</v>
      </c>
      <c r="C200" s="355">
        <f t="shared" si="63"/>
        <v>0</v>
      </c>
      <c r="D200" s="113"/>
      <c r="E200" s="224"/>
      <c r="F200" s="625">
        <f>D200+E200</f>
        <v>0</v>
      </c>
      <c r="G200" s="113"/>
      <c r="H200" s="224"/>
      <c r="I200" s="626">
        <f>G200+H200</f>
        <v>0</v>
      </c>
      <c r="J200" s="113"/>
      <c r="K200" s="626"/>
      <c r="L200" s="810">
        <f>J200+K200</f>
        <v>0</v>
      </c>
      <c r="M200" s="113"/>
      <c r="N200" s="224"/>
      <c r="O200" s="627">
        <f>N200+M200</f>
        <v>0</v>
      </c>
      <c r="P200" s="583"/>
      <c r="R200" s="56"/>
      <c r="S200" s="56"/>
      <c r="T200" s="56"/>
      <c r="U200" s="56"/>
    </row>
    <row r="201" spans="1:21" ht="24" x14ac:dyDescent="0.25">
      <c r="A201" s="228">
        <v>5120</v>
      </c>
      <c r="B201" s="118" t="s">
        <v>216</v>
      </c>
      <c r="C201" s="356">
        <f t="shared" si="63"/>
        <v>280</v>
      </c>
      <c r="D201" s="229">
        <f t="shared" ref="D201:O201" si="73">D202+D203</f>
        <v>280</v>
      </c>
      <c r="E201" s="233">
        <f t="shared" si="73"/>
        <v>0</v>
      </c>
      <c r="F201" s="125">
        <f t="shared" si="73"/>
        <v>280</v>
      </c>
      <c r="G201" s="229">
        <f t="shared" si="73"/>
        <v>0</v>
      </c>
      <c r="H201" s="233">
        <f t="shared" si="73"/>
        <v>0</v>
      </c>
      <c r="I201" s="230">
        <f t="shared" si="73"/>
        <v>0</v>
      </c>
      <c r="J201" s="229">
        <f t="shared" si="73"/>
        <v>0</v>
      </c>
      <c r="K201" s="230">
        <f t="shared" si="73"/>
        <v>0</v>
      </c>
      <c r="L201" s="225">
        <f t="shared" si="73"/>
        <v>0</v>
      </c>
      <c r="M201" s="229">
        <f t="shared" si="73"/>
        <v>0</v>
      </c>
      <c r="N201" s="233">
        <f t="shared" si="73"/>
        <v>0</v>
      </c>
      <c r="O201" s="375">
        <f t="shared" si="73"/>
        <v>0</v>
      </c>
      <c r="P201" s="631"/>
      <c r="R201" s="56"/>
      <c r="S201" s="56"/>
      <c r="T201" s="56"/>
      <c r="U201" s="56"/>
    </row>
    <row r="202" spans="1:21" x14ac:dyDescent="0.25">
      <c r="A202" s="76">
        <v>5121</v>
      </c>
      <c r="B202" s="118" t="s">
        <v>217</v>
      </c>
      <c r="C202" s="356">
        <f t="shared" si="63"/>
        <v>280</v>
      </c>
      <c r="D202" s="123">
        <f>170+110</f>
        <v>280</v>
      </c>
      <c r="E202" s="227"/>
      <c r="F202" s="628">
        <f>D202+E202</f>
        <v>280</v>
      </c>
      <c r="G202" s="123"/>
      <c r="H202" s="227"/>
      <c r="I202" s="629">
        <f>G202+H202</f>
        <v>0</v>
      </c>
      <c r="J202" s="123"/>
      <c r="K202" s="629"/>
      <c r="L202" s="811">
        <f>J202+K202</f>
        <v>0</v>
      </c>
      <c r="M202" s="123"/>
      <c r="N202" s="227"/>
      <c r="O202" s="630">
        <f>N202+M202</f>
        <v>0</v>
      </c>
      <c r="P202" s="624"/>
      <c r="R202" s="56"/>
      <c r="S202" s="56"/>
      <c r="T202" s="56"/>
      <c r="U202" s="56"/>
    </row>
    <row r="203" spans="1:21" ht="24" hidden="1" x14ac:dyDescent="0.25">
      <c r="A203" s="76">
        <v>5129</v>
      </c>
      <c r="B203" s="118" t="s">
        <v>218</v>
      </c>
      <c r="C203" s="356">
        <f t="shared" si="63"/>
        <v>0</v>
      </c>
      <c r="D203" s="123"/>
      <c r="E203" s="227"/>
      <c r="F203" s="628">
        <f>D203+E203</f>
        <v>0</v>
      </c>
      <c r="G203" s="123"/>
      <c r="H203" s="227"/>
      <c r="I203" s="629">
        <f>G203+H203</f>
        <v>0</v>
      </c>
      <c r="J203" s="123"/>
      <c r="K203" s="629"/>
      <c r="L203" s="811">
        <f>J203+K203</f>
        <v>0</v>
      </c>
      <c r="M203" s="123"/>
      <c r="N203" s="227"/>
      <c r="O203" s="630">
        <f>N203+M203</f>
        <v>0</v>
      </c>
      <c r="P203" s="585"/>
      <c r="R203" s="56"/>
      <c r="S203" s="56"/>
      <c r="T203" s="56"/>
      <c r="U203" s="56"/>
    </row>
    <row r="204" spans="1:21" hidden="1" x14ac:dyDescent="0.25">
      <c r="A204" s="228">
        <v>5130</v>
      </c>
      <c r="B204" s="118" t="s">
        <v>219</v>
      </c>
      <c r="C204" s="356">
        <f t="shared" si="63"/>
        <v>0</v>
      </c>
      <c r="D204" s="123"/>
      <c r="E204" s="227"/>
      <c r="F204" s="628">
        <f>D204+E204</f>
        <v>0</v>
      </c>
      <c r="G204" s="123"/>
      <c r="H204" s="227"/>
      <c r="I204" s="629">
        <f>G204+H204</f>
        <v>0</v>
      </c>
      <c r="J204" s="123"/>
      <c r="K204" s="629"/>
      <c r="L204" s="811">
        <f>J204+K204</f>
        <v>0</v>
      </c>
      <c r="M204" s="123"/>
      <c r="N204" s="227"/>
      <c r="O204" s="630">
        <f>N204+M204</f>
        <v>0</v>
      </c>
      <c r="P204" s="585"/>
      <c r="R204" s="56"/>
      <c r="S204" s="56"/>
      <c r="T204" s="56"/>
      <c r="U204" s="56"/>
    </row>
    <row r="205" spans="1:21" hidden="1" x14ac:dyDescent="0.25">
      <c r="A205" s="228">
        <v>5140</v>
      </c>
      <c r="B205" s="118" t="s">
        <v>220</v>
      </c>
      <c r="C205" s="356">
        <f t="shared" si="63"/>
        <v>0</v>
      </c>
      <c r="D205" s="123"/>
      <c r="E205" s="227"/>
      <c r="F205" s="628">
        <f>D205+E205</f>
        <v>0</v>
      </c>
      <c r="G205" s="123"/>
      <c r="H205" s="227"/>
      <c r="I205" s="629">
        <f>G205+H205</f>
        <v>0</v>
      </c>
      <c r="J205" s="123"/>
      <c r="K205" s="629"/>
      <c r="L205" s="811">
        <f>J205+K205</f>
        <v>0</v>
      </c>
      <c r="M205" s="123"/>
      <c r="N205" s="227"/>
      <c r="O205" s="630">
        <f>N205+M205</f>
        <v>0</v>
      </c>
      <c r="P205" s="585"/>
      <c r="R205" s="56"/>
      <c r="S205" s="56"/>
      <c r="T205" s="56"/>
      <c r="U205" s="56"/>
    </row>
    <row r="206" spans="1:21" ht="24" hidden="1" x14ac:dyDescent="0.25">
      <c r="A206" s="228">
        <v>5170</v>
      </c>
      <c r="B206" s="118" t="s">
        <v>221</v>
      </c>
      <c r="C206" s="356">
        <f t="shared" si="63"/>
        <v>0</v>
      </c>
      <c r="D206" s="123"/>
      <c r="E206" s="227"/>
      <c r="F206" s="628">
        <f>D206+E206</f>
        <v>0</v>
      </c>
      <c r="G206" s="123"/>
      <c r="H206" s="227"/>
      <c r="I206" s="629">
        <f>G206+H206</f>
        <v>0</v>
      </c>
      <c r="J206" s="123"/>
      <c r="K206" s="629"/>
      <c r="L206" s="811">
        <f>J206+K206</f>
        <v>0</v>
      </c>
      <c r="M206" s="123"/>
      <c r="N206" s="227"/>
      <c r="O206" s="630">
        <f>N206+M206</f>
        <v>0</v>
      </c>
      <c r="P206" s="585"/>
      <c r="R206" s="56"/>
      <c r="S206" s="56"/>
      <c r="T206" s="56"/>
      <c r="U206" s="56"/>
    </row>
    <row r="207" spans="1:21" x14ac:dyDescent="0.25">
      <c r="A207" s="95">
        <v>5200</v>
      </c>
      <c r="B207" s="212" t="s">
        <v>222</v>
      </c>
      <c r="C207" s="358">
        <f t="shared" si="63"/>
        <v>3380</v>
      </c>
      <c r="D207" s="104">
        <f t="shared" ref="D207:O207" si="74">D208+D218+D219+D228+D229+D230+D232</f>
        <v>3380</v>
      </c>
      <c r="E207" s="239">
        <f t="shared" si="74"/>
        <v>0</v>
      </c>
      <c r="F207" s="106">
        <f t="shared" si="74"/>
        <v>3380</v>
      </c>
      <c r="G207" s="104">
        <f t="shared" si="74"/>
        <v>0</v>
      </c>
      <c r="H207" s="239">
        <f t="shared" si="74"/>
        <v>0</v>
      </c>
      <c r="I207" s="622">
        <f t="shared" si="74"/>
        <v>0</v>
      </c>
      <c r="J207" s="104">
        <f t="shared" si="74"/>
        <v>0</v>
      </c>
      <c r="K207" s="622">
        <f t="shared" si="74"/>
        <v>0</v>
      </c>
      <c r="L207" s="391">
        <f t="shared" si="74"/>
        <v>0</v>
      </c>
      <c r="M207" s="104">
        <f t="shared" si="74"/>
        <v>0</v>
      </c>
      <c r="N207" s="239">
        <f t="shared" si="74"/>
        <v>0</v>
      </c>
      <c r="O207" s="372">
        <f t="shared" si="74"/>
        <v>0</v>
      </c>
      <c r="P207" s="581"/>
      <c r="R207" s="56"/>
      <c r="S207" s="56"/>
      <c r="T207" s="56"/>
      <c r="U207" s="56"/>
    </row>
    <row r="208" spans="1:21" hidden="1" x14ac:dyDescent="0.25">
      <c r="A208" s="217">
        <v>5210</v>
      </c>
      <c r="B208" s="158" t="s">
        <v>223</v>
      </c>
      <c r="C208" s="366">
        <f t="shared" si="63"/>
        <v>0</v>
      </c>
      <c r="D208" s="218">
        <f t="shared" ref="D208:O208" si="75">SUM(D209:D217)</f>
        <v>0</v>
      </c>
      <c r="E208" s="222">
        <f t="shared" si="75"/>
        <v>0</v>
      </c>
      <c r="F208" s="220">
        <f t="shared" si="75"/>
        <v>0</v>
      </c>
      <c r="G208" s="218">
        <f t="shared" si="75"/>
        <v>0</v>
      </c>
      <c r="H208" s="222">
        <f t="shared" si="75"/>
        <v>0</v>
      </c>
      <c r="I208" s="623">
        <f t="shared" si="75"/>
        <v>0</v>
      </c>
      <c r="J208" s="218">
        <f t="shared" si="75"/>
        <v>0</v>
      </c>
      <c r="K208" s="623">
        <f t="shared" si="75"/>
        <v>0</v>
      </c>
      <c r="L208" s="396">
        <f t="shared" si="75"/>
        <v>0</v>
      </c>
      <c r="M208" s="218">
        <f t="shared" si="75"/>
        <v>0</v>
      </c>
      <c r="N208" s="222">
        <f t="shared" si="75"/>
        <v>0</v>
      </c>
      <c r="O208" s="373">
        <f t="shared" si="75"/>
        <v>0</v>
      </c>
      <c r="P208" s="624"/>
      <c r="R208" s="56"/>
      <c r="S208" s="56"/>
      <c r="T208" s="56"/>
      <c r="U208" s="56"/>
    </row>
    <row r="209" spans="1:21" hidden="1" x14ac:dyDescent="0.25">
      <c r="A209" s="67">
        <v>5211</v>
      </c>
      <c r="B209" s="108" t="s">
        <v>224</v>
      </c>
      <c r="C209" s="355">
        <f t="shared" si="63"/>
        <v>0</v>
      </c>
      <c r="D209" s="113"/>
      <c r="E209" s="224"/>
      <c r="F209" s="625">
        <f t="shared" ref="F209:F218" si="76">D209+E209</f>
        <v>0</v>
      </c>
      <c r="G209" s="113"/>
      <c r="H209" s="224"/>
      <c r="I209" s="626">
        <f t="shared" ref="I209:I218" si="77">G209+H209</f>
        <v>0</v>
      </c>
      <c r="J209" s="113"/>
      <c r="K209" s="626"/>
      <c r="L209" s="810">
        <f t="shared" ref="L209:L218" si="78">J209+K209</f>
        <v>0</v>
      </c>
      <c r="M209" s="113"/>
      <c r="N209" s="224"/>
      <c r="O209" s="627">
        <f t="shared" ref="O209:O218" si="79">N209+M209</f>
        <v>0</v>
      </c>
      <c r="P209" s="583"/>
      <c r="R209" s="56"/>
      <c r="S209" s="56"/>
      <c r="T209" s="56"/>
      <c r="U209" s="56"/>
    </row>
    <row r="210" spans="1:21" hidden="1" x14ac:dyDescent="0.25">
      <c r="A210" s="76">
        <v>5212</v>
      </c>
      <c r="B210" s="118" t="s">
        <v>225</v>
      </c>
      <c r="C210" s="356">
        <f t="shared" si="63"/>
        <v>0</v>
      </c>
      <c r="D210" s="123"/>
      <c r="E210" s="227"/>
      <c r="F210" s="628">
        <f t="shared" si="76"/>
        <v>0</v>
      </c>
      <c r="G210" s="123"/>
      <c r="H210" s="227"/>
      <c r="I210" s="629">
        <f t="shared" si="77"/>
        <v>0</v>
      </c>
      <c r="J210" s="123"/>
      <c r="K210" s="629"/>
      <c r="L210" s="811">
        <f t="shared" si="78"/>
        <v>0</v>
      </c>
      <c r="M210" s="123"/>
      <c r="N210" s="227"/>
      <c r="O210" s="630">
        <f t="shared" si="79"/>
        <v>0</v>
      </c>
      <c r="P210" s="585"/>
      <c r="R210" s="56"/>
      <c r="S210" s="56"/>
      <c r="T210" s="56"/>
      <c r="U210" s="56"/>
    </row>
    <row r="211" spans="1:21" hidden="1" x14ac:dyDescent="0.25">
      <c r="A211" s="76">
        <v>5213</v>
      </c>
      <c r="B211" s="118" t="s">
        <v>226</v>
      </c>
      <c r="C211" s="356">
        <f t="shared" si="63"/>
        <v>0</v>
      </c>
      <c r="D211" s="123"/>
      <c r="E211" s="227"/>
      <c r="F211" s="628">
        <f t="shared" si="76"/>
        <v>0</v>
      </c>
      <c r="G211" s="123"/>
      <c r="H211" s="227"/>
      <c r="I211" s="629">
        <f t="shared" si="77"/>
        <v>0</v>
      </c>
      <c r="J211" s="123"/>
      <c r="K211" s="629"/>
      <c r="L211" s="811">
        <f t="shared" si="78"/>
        <v>0</v>
      </c>
      <c r="M211" s="123"/>
      <c r="N211" s="227"/>
      <c r="O211" s="630">
        <f t="shared" si="79"/>
        <v>0</v>
      </c>
      <c r="P211" s="585"/>
      <c r="R211" s="56"/>
      <c r="S211" s="56"/>
      <c r="T211" s="56"/>
      <c r="U211" s="56"/>
    </row>
    <row r="212" spans="1:21" hidden="1" x14ac:dyDescent="0.25">
      <c r="A212" s="76">
        <v>5214</v>
      </c>
      <c r="B212" s="118" t="s">
        <v>227</v>
      </c>
      <c r="C212" s="356">
        <f t="shared" si="63"/>
        <v>0</v>
      </c>
      <c r="D212" s="123"/>
      <c r="E212" s="227"/>
      <c r="F212" s="628">
        <f t="shared" si="76"/>
        <v>0</v>
      </c>
      <c r="G212" s="123"/>
      <c r="H212" s="227"/>
      <c r="I212" s="629">
        <f t="shared" si="77"/>
        <v>0</v>
      </c>
      <c r="J212" s="123"/>
      <c r="K212" s="629"/>
      <c r="L212" s="811">
        <f t="shared" si="78"/>
        <v>0</v>
      </c>
      <c r="M212" s="123"/>
      <c r="N212" s="227"/>
      <c r="O212" s="630">
        <f t="shared" si="79"/>
        <v>0</v>
      </c>
      <c r="P212" s="585"/>
      <c r="R212" s="56"/>
      <c r="S212" s="56"/>
      <c r="T212" s="56"/>
      <c r="U212" s="56"/>
    </row>
    <row r="213" spans="1:21" hidden="1" x14ac:dyDescent="0.25">
      <c r="A213" s="76">
        <v>5215</v>
      </c>
      <c r="B213" s="118" t="s">
        <v>228</v>
      </c>
      <c r="C213" s="356">
        <f t="shared" si="63"/>
        <v>0</v>
      </c>
      <c r="D213" s="123"/>
      <c r="E213" s="227"/>
      <c r="F213" s="628">
        <f t="shared" si="76"/>
        <v>0</v>
      </c>
      <c r="G213" s="123"/>
      <c r="H213" s="227"/>
      <c r="I213" s="629">
        <f t="shared" si="77"/>
        <v>0</v>
      </c>
      <c r="J213" s="123"/>
      <c r="K213" s="629"/>
      <c r="L213" s="811">
        <f t="shared" si="78"/>
        <v>0</v>
      </c>
      <c r="M213" s="123"/>
      <c r="N213" s="227"/>
      <c r="O213" s="630">
        <f t="shared" si="79"/>
        <v>0</v>
      </c>
      <c r="P213" s="585"/>
      <c r="R213" s="56"/>
      <c r="S213" s="56"/>
      <c r="T213" s="56"/>
      <c r="U213" s="56"/>
    </row>
    <row r="214" spans="1:21" ht="24" hidden="1" x14ac:dyDescent="0.25">
      <c r="A214" s="76">
        <v>5216</v>
      </c>
      <c r="B214" s="118" t="s">
        <v>229</v>
      </c>
      <c r="C214" s="356">
        <f t="shared" si="63"/>
        <v>0</v>
      </c>
      <c r="D214" s="123"/>
      <c r="E214" s="227"/>
      <c r="F214" s="628">
        <f t="shared" si="76"/>
        <v>0</v>
      </c>
      <c r="G214" s="123"/>
      <c r="H214" s="227"/>
      <c r="I214" s="629">
        <f t="shared" si="77"/>
        <v>0</v>
      </c>
      <c r="J214" s="123"/>
      <c r="K214" s="629"/>
      <c r="L214" s="811">
        <f t="shared" si="78"/>
        <v>0</v>
      </c>
      <c r="M214" s="123"/>
      <c r="N214" s="227"/>
      <c r="O214" s="630">
        <f t="shared" si="79"/>
        <v>0</v>
      </c>
      <c r="P214" s="585"/>
      <c r="R214" s="56"/>
      <c r="S214" s="56"/>
      <c r="T214" s="56"/>
      <c r="U214" s="56"/>
    </row>
    <row r="215" spans="1:21" hidden="1" x14ac:dyDescent="0.25">
      <c r="A215" s="76">
        <v>5217</v>
      </c>
      <c r="B215" s="118" t="s">
        <v>230</v>
      </c>
      <c r="C215" s="356">
        <f t="shared" si="63"/>
        <v>0</v>
      </c>
      <c r="D215" s="123"/>
      <c r="E215" s="227"/>
      <c r="F215" s="628">
        <f t="shared" si="76"/>
        <v>0</v>
      </c>
      <c r="G215" s="123"/>
      <c r="H215" s="227"/>
      <c r="I215" s="629">
        <f t="shared" si="77"/>
        <v>0</v>
      </c>
      <c r="J215" s="123"/>
      <c r="K215" s="629"/>
      <c r="L215" s="811">
        <f t="shared" si="78"/>
        <v>0</v>
      </c>
      <c r="M215" s="123"/>
      <c r="N215" s="227"/>
      <c r="O215" s="630">
        <f t="shared" si="79"/>
        <v>0</v>
      </c>
      <c r="P215" s="585"/>
      <c r="R215" s="56"/>
      <c r="S215" s="56"/>
      <c r="T215" s="56"/>
      <c r="U215" s="56"/>
    </row>
    <row r="216" spans="1:21" hidden="1" x14ac:dyDescent="0.25">
      <c r="A216" s="76">
        <v>5218</v>
      </c>
      <c r="B216" s="118" t="s">
        <v>231</v>
      </c>
      <c r="C216" s="356">
        <f t="shared" si="63"/>
        <v>0</v>
      </c>
      <c r="D216" s="123"/>
      <c r="E216" s="227"/>
      <c r="F216" s="628">
        <f t="shared" si="76"/>
        <v>0</v>
      </c>
      <c r="G216" s="123"/>
      <c r="H216" s="227"/>
      <c r="I216" s="629">
        <f t="shared" si="77"/>
        <v>0</v>
      </c>
      <c r="J216" s="123"/>
      <c r="K216" s="629"/>
      <c r="L216" s="811">
        <f t="shared" si="78"/>
        <v>0</v>
      </c>
      <c r="M216" s="123"/>
      <c r="N216" s="227"/>
      <c r="O216" s="630">
        <f t="shared" si="79"/>
        <v>0</v>
      </c>
      <c r="P216" s="585"/>
      <c r="R216" s="56"/>
      <c r="S216" s="56"/>
      <c r="T216" s="56"/>
      <c r="U216" s="56"/>
    </row>
    <row r="217" spans="1:21" hidden="1" x14ac:dyDescent="0.25">
      <c r="A217" s="76">
        <v>5219</v>
      </c>
      <c r="B217" s="118" t="s">
        <v>232</v>
      </c>
      <c r="C217" s="356">
        <f t="shared" si="63"/>
        <v>0</v>
      </c>
      <c r="D217" s="123"/>
      <c r="E217" s="227"/>
      <c r="F217" s="628">
        <f t="shared" si="76"/>
        <v>0</v>
      </c>
      <c r="G217" s="123"/>
      <c r="H217" s="227"/>
      <c r="I217" s="629">
        <f t="shared" si="77"/>
        <v>0</v>
      </c>
      <c r="J217" s="123"/>
      <c r="K217" s="629"/>
      <c r="L217" s="811">
        <f t="shared" si="78"/>
        <v>0</v>
      </c>
      <c r="M217" s="123"/>
      <c r="N217" s="227"/>
      <c r="O217" s="630">
        <f t="shared" si="79"/>
        <v>0</v>
      </c>
      <c r="P217" s="585"/>
      <c r="R217" s="56"/>
      <c r="S217" s="56"/>
      <c r="T217" s="56"/>
      <c r="U217" s="56"/>
    </row>
    <row r="218" spans="1:21" ht="13.5" hidden="1" customHeight="1" x14ac:dyDescent="0.25">
      <c r="A218" s="228">
        <v>5220</v>
      </c>
      <c r="B218" s="118" t="s">
        <v>233</v>
      </c>
      <c r="C218" s="356">
        <f t="shared" si="63"/>
        <v>0</v>
      </c>
      <c r="D218" s="123"/>
      <c r="E218" s="227"/>
      <c r="F218" s="628">
        <f t="shared" si="76"/>
        <v>0</v>
      </c>
      <c r="G218" s="123"/>
      <c r="H218" s="227"/>
      <c r="I218" s="629">
        <f t="shared" si="77"/>
        <v>0</v>
      </c>
      <c r="J218" s="123"/>
      <c r="K218" s="629"/>
      <c r="L218" s="811">
        <f t="shared" si="78"/>
        <v>0</v>
      </c>
      <c r="M218" s="123"/>
      <c r="N218" s="227"/>
      <c r="O218" s="630">
        <f t="shared" si="79"/>
        <v>0</v>
      </c>
      <c r="P218" s="585"/>
      <c r="R218" s="56"/>
      <c r="S218" s="56"/>
      <c r="T218" s="56"/>
      <c r="U218" s="56"/>
    </row>
    <row r="219" spans="1:21" x14ac:dyDescent="0.25">
      <c r="A219" s="228">
        <v>5230</v>
      </c>
      <c r="B219" s="118" t="s">
        <v>234</v>
      </c>
      <c r="C219" s="356">
        <f t="shared" si="63"/>
        <v>3380</v>
      </c>
      <c r="D219" s="229">
        <f t="shared" ref="D219:O219" si="80">SUM(D220:D227)</f>
        <v>3380</v>
      </c>
      <c r="E219" s="233">
        <f t="shared" si="80"/>
        <v>0</v>
      </c>
      <c r="F219" s="125">
        <f t="shared" si="80"/>
        <v>3380</v>
      </c>
      <c r="G219" s="229">
        <f t="shared" si="80"/>
        <v>0</v>
      </c>
      <c r="H219" s="233">
        <f t="shared" si="80"/>
        <v>0</v>
      </c>
      <c r="I219" s="230">
        <f t="shared" si="80"/>
        <v>0</v>
      </c>
      <c r="J219" s="229">
        <f t="shared" si="80"/>
        <v>0</v>
      </c>
      <c r="K219" s="230">
        <f t="shared" si="80"/>
        <v>0</v>
      </c>
      <c r="L219" s="225">
        <f t="shared" si="80"/>
        <v>0</v>
      </c>
      <c r="M219" s="229">
        <f t="shared" si="80"/>
        <v>0</v>
      </c>
      <c r="N219" s="233">
        <f t="shared" si="80"/>
        <v>0</v>
      </c>
      <c r="O219" s="375">
        <f t="shared" si="80"/>
        <v>0</v>
      </c>
      <c r="P219" s="631"/>
      <c r="R219" s="56"/>
      <c r="S219" s="56"/>
      <c r="T219" s="56"/>
      <c r="U219" s="56"/>
    </row>
    <row r="220" spans="1:21" hidden="1" x14ac:dyDescent="0.25">
      <c r="A220" s="76">
        <v>5231</v>
      </c>
      <c r="B220" s="118" t="s">
        <v>235</v>
      </c>
      <c r="C220" s="356">
        <f t="shared" si="63"/>
        <v>0</v>
      </c>
      <c r="D220" s="123"/>
      <c r="E220" s="227"/>
      <c r="F220" s="628">
        <f t="shared" ref="F220:F229" si="81">D220+E220</f>
        <v>0</v>
      </c>
      <c r="G220" s="123"/>
      <c r="H220" s="227"/>
      <c r="I220" s="629">
        <f t="shared" ref="I220:I229" si="82">G220+H220</f>
        <v>0</v>
      </c>
      <c r="J220" s="123"/>
      <c r="K220" s="629"/>
      <c r="L220" s="811">
        <f t="shared" ref="L220:L229" si="83">J220+K220</f>
        <v>0</v>
      </c>
      <c r="M220" s="123"/>
      <c r="N220" s="227"/>
      <c r="O220" s="630">
        <f t="shared" ref="O220:O229" si="84">N220+M220</f>
        <v>0</v>
      </c>
      <c r="P220" s="585"/>
      <c r="R220" s="56"/>
      <c r="S220" s="56"/>
      <c r="T220" s="56"/>
      <c r="U220" s="56"/>
    </row>
    <row r="221" spans="1:21" hidden="1" x14ac:dyDescent="0.25">
      <c r="A221" s="76">
        <v>5232</v>
      </c>
      <c r="B221" s="118" t="s">
        <v>236</v>
      </c>
      <c r="C221" s="356">
        <f t="shared" si="63"/>
        <v>0</v>
      </c>
      <c r="D221" s="123"/>
      <c r="E221" s="227"/>
      <c r="F221" s="628">
        <f t="shared" si="81"/>
        <v>0</v>
      </c>
      <c r="G221" s="123"/>
      <c r="H221" s="227"/>
      <c r="I221" s="629">
        <f t="shared" si="82"/>
        <v>0</v>
      </c>
      <c r="J221" s="123"/>
      <c r="K221" s="629"/>
      <c r="L221" s="811">
        <f t="shared" si="83"/>
        <v>0</v>
      </c>
      <c r="M221" s="123"/>
      <c r="N221" s="227"/>
      <c r="O221" s="630">
        <f t="shared" si="84"/>
        <v>0</v>
      </c>
      <c r="P221" s="585"/>
      <c r="R221" s="56"/>
      <c r="S221" s="56"/>
      <c r="T221" s="56"/>
      <c r="U221" s="56"/>
    </row>
    <row r="222" spans="1:21" hidden="1" x14ac:dyDescent="0.25">
      <c r="A222" s="76">
        <v>5233</v>
      </c>
      <c r="B222" s="118" t="s">
        <v>237</v>
      </c>
      <c r="C222" s="356">
        <f t="shared" si="63"/>
        <v>0</v>
      </c>
      <c r="D222" s="123"/>
      <c r="E222" s="227"/>
      <c r="F222" s="628">
        <f t="shared" si="81"/>
        <v>0</v>
      </c>
      <c r="G222" s="123"/>
      <c r="H222" s="227"/>
      <c r="I222" s="629">
        <f t="shared" si="82"/>
        <v>0</v>
      </c>
      <c r="J222" s="123"/>
      <c r="K222" s="629"/>
      <c r="L222" s="811">
        <f t="shared" si="83"/>
        <v>0</v>
      </c>
      <c r="M222" s="123"/>
      <c r="N222" s="227"/>
      <c r="O222" s="630">
        <f t="shared" si="84"/>
        <v>0</v>
      </c>
      <c r="P222" s="585"/>
      <c r="R222" s="56"/>
      <c r="S222" s="56"/>
      <c r="T222" s="56"/>
      <c r="U222" s="56"/>
    </row>
    <row r="223" spans="1:21" ht="24" hidden="1" x14ac:dyDescent="0.25">
      <c r="A223" s="76">
        <v>5234</v>
      </c>
      <c r="B223" s="118" t="s">
        <v>238</v>
      </c>
      <c r="C223" s="356">
        <f t="shared" si="63"/>
        <v>0</v>
      </c>
      <c r="D223" s="123"/>
      <c r="E223" s="227"/>
      <c r="F223" s="628">
        <f t="shared" si="81"/>
        <v>0</v>
      </c>
      <c r="G223" s="123"/>
      <c r="H223" s="227"/>
      <c r="I223" s="629">
        <f t="shared" si="82"/>
        <v>0</v>
      </c>
      <c r="J223" s="123"/>
      <c r="K223" s="629"/>
      <c r="L223" s="811">
        <f t="shared" si="83"/>
        <v>0</v>
      </c>
      <c r="M223" s="123"/>
      <c r="N223" s="227"/>
      <c r="O223" s="630">
        <f t="shared" si="84"/>
        <v>0</v>
      </c>
      <c r="P223" s="585"/>
      <c r="R223" s="56"/>
      <c r="S223" s="56"/>
      <c r="T223" s="56"/>
      <c r="U223" s="56"/>
    </row>
    <row r="224" spans="1:21" ht="14.25" hidden="1" customHeight="1" x14ac:dyDescent="0.25">
      <c r="A224" s="76">
        <v>5236</v>
      </c>
      <c r="B224" s="118" t="s">
        <v>239</v>
      </c>
      <c r="C224" s="356">
        <f t="shared" si="63"/>
        <v>0</v>
      </c>
      <c r="D224" s="123"/>
      <c r="E224" s="227"/>
      <c r="F224" s="628">
        <f t="shared" si="81"/>
        <v>0</v>
      </c>
      <c r="G224" s="123"/>
      <c r="H224" s="227"/>
      <c r="I224" s="629">
        <f t="shared" si="82"/>
        <v>0</v>
      </c>
      <c r="J224" s="123"/>
      <c r="K224" s="629"/>
      <c r="L224" s="811">
        <f t="shared" si="83"/>
        <v>0</v>
      </c>
      <c r="M224" s="123"/>
      <c r="N224" s="227"/>
      <c r="O224" s="630">
        <f t="shared" si="84"/>
        <v>0</v>
      </c>
      <c r="P224" s="585"/>
      <c r="R224" s="56"/>
      <c r="S224" s="56"/>
      <c r="T224" s="56"/>
      <c r="U224" s="56"/>
    </row>
    <row r="225" spans="1:21" ht="14.25" hidden="1" customHeight="1" x14ac:dyDescent="0.25">
      <c r="A225" s="76">
        <v>5237</v>
      </c>
      <c r="B225" s="118" t="s">
        <v>240</v>
      </c>
      <c r="C225" s="356">
        <f t="shared" si="63"/>
        <v>0</v>
      </c>
      <c r="D225" s="123"/>
      <c r="E225" s="227"/>
      <c r="F225" s="628">
        <f t="shared" si="81"/>
        <v>0</v>
      </c>
      <c r="G225" s="123"/>
      <c r="H225" s="227"/>
      <c r="I225" s="629">
        <f t="shared" si="82"/>
        <v>0</v>
      </c>
      <c r="J225" s="123"/>
      <c r="K225" s="629"/>
      <c r="L225" s="811">
        <f t="shared" si="83"/>
        <v>0</v>
      </c>
      <c r="M225" s="123"/>
      <c r="N225" s="227"/>
      <c r="O225" s="630">
        <f t="shared" si="84"/>
        <v>0</v>
      </c>
      <c r="P225" s="585"/>
      <c r="R225" s="56"/>
      <c r="S225" s="56"/>
      <c r="T225" s="56"/>
      <c r="U225" s="56"/>
    </row>
    <row r="226" spans="1:21" ht="24" x14ac:dyDescent="0.25">
      <c r="A226" s="76">
        <v>5238</v>
      </c>
      <c r="B226" s="118" t="s">
        <v>241</v>
      </c>
      <c r="C226" s="356">
        <f t="shared" si="63"/>
        <v>3380</v>
      </c>
      <c r="D226" s="123">
        <f>2100+1280</f>
        <v>3380</v>
      </c>
      <c r="E226" s="227"/>
      <c r="F226" s="628">
        <f t="shared" si="81"/>
        <v>3380</v>
      </c>
      <c r="G226" s="123"/>
      <c r="H226" s="227"/>
      <c r="I226" s="629">
        <f t="shared" si="82"/>
        <v>0</v>
      </c>
      <c r="J226" s="123"/>
      <c r="K226" s="629"/>
      <c r="L226" s="811">
        <f t="shared" si="83"/>
        <v>0</v>
      </c>
      <c r="M226" s="123"/>
      <c r="N226" s="227"/>
      <c r="O226" s="630">
        <f t="shared" si="84"/>
        <v>0</v>
      </c>
      <c r="P226" s="585"/>
      <c r="R226" s="56"/>
      <c r="S226" s="56"/>
      <c r="T226" s="56"/>
      <c r="U226" s="56"/>
    </row>
    <row r="227" spans="1:21" ht="24" hidden="1" x14ac:dyDescent="0.25">
      <c r="A227" s="76">
        <v>5239</v>
      </c>
      <c r="B227" s="118" t="s">
        <v>242</v>
      </c>
      <c r="C227" s="356">
        <f t="shared" si="63"/>
        <v>0</v>
      </c>
      <c r="D227" s="123">
        <v>0</v>
      </c>
      <c r="E227" s="227"/>
      <c r="F227" s="628">
        <f t="shared" si="81"/>
        <v>0</v>
      </c>
      <c r="G227" s="123"/>
      <c r="H227" s="227"/>
      <c r="I227" s="629">
        <f t="shared" si="82"/>
        <v>0</v>
      </c>
      <c r="J227" s="123"/>
      <c r="K227" s="629"/>
      <c r="L227" s="811">
        <f t="shared" si="83"/>
        <v>0</v>
      </c>
      <c r="M227" s="123"/>
      <c r="N227" s="227"/>
      <c r="O227" s="630">
        <f t="shared" si="84"/>
        <v>0</v>
      </c>
      <c r="P227" s="585"/>
      <c r="R227" s="56"/>
      <c r="S227" s="56"/>
      <c r="T227" s="56"/>
      <c r="U227" s="56"/>
    </row>
    <row r="228" spans="1:21" ht="24" hidden="1" x14ac:dyDescent="0.25">
      <c r="A228" s="228">
        <v>5240</v>
      </c>
      <c r="B228" s="118" t="s">
        <v>243</v>
      </c>
      <c r="C228" s="356">
        <f t="shared" si="63"/>
        <v>0</v>
      </c>
      <c r="D228" s="123"/>
      <c r="E228" s="227"/>
      <c r="F228" s="628">
        <f t="shared" si="81"/>
        <v>0</v>
      </c>
      <c r="G228" s="123"/>
      <c r="H228" s="227"/>
      <c r="I228" s="629">
        <f t="shared" si="82"/>
        <v>0</v>
      </c>
      <c r="J228" s="123"/>
      <c r="K228" s="629"/>
      <c r="L228" s="811">
        <f t="shared" si="83"/>
        <v>0</v>
      </c>
      <c r="M228" s="123"/>
      <c r="N228" s="227"/>
      <c r="O228" s="630">
        <f t="shared" si="84"/>
        <v>0</v>
      </c>
      <c r="P228" s="585"/>
      <c r="R228" s="56"/>
      <c r="S228" s="56"/>
      <c r="T228" s="56"/>
      <c r="U228" s="56"/>
    </row>
    <row r="229" spans="1:21" hidden="1" x14ac:dyDescent="0.25">
      <c r="A229" s="228">
        <v>5250</v>
      </c>
      <c r="B229" s="118" t="s">
        <v>244</v>
      </c>
      <c r="C229" s="356">
        <f t="shared" si="63"/>
        <v>0</v>
      </c>
      <c r="D229" s="123"/>
      <c r="E229" s="227"/>
      <c r="F229" s="628">
        <f t="shared" si="81"/>
        <v>0</v>
      </c>
      <c r="G229" s="123"/>
      <c r="H229" s="227"/>
      <c r="I229" s="629">
        <f t="shared" si="82"/>
        <v>0</v>
      </c>
      <c r="J229" s="123"/>
      <c r="K229" s="629"/>
      <c r="L229" s="811">
        <f t="shared" si="83"/>
        <v>0</v>
      </c>
      <c r="M229" s="123"/>
      <c r="N229" s="227"/>
      <c r="O229" s="630">
        <f t="shared" si="84"/>
        <v>0</v>
      </c>
      <c r="P229" s="585"/>
      <c r="R229" s="56"/>
      <c r="S229" s="56"/>
      <c r="T229" s="56"/>
      <c r="U229" s="56"/>
    </row>
    <row r="230" spans="1:21" hidden="1" x14ac:dyDescent="0.25">
      <c r="A230" s="228">
        <v>5260</v>
      </c>
      <c r="B230" s="118" t="s">
        <v>245</v>
      </c>
      <c r="C230" s="356">
        <f t="shared" si="63"/>
        <v>0</v>
      </c>
      <c r="D230" s="229">
        <f t="shared" ref="D230:O230" si="85">SUM(D231)</f>
        <v>0</v>
      </c>
      <c r="E230" s="233">
        <f t="shared" si="85"/>
        <v>0</v>
      </c>
      <c r="F230" s="125">
        <f t="shared" si="85"/>
        <v>0</v>
      </c>
      <c r="G230" s="229">
        <f t="shared" si="85"/>
        <v>0</v>
      </c>
      <c r="H230" s="233">
        <f t="shared" si="85"/>
        <v>0</v>
      </c>
      <c r="I230" s="230">
        <f t="shared" si="85"/>
        <v>0</v>
      </c>
      <c r="J230" s="229">
        <f t="shared" si="85"/>
        <v>0</v>
      </c>
      <c r="K230" s="230">
        <f t="shared" si="85"/>
        <v>0</v>
      </c>
      <c r="L230" s="225">
        <f t="shared" si="85"/>
        <v>0</v>
      </c>
      <c r="M230" s="229">
        <f t="shared" si="85"/>
        <v>0</v>
      </c>
      <c r="N230" s="233">
        <f t="shared" si="85"/>
        <v>0</v>
      </c>
      <c r="O230" s="375">
        <f t="shared" si="85"/>
        <v>0</v>
      </c>
      <c r="P230" s="631"/>
      <c r="R230" s="56"/>
      <c r="S230" s="56"/>
      <c r="T230" s="56"/>
      <c r="U230" s="56"/>
    </row>
    <row r="231" spans="1:21" ht="24" hidden="1" x14ac:dyDescent="0.25">
      <c r="A231" s="76">
        <v>5269</v>
      </c>
      <c r="B231" s="118" t="s">
        <v>246</v>
      </c>
      <c r="C231" s="356">
        <f t="shared" si="63"/>
        <v>0</v>
      </c>
      <c r="D231" s="123"/>
      <c r="E231" s="227"/>
      <c r="F231" s="628">
        <f>D231+E231</f>
        <v>0</v>
      </c>
      <c r="G231" s="123"/>
      <c r="H231" s="227"/>
      <c r="I231" s="629">
        <f>G231+H231</f>
        <v>0</v>
      </c>
      <c r="J231" s="123"/>
      <c r="K231" s="629"/>
      <c r="L231" s="811">
        <f>J231+K231</f>
        <v>0</v>
      </c>
      <c r="M231" s="123"/>
      <c r="N231" s="227"/>
      <c r="O231" s="630">
        <f>N231+M231</f>
        <v>0</v>
      </c>
      <c r="P231" s="585"/>
      <c r="R231" s="56"/>
      <c r="S231" s="56"/>
      <c r="T231" s="56"/>
      <c r="U231" s="56"/>
    </row>
    <row r="232" spans="1:21" ht="24" hidden="1" x14ac:dyDescent="0.25">
      <c r="A232" s="217">
        <v>5270</v>
      </c>
      <c r="B232" s="158" t="s">
        <v>247</v>
      </c>
      <c r="C232" s="366">
        <f t="shared" si="63"/>
        <v>0</v>
      </c>
      <c r="D232" s="234"/>
      <c r="E232" s="237"/>
      <c r="F232" s="632">
        <f>D232+E232</f>
        <v>0</v>
      </c>
      <c r="G232" s="234"/>
      <c r="H232" s="237"/>
      <c r="I232" s="633">
        <f>G232+H232</f>
        <v>0</v>
      </c>
      <c r="J232" s="234"/>
      <c r="K232" s="633"/>
      <c r="L232" s="812">
        <f>J232+K232</f>
        <v>0</v>
      </c>
      <c r="M232" s="234"/>
      <c r="N232" s="237"/>
      <c r="O232" s="634">
        <f>N232+M232</f>
        <v>0</v>
      </c>
      <c r="P232" s="635"/>
      <c r="R232" s="56"/>
      <c r="S232" s="56"/>
      <c r="T232" s="56"/>
      <c r="U232" s="56"/>
    </row>
    <row r="233" spans="1:21" hidden="1" x14ac:dyDescent="0.25">
      <c r="A233" s="204">
        <v>6000</v>
      </c>
      <c r="B233" s="204" t="s">
        <v>248</v>
      </c>
      <c r="C233" s="616">
        <f t="shared" si="63"/>
        <v>0</v>
      </c>
      <c r="D233" s="617">
        <f t="shared" ref="D233:O233" si="86">D234+D254+D261</f>
        <v>0</v>
      </c>
      <c r="E233" s="618">
        <f t="shared" si="86"/>
        <v>0</v>
      </c>
      <c r="F233" s="619">
        <f t="shared" si="86"/>
        <v>0</v>
      </c>
      <c r="G233" s="617">
        <f t="shared" si="86"/>
        <v>0</v>
      </c>
      <c r="H233" s="618">
        <f t="shared" si="86"/>
        <v>0</v>
      </c>
      <c r="I233" s="620">
        <f t="shared" si="86"/>
        <v>0</v>
      </c>
      <c r="J233" s="617">
        <f t="shared" si="86"/>
        <v>0</v>
      </c>
      <c r="K233" s="620">
        <f t="shared" si="86"/>
        <v>0</v>
      </c>
      <c r="L233" s="809">
        <f t="shared" si="86"/>
        <v>0</v>
      </c>
      <c r="M233" s="206">
        <f t="shared" si="86"/>
        <v>0</v>
      </c>
      <c r="N233" s="210">
        <f t="shared" si="86"/>
        <v>0</v>
      </c>
      <c r="O233" s="371">
        <f t="shared" si="86"/>
        <v>0</v>
      </c>
      <c r="P233" s="621"/>
      <c r="R233" s="56"/>
      <c r="S233" s="56"/>
      <c r="T233" s="56"/>
      <c r="U233" s="56"/>
    </row>
    <row r="234" spans="1:21" ht="14.25" hidden="1" customHeight="1" x14ac:dyDescent="0.25">
      <c r="A234" s="143">
        <v>6200</v>
      </c>
      <c r="B234" s="259" t="s">
        <v>249</v>
      </c>
      <c r="C234" s="363">
        <f t="shared" si="63"/>
        <v>0</v>
      </c>
      <c r="D234" s="271">
        <f t="shared" ref="D234:O234" si="87">SUM(D235,D236,D238,D241,D247,D248,D249)</f>
        <v>0</v>
      </c>
      <c r="E234" s="214">
        <f t="shared" si="87"/>
        <v>0</v>
      </c>
      <c r="F234" s="215">
        <f t="shared" si="87"/>
        <v>0</v>
      </c>
      <c r="G234" s="271">
        <f t="shared" si="87"/>
        <v>0</v>
      </c>
      <c r="H234" s="214">
        <f t="shared" si="87"/>
        <v>0</v>
      </c>
      <c r="I234" s="648">
        <f t="shared" si="87"/>
        <v>0</v>
      </c>
      <c r="J234" s="271">
        <f t="shared" si="87"/>
        <v>0</v>
      </c>
      <c r="K234" s="648">
        <f t="shared" si="87"/>
        <v>0</v>
      </c>
      <c r="L234" s="403">
        <f t="shared" si="87"/>
        <v>0</v>
      </c>
      <c r="M234" s="271">
        <f t="shared" si="87"/>
        <v>0</v>
      </c>
      <c r="N234" s="214">
        <f t="shared" si="87"/>
        <v>0</v>
      </c>
      <c r="O234" s="377">
        <f t="shared" si="87"/>
        <v>0</v>
      </c>
      <c r="P234" s="649"/>
      <c r="R234" s="56"/>
      <c r="S234" s="56"/>
      <c r="T234" s="56"/>
      <c r="U234" s="56"/>
    </row>
    <row r="235" spans="1:21" ht="24" hidden="1" x14ac:dyDescent="0.25">
      <c r="A235" s="240">
        <v>6220</v>
      </c>
      <c r="B235" s="108" t="s">
        <v>250</v>
      </c>
      <c r="C235" s="355">
        <f t="shared" si="63"/>
        <v>0</v>
      </c>
      <c r="D235" s="113"/>
      <c r="E235" s="224"/>
      <c r="F235" s="625">
        <f>D235+E235</f>
        <v>0</v>
      </c>
      <c r="G235" s="113"/>
      <c r="H235" s="224"/>
      <c r="I235" s="626">
        <f>G235+H235</f>
        <v>0</v>
      </c>
      <c r="J235" s="113"/>
      <c r="K235" s="626"/>
      <c r="L235" s="810">
        <f>J235+K235</f>
        <v>0</v>
      </c>
      <c r="M235" s="113"/>
      <c r="N235" s="224"/>
      <c r="O235" s="627">
        <f>N235+M235</f>
        <v>0</v>
      </c>
      <c r="P235" s="583"/>
      <c r="R235" s="56"/>
      <c r="S235" s="56"/>
      <c r="T235" s="56"/>
      <c r="U235" s="56"/>
    </row>
    <row r="236" spans="1:21" hidden="1" x14ac:dyDescent="0.25">
      <c r="A236" s="228">
        <v>6230</v>
      </c>
      <c r="B236" s="118" t="s">
        <v>251</v>
      </c>
      <c r="C236" s="356">
        <f t="shared" si="63"/>
        <v>0</v>
      </c>
      <c r="D236" s="229">
        <f t="shared" ref="D236:O236" si="88">SUM(D237)</f>
        <v>0</v>
      </c>
      <c r="E236" s="233">
        <f t="shared" si="88"/>
        <v>0</v>
      </c>
      <c r="F236" s="125">
        <f t="shared" si="88"/>
        <v>0</v>
      </c>
      <c r="G236" s="229">
        <f t="shared" si="88"/>
        <v>0</v>
      </c>
      <c r="H236" s="233">
        <f t="shared" si="88"/>
        <v>0</v>
      </c>
      <c r="I236" s="230">
        <f t="shared" si="88"/>
        <v>0</v>
      </c>
      <c r="J236" s="229">
        <f t="shared" si="88"/>
        <v>0</v>
      </c>
      <c r="K236" s="230">
        <f t="shared" si="88"/>
        <v>0</v>
      </c>
      <c r="L236" s="225">
        <f t="shared" si="88"/>
        <v>0</v>
      </c>
      <c r="M236" s="229">
        <f t="shared" si="88"/>
        <v>0</v>
      </c>
      <c r="N236" s="233">
        <f t="shared" si="88"/>
        <v>0</v>
      </c>
      <c r="O236" s="375">
        <f t="shared" si="88"/>
        <v>0</v>
      </c>
      <c r="P236" s="631"/>
      <c r="R236" s="56"/>
      <c r="S236" s="56"/>
      <c r="T236" s="56"/>
      <c r="U236" s="56"/>
    </row>
    <row r="237" spans="1:21" ht="24" hidden="1" x14ac:dyDescent="0.25">
      <c r="A237" s="76">
        <v>6239</v>
      </c>
      <c r="B237" s="108" t="s">
        <v>252</v>
      </c>
      <c r="C237" s="356">
        <f t="shared" si="63"/>
        <v>0</v>
      </c>
      <c r="D237" s="113"/>
      <c r="E237" s="224"/>
      <c r="F237" s="625">
        <f>D237+E237</f>
        <v>0</v>
      </c>
      <c r="G237" s="113"/>
      <c r="H237" s="224"/>
      <c r="I237" s="626">
        <f>G237+H237</f>
        <v>0</v>
      </c>
      <c r="J237" s="113"/>
      <c r="K237" s="626"/>
      <c r="L237" s="810">
        <f>J237+K237</f>
        <v>0</v>
      </c>
      <c r="M237" s="113"/>
      <c r="N237" s="224"/>
      <c r="O237" s="627">
        <f>N237+M237</f>
        <v>0</v>
      </c>
      <c r="P237" s="583"/>
      <c r="R237" s="56"/>
      <c r="S237" s="56"/>
      <c r="T237" s="56"/>
      <c r="U237" s="56"/>
    </row>
    <row r="238" spans="1:21" ht="24" hidden="1" x14ac:dyDescent="0.25">
      <c r="A238" s="228">
        <v>6240</v>
      </c>
      <c r="B238" s="118" t="s">
        <v>253</v>
      </c>
      <c r="C238" s="356">
        <f t="shared" si="63"/>
        <v>0</v>
      </c>
      <c r="D238" s="229">
        <f t="shared" ref="D238:O238" si="89">SUM(D239:D240)</f>
        <v>0</v>
      </c>
      <c r="E238" s="233">
        <f t="shared" si="89"/>
        <v>0</v>
      </c>
      <c r="F238" s="125">
        <f t="shared" si="89"/>
        <v>0</v>
      </c>
      <c r="G238" s="229">
        <f t="shared" si="89"/>
        <v>0</v>
      </c>
      <c r="H238" s="233">
        <f t="shared" si="89"/>
        <v>0</v>
      </c>
      <c r="I238" s="230">
        <f t="shared" si="89"/>
        <v>0</v>
      </c>
      <c r="J238" s="229">
        <f t="shared" si="89"/>
        <v>0</v>
      </c>
      <c r="K238" s="230">
        <f t="shared" si="89"/>
        <v>0</v>
      </c>
      <c r="L238" s="225">
        <f t="shared" si="89"/>
        <v>0</v>
      </c>
      <c r="M238" s="229">
        <f t="shared" si="89"/>
        <v>0</v>
      </c>
      <c r="N238" s="233">
        <f t="shared" si="89"/>
        <v>0</v>
      </c>
      <c r="O238" s="375">
        <f t="shared" si="89"/>
        <v>0</v>
      </c>
      <c r="P238" s="631"/>
      <c r="R238" s="56"/>
      <c r="S238" s="56"/>
      <c r="T238" s="56"/>
      <c r="U238" s="56"/>
    </row>
    <row r="239" spans="1:21" hidden="1" x14ac:dyDescent="0.25">
      <c r="A239" s="76">
        <v>6241</v>
      </c>
      <c r="B239" s="118" t="s">
        <v>254</v>
      </c>
      <c r="C239" s="356">
        <f t="shared" si="63"/>
        <v>0</v>
      </c>
      <c r="D239" s="123"/>
      <c r="E239" s="227"/>
      <c r="F239" s="628">
        <f>D239+E239</f>
        <v>0</v>
      </c>
      <c r="G239" s="123"/>
      <c r="H239" s="227"/>
      <c r="I239" s="629">
        <f>G239+H239</f>
        <v>0</v>
      </c>
      <c r="J239" s="123"/>
      <c r="K239" s="629"/>
      <c r="L239" s="811">
        <f>J239+K239</f>
        <v>0</v>
      </c>
      <c r="M239" s="123"/>
      <c r="N239" s="227"/>
      <c r="O239" s="630">
        <f>N239+M239</f>
        <v>0</v>
      </c>
      <c r="P239" s="585"/>
      <c r="R239" s="56"/>
      <c r="S239" s="56"/>
      <c r="T239" s="56"/>
      <c r="U239" s="56"/>
    </row>
    <row r="240" spans="1:21" hidden="1" x14ac:dyDescent="0.25">
      <c r="A240" s="76">
        <v>6242</v>
      </c>
      <c r="B240" s="118" t="s">
        <v>255</v>
      </c>
      <c r="C240" s="356">
        <f t="shared" si="63"/>
        <v>0</v>
      </c>
      <c r="D240" s="123"/>
      <c r="E240" s="227"/>
      <c r="F240" s="628">
        <f>D240+E240</f>
        <v>0</v>
      </c>
      <c r="G240" s="123"/>
      <c r="H240" s="227"/>
      <c r="I240" s="629">
        <f>G240+H240</f>
        <v>0</v>
      </c>
      <c r="J240" s="123"/>
      <c r="K240" s="629"/>
      <c r="L240" s="811">
        <f>J240+K240</f>
        <v>0</v>
      </c>
      <c r="M240" s="123"/>
      <c r="N240" s="227"/>
      <c r="O240" s="630">
        <f>N240+M240</f>
        <v>0</v>
      </c>
      <c r="P240" s="585"/>
      <c r="R240" s="56"/>
      <c r="S240" s="56"/>
      <c r="T240" s="56"/>
      <c r="U240" s="56"/>
    </row>
    <row r="241" spans="1:21" ht="25.5" hidden="1" customHeight="1" x14ac:dyDescent="0.25">
      <c r="A241" s="228">
        <v>6250</v>
      </c>
      <c r="B241" s="118" t="s">
        <v>256</v>
      </c>
      <c r="C241" s="356">
        <f t="shared" si="63"/>
        <v>0</v>
      </c>
      <c r="D241" s="229">
        <f t="shared" ref="D241:O241" si="90">SUM(D242:D246)</f>
        <v>0</v>
      </c>
      <c r="E241" s="233">
        <f t="shared" si="90"/>
        <v>0</v>
      </c>
      <c r="F241" s="125">
        <f t="shared" si="90"/>
        <v>0</v>
      </c>
      <c r="G241" s="229">
        <f t="shared" si="90"/>
        <v>0</v>
      </c>
      <c r="H241" s="233">
        <f t="shared" si="90"/>
        <v>0</v>
      </c>
      <c r="I241" s="230">
        <f t="shared" si="90"/>
        <v>0</v>
      </c>
      <c r="J241" s="229">
        <f t="shared" si="90"/>
        <v>0</v>
      </c>
      <c r="K241" s="230">
        <f t="shared" si="90"/>
        <v>0</v>
      </c>
      <c r="L241" s="225">
        <f t="shared" si="90"/>
        <v>0</v>
      </c>
      <c r="M241" s="229">
        <f t="shared" si="90"/>
        <v>0</v>
      </c>
      <c r="N241" s="233">
        <f t="shared" si="90"/>
        <v>0</v>
      </c>
      <c r="O241" s="375">
        <f t="shared" si="90"/>
        <v>0</v>
      </c>
      <c r="P241" s="631"/>
      <c r="R241" s="56"/>
      <c r="S241" s="56"/>
      <c r="T241" s="56"/>
      <c r="U241" s="56"/>
    </row>
    <row r="242" spans="1:21" ht="14.25" hidden="1" customHeight="1" x14ac:dyDescent="0.25">
      <c r="A242" s="76">
        <v>6252</v>
      </c>
      <c r="B242" s="118" t="s">
        <v>257</v>
      </c>
      <c r="C242" s="356">
        <f t="shared" si="63"/>
        <v>0</v>
      </c>
      <c r="D242" s="123"/>
      <c r="E242" s="227"/>
      <c r="F242" s="628">
        <f t="shared" ref="F242:F248" si="91">D242+E242</f>
        <v>0</v>
      </c>
      <c r="G242" s="123"/>
      <c r="H242" s="227"/>
      <c r="I242" s="629">
        <f t="shared" ref="I242:I248" si="92">G242+H242</f>
        <v>0</v>
      </c>
      <c r="J242" s="123"/>
      <c r="K242" s="629"/>
      <c r="L242" s="811">
        <f t="shared" ref="L242:L248" si="93">J242+K242</f>
        <v>0</v>
      </c>
      <c r="M242" s="123"/>
      <c r="N242" s="227"/>
      <c r="O242" s="630">
        <f t="shared" ref="O242:O248" si="94">N242+M242</f>
        <v>0</v>
      </c>
      <c r="P242" s="585"/>
      <c r="R242" s="56"/>
      <c r="S242" s="56"/>
      <c r="T242" s="56"/>
      <c r="U242" s="56"/>
    </row>
    <row r="243" spans="1:21" ht="14.25" hidden="1" customHeight="1" x14ac:dyDescent="0.25">
      <c r="A243" s="76">
        <v>6253</v>
      </c>
      <c r="B243" s="118" t="s">
        <v>258</v>
      </c>
      <c r="C243" s="356">
        <f t="shared" si="63"/>
        <v>0</v>
      </c>
      <c r="D243" s="123"/>
      <c r="E243" s="227"/>
      <c r="F243" s="628">
        <f t="shared" si="91"/>
        <v>0</v>
      </c>
      <c r="G243" s="123"/>
      <c r="H243" s="227"/>
      <c r="I243" s="629">
        <f t="shared" si="92"/>
        <v>0</v>
      </c>
      <c r="J243" s="123"/>
      <c r="K243" s="629"/>
      <c r="L243" s="811">
        <f t="shared" si="93"/>
        <v>0</v>
      </c>
      <c r="M243" s="123"/>
      <c r="N243" s="227"/>
      <c r="O243" s="630">
        <f t="shared" si="94"/>
        <v>0</v>
      </c>
      <c r="P243" s="585"/>
      <c r="R243" s="56"/>
      <c r="S243" s="56"/>
      <c r="T243" s="56"/>
      <c r="U243" s="56"/>
    </row>
    <row r="244" spans="1:21" ht="24" hidden="1" x14ac:dyDescent="0.25">
      <c r="A244" s="76">
        <v>6254</v>
      </c>
      <c r="B244" s="118" t="s">
        <v>259</v>
      </c>
      <c r="C244" s="356">
        <f t="shared" si="63"/>
        <v>0</v>
      </c>
      <c r="D244" s="123"/>
      <c r="E244" s="227"/>
      <c r="F244" s="628">
        <f t="shared" si="91"/>
        <v>0</v>
      </c>
      <c r="G244" s="123"/>
      <c r="H244" s="227"/>
      <c r="I244" s="629">
        <f t="shared" si="92"/>
        <v>0</v>
      </c>
      <c r="J244" s="123"/>
      <c r="K244" s="629"/>
      <c r="L244" s="811">
        <f t="shared" si="93"/>
        <v>0</v>
      </c>
      <c r="M244" s="123"/>
      <c r="N244" s="227"/>
      <c r="O244" s="630">
        <f t="shared" si="94"/>
        <v>0</v>
      </c>
      <c r="P244" s="585"/>
      <c r="R244" s="56"/>
      <c r="S244" s="56"/>
      <c r="T244" s="56"/>
      <c r="U244" s="56"/>
    </row>
    <row r="245" spans="1:21" ht="24" hidden="1" x14ac:dyDescent="0.25">
      <c r="A245" s="76">
        <v>6255</v>
      </c>
      <c r="B245" s="118" t="s">
        <v>260</v>
      </c>
      <c r="C245" s="356">
        <f t="shared" ref="C245:C299" si="95">SUM(F245,I245,L245,O245)</f>
        <v>0</v>
      </c>
      <c r="D245" s="123"/>
      <c r="E245" s="227"/>
      <c r="F245" s="628">
        <f t="shared" si="91"/>
        <v>0</v>
      </c>
      <c r="G245" s="123"/>
      <c r="H245" s="227"/>
      <c r="I245" s="629">
        <f t="shared" si="92"/>
        <v>0</v>
      </c>
      <c r="J245" s="123"/>
      <c r="K245" s="629"/>
      <c r="L245" s="811">
        <f t="shared" si="93"/>
        <v>0</v>
      </c>
      <c r="M245" s="123"/>
      <c r="N245" s="227"/>
      <c r="O245" s="630">
        <f t="shared" si="94"/>
        <v>0</v>
      </c>
      <c r="P245" s="585"/>
      <c r="R245" s="56"/>
      <c r="S245" s="56"/>
      <c r="T245" s="56"/>
      <c r="U245" s="56"/>
    </row>
    <row r="246" spans="1:21" hidden="1" x14ac:dyDescent="0.25">
      <c r="A246" s="76">
        <v>6259</v>
      </c>
      <c r="B246" s="118" t="s">
        <v>261</v>
      </c>
      <c r="C246" s="356">
        <f t="shared" si="95"/>
        <v>0</v>
      </c>
      <c r="D246" s="123"/>
      <c r="E246" s="227"/>
      <c r="F246" s="628">
        <f t="shared" si="91"/>
        <v>0</v>
      </c>
      <c r="G246" s="123"/>
      <c r="H246" s="227"/>
      <c r="I246" s="629">
        <f t="shared" si="92"/>
        <v>0</v>
      </c>
      <c r="J246" s="123"/>
      <c r="K246" s="629"/>
      <c r="L246" s="811">
        <f t="shared" si="93"/>
        <v>0</v>
      </c>
      <c r="M246" s="123"/>
      <c r="N246" s="227"/>
      <c r="O246" s="630">
        <f t="shared" si="94"/>
        <v>0</v>
      </c>
      <c r="P246" s="585"/>
      <c r="R246" s="56"/>
      <c r="S246" s="56"/>
      <c r="T246" s="56"/>
      <c r="U246" s="56"/>
    </row>
    <row r="247" spans="1:21" ht="24" hidden="1" x14ac:dyDescent="0.25">
      <c r="A247" s="228">
        <v>6260</v>
      </c>
      <c r="B247" s="118" t="s">
        <v>262</v>
      </c>
      <c r="C247" s="356">
        <f t="shared" si="95"/>
        <v>0</v>
      </c>
      <c r="D247" s="123"/>
      <c r="E247" s="227"/>
      <c r="F247" s="628">
        <f t="shared" si="91"/>
        <v>0</v>
      </c>
      <c r="G247" s="123"/>
      <c r="H247" s="227"/>
      <c r="I247" s="629">
        <f t="shared" si="92"/>
        <v>0</v>
      </c>
      <c r="J247" s="123"/>
      <c r="K247" s="629"/>
      <c r="L247" s="811">
        <f t="shared" si="93"/>
        <v>0</v>
      </c>
      <c r="M247" s="123"/>
      <c r="N247" s="227"/>
      <c r="O247" s="630">
        <f t="shared" si="94"/>
        <v>0</v>
      </c>
      <c r="P247" s="585"/>
      <c r="R247" s="56"/>
      <c r="S247" s="56"/>
      <c r="T247" s="56"/>
      <c r="U247" s="56"/>
    </row>
    <row r="248" spans="1:21" hidden="1" x14ac:dyDescent="0.25">
      <c r="A248" s="228">
        <v>6270</v>
      </c>
      <c r="B248" s="118" t="s">
        <v>263</v>
      </c>
      <c r="C248" s="356">
        <f t="shared" si="95"/>
        <v>0</v>
      </c>
      <c r="D248" s="123"/>
      <c r="E248" s="227"/>
      <c r="F248" s="628">
        <f t="shared" si="91"/>
        <v>0</v>
      </c>
      <c r="G248" s="123"/>
      <c r="H248" s="227"/>
      <c r="I248" s="629">
        <f t="shared" si="92"/>
        <v>0</v>
      </c>
      <c r="J248" s="123"/>
      <c r="K248" s="629"/>
      <c r="L248" s="811">
        <f t="shared" si="93"/>
        <v>0</v>
      </c>
      <c r="M248" s="123"/>
      <c r="N248" s="227"/>
      <c r="O248" s="630">
        <f t="shared" si="94"/>
        <v>0</v>
      </c>
      <c r="P248" s="585"/>
      <c r="R248" s="56"/>
      <c r="S248" s="56"/>
      <c r="T248" s="56"/>
      <c r="U248" s="56"/>
    </row>
    <row r="249" spans="1:21" ht="24" hidden="1" x14ac:dyDescent="0.25">
      <c r="A249" s="240">
        <v>6290</v>
      </c>
      <c r="B249" s="108" t="s">
        <v>264</v>
      </c>
      <c r="C249" s="642">
        <f t="shared" si="95"/>
        <v>0</v>
      </c>
      <c r="D249" s="241">
        <f t="shared" ref="D249:O249" si="96">SUM(D250:D253)</f>
        <v>0</v>
      </c>
      <c r="E249" s="245">
        <f t="shared" si="96"/>
        <v>0</v>
      </c>
      <c r="F249" s="115">
        <f t="shared" si="96"/>
        <v>0</v>
      </c>
      <c r="G249" s="241">
        <f t="shared" si="96"/>
        <v>0</v>
      </c>
      <c r="H249" s="245">
        <f t="shared" si="96"/>
        <v>0</v>
      </c>
      <c r="I249" s="242">
        <f t="shared" si="96"/>
        <v>0</v>
      </c>
      <c r="J249" s="241">
        <f t="shared" si="96"/>
        <v>0</v>
      </c>
      <c r="K249" s="242">
        <f t="shared" si="96"/>
        <v>0</v>
      </c>
      <c r="L249" s="392">
        <f t="shared" si="96"/>
        <v>0</v>
      </c>
      <c r="M249" s="643">
        <f t="shared" si="96"/>
        <v>0</v>
      </c>
      <c r="N249" s="245">
        <f t="shared" si="96"/>
        <v>0</v>
      </c>
      <c r="O249" s="374">
        <f t="shared" si="96"/>
        <v>0</v>
      </c>
      <c r="P249" s="636"/>
      <c r="R249" s="56"/>
      <c r="S249" s="56"/>
      <c r="T249" s="56"/>
      <c r="U249" s="56"/>
    </row>
    <row r="250" spans="1:21" hidden="1" x14ac:dyDescent="0.25">
      <c r="A250" s="76">
        <v>6291</v>
      </c>
      <c r="B250" s="118" t="s">
        <v>265</v>
      </c>
      <c r="C250" s="356">
        <f t="shared" si="95"/>
        <v>0</v>
      </c>
      <c r="D250" s="123"/>
      <c r="E250" s="227"/>
      <c r="F250" s="628">
        <f>D250+E250</f>
        <v>0</v>
      </c>
      <c r="G250" s="123"/>
      <c r="H250" s="227"/>
      <c r="I250" s="629">
        <f>G250+H250</f>
        <v>0</v>
      </c>
      <c r="J250" s="123"/>
      <c r="K250" s="629"/>
      <c r="L250" s="811">
        <f>J250+K250</f>
        <v>0</v>
      </c>
      <c r="M250" s="123"/>
      <c r="N250" s="227"/>
      <c r="O250" s="630">
        <f>N250+M250</f>
        <v>0</v>
      </c>
      <c r="P250" s="585"/>
      <c r="R250" s="56"/>
      <c r="S250" s="56"/>
      <c r="T250" s="56"/>
      <c r="U250" s="56"/>
    </row>
    <row r="251" spans="1:21" hidden="1" x14ac:dyDescent="0.25">
      <c r="A251" s="76">
        <v>6292</v>
      </c>
      <c r="B251" s="118" t="s">
        <v>266</v>
      </c>
      <c r="C251" s="356">
        <f t="shared" si="95"/>
        <v>0</v>
      </c>
      <c r="D251" s="123"/>
      <c r="E251" s="227"/>
      <c r="F251" s="628">
        <f>D251+E251</f>
        <v>0</v>
      </c>
      <c r="G251" s="123"/>
      <c r="H251" s="227"/>
      <c r="I251" s="629">
        <f>G251+H251</f>
        <v>0</v>
      </c>
      <c r="J251" s="123"/>
      <c r="K251" s="629"/>
      <c r="L251" s="811">
        <f>J251+K251</f>
        <v>0</v>
      </c>
      <c r="M251" s="123"/>
      <c r="N251" s="227"/>
      <c r="O251" s="630">
        <f>N251+M251</f>
        <v>0</v>
      </c>
      <c r="P251" s="585"/>
      <c r="R251" s="56"/>
      <c r="S251" s="56"/>
      <c r="T251" s="56"/>
      <c r="U251" s="56"/>
    </row>
    <row r="252" spans="1:21" ht="72" hidden="1" x14ac:dyDescent="0.25">
      <c r="A252" s="76">
        <v>6296</v>
      </c>
      <c r="B252" s="118" t="s">
        <v>267</v>
      </c>
      <c r="C252" s="356">
        <f t="shared" si="95"/>
        <v>0</v>
      </c>
      <c r="D252" s="123"/>
      <c r="E252" s="227"/>
      <c r="F252" s="628">
        <f>D252+E252</f>
        <v>0</v>
      </c>
      <c r="G252" s="123"/>
      <c r="H252" s="227"/>
      <c r="I252" s="629">
        <f>G252+H252</f>
        <v>0</v>
      </c>
      <c r="J252" s="123"/>
      <c r="K252" s="629"/>
      <c r="L252" s="811">
        <f>J252+K252</f>
        <v>0</v>
      </c>
      <c r="M252" s="123"/>
      <c r="N252" s="227"/>
      <c r="O252" s="630">
        <f>N252+M252</f>
        <v>0</v>
      </c>
      <c r="P252" s="585"/>
      <c r="R252" s="56"/>
      <c r="S252" s="56"/>
      <c r="T252" s="56"/>
      <c r="U252" s="56"/>
    </row>
    <row r="253" spans="1:21" ht="39.75" hidden="1" customHeight="1" x14ac:dyDescent="0.25">
      <c r="A253" s="76">
        <v>6299</v>
      </c>
      <c r="B253" s="118" t="s">
        <v>268</v>
      </c>
      <c r="C253" s="356">
        <f t="shared" si="95"/>
        <v>0</v>
      </c>
      <c r="D253" s="123"/>
      <c r="E253" s="227"/>
      <c r="F253" s="628">
        <f>D253+E253</f>
        <v>0</v>
      </c>
      <c r="G253" s="123"/>
      <c r="H253" s="227"/>
      <c r="I253" s="629">
        <f>G253+H253</f>
        <v>0</v>
      </c>
      <c r="J253" s="123"/>
      <c r="K253" s="629"/>
      <c r="L253" s="811">
        <f>J253+K253</f>
        <v>0</v>
      </c>
      <c r="M253" s="123"/>
      <c r="N253" s="227"/>
      <c r="O253" s="630">
        <f>N253+M253</f>
        <v>0</v>
      </c>
      <c r="P253" s="585"/>
      <c r="R253" s="56"/>
      <c r="S253" s="56"/>
      <c r="T253" s="56"/>
      <c r="U253" s="56"/>
    </row>
    <row r="254" spans="1:21" hidden="1" x14ac:dyDescent="0.25">
      <c r="A254" s="95">
        <v>6300</v>
      </c>
      <c r="B254" s="212" t="s">
        <v>269</v>
      </c>
      <c r="C254" s="358">
        <f t="shared" si="95"/>
        <v>0</v>
      </c>
      <c r="D254" s="104">
        <f t="shared" ref="D254:O254" si="97">SUM(D255,D259,D260)</f>
        <v>0</v>
      </c>
      <c r="E254" s="239">
        <f t="shared" si="97"/>
        <v>0</v>
      </c>
      <c r="F254" s="106">
        <f t="shared" si="97"/>
        <v>0</v>
      </c>
      <c r="G254" s="104">
        <f t="shared" si="97"/>
        <v>0</v>
      </c>
      <c r="H254" s="239">
        <f t="shared" si="97"/>
        <v>0</v>
      </c>
      <c r="I254" s="622">
        <f t="shared" si="97"/>
        <v>0</v>
      </c>
      <c r="J254" s="104">
        <f t="shared" si="97"/>
        <v>0</v>
      </c>
      <c r="K254" s="622">
        <f t="shared" si="97"/>
        <v>0</v>
      </c>
      <c r="L254" s="391">
        <f t="shared" si="97"/>
        <v>0</v>
      </c>
      <c r="M254" s="293">
        <f t="shared" si="97"/>
        <v>0</v>
      </c>
      <c r="N254" s="239">
        <f t="shared" si="97"/>
        <v>0</v>
      </c>
      <c r="O254" s="372">
        <f t="shared" si="97"/>
        <v>0</v>
      </c>
      <c r="P254" s="581"/>
      <c r="R254" s="56"/>
      <c r="S254" s="56"/>
      <c r="T254" s="56"/>
      <c r="U254" s="56"/>
    </row>
    <row r="255" spans="1:21" ht="24" hidden="1" x14ac:dyDescent="0.25">
      <c r="A255" s="240">
        <v>6320</v>
      </c>
      <c r="B255" s="108" t="s">
        <v>270</v>
      </c>
      <c r="C255" s="642">
        <f t="shared" si="95"/>
        <v>0</v>
      </c>
      <c r="D255" s="241">
        <f t="shared" ref="D255:O255" si="98">SUM(D256:D258)</f>
        <v>0</v>
      </c>
      <c r="E255" s="245">
        <f t="shared" si="98"/>
        <v>0</v>
      </c>
      <c r="F255" s="115">
        <f t="shared" si="98"/>
        <v>0</v>
      </c>
      <c r="G255" s="241">
        <f t="shared" si="98"/>
        <v>0</v>
      </c>
      <c r="H255" s="245">
        <f t="shared" si="98"/>
        <v>0</v>
      </c>
      <c r="I255" s="242">
        <f t="shared" si="98"/>
        <v>0</v>
      </c>
      <c r="J255" s="241">
        <f t="shared" si="98"/>
        <v>0</v>
      </c>
      <c r="K255" s="242">
        <f t="shared" si="98"/>
        <v>0</v>
      </c>
      <c r="L255" s="392">
        <f t="shared" si="98"/>
        <v>0</v>
      </c>
      <c r="M255" s="241">
        <f t="shared" si="98"/>
        <v>0</v>
      </c>
      <c r="N255" s="245">
        <f t="shared" si="98"/>
        <v>0</v>
      </c>
      <c r="O255" s="374">
        <f t="shared" si="98"/>
        <v>0</v>
      </c>
      <c r="P255" s="636"/>
      <c r="R255" s="56"/>
      <c r="S255" s="56"/>
      <c r="T255" s="56"/>
      <c r="U255" s="56"/>
    </row>
    <row r="256" spans="1:21" hidden="1" x14ac:dyDescent="0.25">
      <c r="A256" s="76">
        <v>6322</v>
      </c>
      <c r="B256" s="118" t="s">
        <v>271</v>
      </c>
      <c r="C256" s="356">
        <f t="shared" si="95"/>
        <v>0</v>
      </c>
      <c r="D256" s="123"/>
      <c r="E256" s="227"/>
      <c r="F256" s="628">
        <f>D256+E256</f>
        <v>0</v>
      </c>
      <c r="G256" s="123"/>
      <c r="H256" s="227"/>
      <c r="I256" s="629">
        <f>G256+H256</f>
        <v>0</v>
      </c>
      <c r="J256" s="123"/>
      <c r="K256" s="629"/>
      <c r="L256" s="811">
        <f>J256+K256</f>
        <v>0</v>
      </c>
      <c r="M256" s="123"/>
      <c r="N256" s="227"/>
      <c r="O256" s="630">
        <f>N256+M256</f>
        <v>0</v>
      </c>
      <c r="P256" s="585"/>
      <c r="R256" s="56"/>
      <c r="S256" s="56"/>
      <c r="T256" s="56"/>
      <c r="U256" s="56"/>
    </row>
    <row r="257" spans="1:21" ht="24" hidden="1" x14ac:dyDescent="0.25">
      <c r="A257" s="76">
        <v>6323</v>
      </c>
      <c r="B257" s="118" t="s">
        <v>272</v>
      </c>
      <c r="C257" s="356">
        <f t="shared" si="95"/>
        <v>0</v>
      </c>
      <c r="D257" s="123"/>
      <c r="E257" s="227"/>
      <c r="F257" s="628">
        <f>D257+E257</f>
        <v>0</v>
      </c>
      <c r="G257" s="123"/>
      <c r="H257" s="227"/>
      <c r="I257" s="629">
        <f>G257+H257</f>
        <v>0</v>
      </c>
      <c r="J257" s="123"/>
      <c r="K257" s="629"/>
      <c r="L257" s="811">
        <f>J257+K257</f>
        <v>0</v>
      </c>
      <c r="M257" s="123"/>
      <c r="N257" s="227"/>
      <c r="O257" s="630">
        <f>N257+M257</f>
        <v>0</v>
      </c>
      <c r="P257" s="585"/>
      <c r="R257" s="56"/>
      <c r="S257" s="56"/>
      <c r="T257" s="56"/>
      <c r="U257" s="56"/>
    </row>
    <row r="258" spans="1:21" ht="24" hidden="1" x14ac:dyDescent="0.25">
      <c r="A258" s="67">
        <v>6324</v>
      </c>
      <c r="B258" s="108" t="s">
        <v>273</v>
      </c>
      <c r="C258" s="355">
        <f t="shared" si="95"/>
        <v>0</v>
      </c>
      <c r="D258" s="113"/>
      <c r="E258" s="224"/>
      <c r="F258" s="625">
        <f>D258+E258</f>
        <v>0</v>
      </c>
      <c r="G258" s="113"/>
      <c r="H258" s="224"/>
      <c r="I258" s="626">
        <f>G258+H258</f>
        <v>0</v>
      </c>
      <c r="J258" s="113"/>
      <c r="K258" s="626"/>
      <c r="L258" s="810">
        <f>J258+K258</f>
        <v>0</v>
      </c>
      <c r="M258" s="113"/>
      <c r="N258" s="224"/>
      <c r="O258" s="627">
        <f>N258+M258</f>
        <v>0</v>
      </c>
      <c r="P258" s="583"/>
      <c r="R258" s="56"/>
      <c r="S258" s="56"/>
      <c r="T258" s="56"/>
      <c r="U258" s="56"/>
    </row>
    <row r="259" spans="1:21" ht="24" hidden="1" x14ac:dyDescent="0.25">
      <c r="A259" s="280">
        <v>6330</v>
      </c>
      <c r="B259" s="281" t="s">
        <v>274</v>
      </c>
      <c r="C259" s="642">
        <f t="shared" si="95"/>
        <v>0</v>
      </c>
      <c r="D259" s="266"/>
      <c r="E259" s="269"/>
      <c r="F259" s="644">
        <f>D259+E259</f>
        <v>0</v>
      </c>
      <c r="G259" s="266"/>
      <c r="H259" s="269"/>
      <c r="I259" s="645">
        <f>G259+H259</f>
        <v>0</v>
      </c>
      <c r="J259" s="266"/>
      <c r="K259" s="645"/>
      <c r="L259" s="814">
        <f>J259+K259</f>
        <v>0</v>
      </c>
      <c r="M259" s="266"/>
      <c r="N259" s="269"/>
      <c r="O259" s="646">
        <f>N259+M259</f>
        <v>0</v>
      </c>
      <c r="P259" s="647"/>
      <c r="R259" s="56"/>
      <c r="S259" s="56"/>
      <c r="T259" s="56"/>
      <c r="U259" s="56"/>
    </row>
    <row r="260" spans="1:21" hidden="1" x14ac:dyDescent="0.25">
      <c r="A260" s="228">
        <v>6360</v>
      </c>
      <c r="B260" s="118" t="s">
        <v>275</v>
      </c>
      <c r="C260" s="356">
        <f t="shared" si="95"/>
        <v>0</v>
      </c>
      <c r="D260" s="123"/>
      <c r="E260" s="227"/>
      <c r="F260" s="628">
        <f>D260+E260</f>
        <v>0</v>
      </c>
      <c r="G260" s="123"/>
      <c r="H260" s="227"/>
      <c r="I260" s="629">
        <f>G260+H260</f>
        <v>0</v>
      </c>
      <c r="J260" s="123"/>
      <c r="K260" s="629"/>
      <c r="L260" s="811">
        <f>J260+K260</f>
        <v>0</v>
      </c>
      <c r="M260" s="123"/>
      <c r="N260" s="227"/>
      <c r="O260" s="630">
        <f>N260+M260</f>
        <v>0</v>
      </c>
      <c r="P260" s="585"/>
      <c r="R260" s="56"/>
      <c r="S260" s="56"/>
      <c r="T260" s="56"/>
      <c r="U260" s="56"/>
    </row>
    <row r="261" spans="1:21" ht="36" hidden="1" x14ac:dyDescent="0.25">
      <c r="A261" s="95">
        <v>6400</v>
      </c>
      <c r="B261" s="212" t="s">
        <v>276</v>
      </c>
      <c r="C261" s="358">
        <f t="shared" si="95"/>
        <v>0</v>
      </c>
      <c r="D261" s="104">
        <f t="shared" ref="D261:O261" si="99">SUM(D262,D266)</f>
        <v>0</v>
      </c>
      <c r="E261" s="239">
        <f t="shared" si="99"/>
        <v>0</v>
      </c>
      <c r="F261" s="106">
        <f t="shared" si="99"/>
        <v>0</v>
      </c>
      <c r="G261" s="104">
        <f t="shared" si="99"/>
        <v>0</v>
      </c>
      <c r="H261" s="239">
        <f t="shared" si="99"/>
        <v>0</v>
      </c>
      <c r="I261" s="622">
        <f t="shared" si="99"/>
        <v>0</v>
      </c>
      <c r="J261" s="104">
        <f t="shared" si="99"/>
        <v>0</v>
      </c>
      <c r="K261" s="622">
        <f t="shared" si="99"/>
        <v>0</v>
      </c>
      <c r="L261" s="391">
        <f t="shared" si="99"/>
        <v>0</v>
      </c>
      <c r="M261" s="293">
        <f t="shared" si="99"/>
        <v>0</v>
      </c>
      <c r="N261" s="239">
        <f t="shared" si="99"/>
        <v>0</v>
      </c>
      <c r="O261" s="372">
        <f t="shared" si="99"/>
        <v>0</v>
      </c>
      <c r="P261" s="581"/>
      <c r="R261" s="56"/>
      <c r="S261" s="56"/>
      <c r="T261" s="56"/>
      <c r="U261" s="56"/>
    </row>
    <row r="262" spans="1:21" ht="24" hidden="1" x14ac:dyDescent="0.25">
      <c r="A262" s="240">
        <v>6410</v>
      </c>
      <c r="B262" s="108" t="s">
        <v>277</v>
      </c>
      <c r="C262" s="355">
        <f t="shared" si="95"/>
        <v>0</v>
      </c>
      <c r="D262" s="241">
        <f t="shared" ref="D262:O262" si="100">SUM(D263:D265)</f>
        <v>0</v>
      </c>
      <c r="E262" s="245">
        <f t="shared" si="100"/>
        <v>0</v>
      </c>
      <c r="F262" s="115">
        <f t="shared" si="100"/>
        <v>0</v>
      </c>
      <c r="G262" s="241">
        <f t="shared" si="100"/>
        <v>0</v>
      </c>
      <c r="H262" s="245">
        <f t="shared" si="100"/>
        <v>0</v>
      </c>
      <c r="I262" s="242">
        <f t="shared" si="100"/>
        <v>0</v>
      </c>
      <c r="J262" s="241">
        <f t="shared" si="100"/>
        <v>0</v>
      </c>
      <c r="K262" s="242">
        <f t="shared" si="100"/>
        <v>0</v>
      </c>
      <c r="L262" s="392">
        <f t="shared" si="100"/>
        <v>0</v>
      </c>
      <c r="M262" s="251">
        <f t="shared" si="100"/>
        <v>0</v>
      </c>
      <c r="N262" s="245">
        <f t="shared" si="100"/>
        <v>0</v>
      </c>
      <c r="O262" s="374">
        <f t="shared" si="100"/>
        <v>0</v>
      </c>
      <c r="P262" s="636"/>
      <c r="R262" s="56"/>
      <c r="S262" s="56"/>
      <c r="T262" s="56"/>
      <c r="U262" s="56"/>
    </row>
    <row r="263" spans="1:21" hidden="1" x14ac:dyDescent="0.25">
      <c r="A263" s="76">
        <v>6411</v>
      </c>
      <c r="B263" s="282" t="s">
        <v>278</v>
      </c>
      <c r="C263" s="356">
        <f t="shared" si="95"/>
        <v>0</v>
      </c>
      <c r="D263" s="123"/>
      <c r="E263" s="227"/>
      <c r="F263" s="628">
        <f>D263+E263</f>
        <v>0</v>
      </c>
      <c r="G263" s="123"/>
      <c r="H263" s="227"/>
      <c r="I263" s="629">
        <f>G263+H263</f>
        <v>0</v>
      </c>
      <c r="J263" s="123"/>
      <c r="K263" s="629"/>
      <c r="L263" s="811">
        <f>J263+K263</f>
        <v>0</v>
      </c>
      <c r="M263" s="123"/>
      <c r="N263" s="227"/>
      <c r="O263" s="630">
        <f>N263+M263</f>
        <v>0</v>
      </c>
      <c r="P263" s="585"/>
      <c r="R263" s="56"/>
      <c r="S263" s="56"/>
      <c r="T263" s="56"/>
      <c r="U263" s="56"/>
    </row>
    <row r="264" spans="1:21" ht="36" hidden="1" x14ac:dyDescent="0.25">
      <c r="A264" s="76">
        <v>6412</v>
      </c>
      <c r="B264" s="118" t="s">
        <v>279</v>
      </c>
      <c r="C264" s="356">
        <f t="shared" si="95"/>
        <v>0</v>
      </c>
      <c r="D264" s="123"/>
      <c r="E264" s="227"/>
      <c r="F264" s="628">
        <f>D264+E264</f>
        <v>0</v>
      </c>
      <c r="G264" s="123"/>
      <c r="H264" s="227"/>
      <c r="I264" s="629">
        <f>G264+H264</f>
        <v>0</v>
      </c>
      <c r="J264" s="123"/>
      <c r="K264" s="629"/>
      <c r="L264" s="811">
        <f>J264+K264</f>
        <v>0</v>
      </c>
      <c r="M264" s="123"/>
      <c r="N264" s="227"/>
      <c r="O264" s="630">
        <f>N264+M264</f>
        <v>0</v>
      </c>
      <c r="P264" s="585"/>
      <c r="R264" s="56"/>
      <c r="S264" s="56"/>
      <c r="T264" s="56"/>
      <c r="U264" s="56"/>
    </row>
    <row r="265" spans="1:21" ht="36" hidden="1" x14ac:dyDescent="0.25">
      <c r="A265" s="76">
        <v>6419</v>
      </c>
      <c r="B265" s="118" t="s">
        <v>280</v>
      </c>
      <c r="C265" s="356">
        <f t="shared" si="95"/>
        <v>0</v>
      </c>
      <c r="D265" s="123"/>
      <c r="E265" s="227"/>
      <c r="F265" s="628">
        <f>D265+E265</f>
        <v>0</v>
      </c>
      <c r="G265" s="123"/>
      <c r="H265" s="227"/>
      <c r="I265" s="629">
        <f>G265+H265</f>
        <v>0</v>
      </c>
      <c r="J265" s="123"/>
      <c r="K265" s="629"/>
      <c r="L265" s="811">
        <f>J265+K265</f>
        <v>0</v>
      </c>
      <c r="M265" s="123"/>
      <c r="N265" s="227"/>
      <c r="O265" s="630">
        <f>N265+M265</f>
        <v>0</v>
      </c>
      <c r="P265" s="585"/>
      <c r="R265" s="56"/>
      <c r="S265" s="56"/>
      <c r="T265" s="56"/>
      <c r="U265" s="56"/>
    </row>
    <row r="266" spans="1:21" ht="36" hidden="1" x14ac:dyDescent="0.25">
      <c r="A266" s="228">
        <v>6420</v>
      </c>
      <c r="B266" s="118" t="s">
        <v>281</v>
      </c>
      <c r="C266" s="356">
        <f t="shared" si="95"/>
        <v>0</v>
      </c>
      <c r="D266" s="229">
        <f t="shared" ref="D266:O266" si="101">SUM(D267:D270)</f>
        <v>0</v>
      </c>
      <c r="E266" s="233">
        <f t="shared" si="101"/>
        <v>0</v>
      </c>
      <c r="F266" s="125">
        <f t="shared" si="101"/>
        <v>0</v>
      </c>
      <c r="G266" s="229">
        <f t="shared" si="101"/>
        <v>0</v>
      </c>
      <c r="H266" s="233">
        <f t="shared" si="101"/>
        <v>0</v>
      </c>
      <c r="I266" s="230">
        <f t="shared" si="101"/>
        <v>0</v>
      </c>
      <c r="J266" s="229">
        <f t="shared" si="101"/>
        <v>0</v>
      </c>
      <c r="K266" s="230">
        <f t="shared" si="101"/>
        <v>0</v>
      </c>
      <c r="L266" s="225">
        <f t="shared" si="101"/>
        <v>0</v>
      </c>
      <c r="M266" s="229">
        <f t="shared" si="101"/>
        <v>0</v>
      </c>
      <c r="N266" s="233">
        <f t="shared" si="101"/>
        <v>0</v>
      </c>
      <c r="O266" s="375">
        <f t="shared" si="101"/>
        <v>0</v>
      </c>
      <c r="P266" s="631"/>
      <c r="R266" s="56"/>
      <c r="S266" s="56"/>
      <c r="T266" s="56"/>
      <c r="U266" s="56"/>
    </row>
    <row r="267" spans="1:21" hidden="1" x14ac:dyDescent="0.25">
      <c r="A267" s="76">
        <v>6421</v>
      </c>
      <c r="B267" s="118" t="s">
        <v>282</v>
      </c>
      <c r="C267" s="356">
        <f t="shared" si="95"/>
        <v>0</v>
      </c>
      <c r="D267" s="123"/>
      <c r="E267" s="227"/>
      <c r="F267" s="628">
        <f>D267+E267</f>
        <v>0</v>
      </c>
      <c r="G267" s="123"/>
      <c r="H267" s="227"/>
      <c r="I267" s="629">
        <f>G267+H267</f>
        <v>0</v>
      </c>
      <c r="J267" s="123"/>
      <c r="K267" s="629"/>
      <c r="L267" s="811">
        <f>J267+K267</f>
        <v>0</v>
      </c>
      <c r="M267" s="123"/>
      <c r="N267" s="227"/>
      <c r="O267" s="630">
        <f>N267+M267</f>
        <v>0</v>
      </c>
      <c r="P267" s="585"/>
      <c r="R267" s="56"/>
      <c r="S267" s="56"/>
      <c r="T267" s="56"/>
      <c r="U267" s="56"/>
    </row>
    <row r="268" spans="1:21" hidden="1" x14ac:dyDescent="0.25">
      <c r="A268" s="76">
        <v>6422</v>
      </c>
      <c r="B268" s="118" t="s">
        <v>283</v>
      </c>
      <c r="C268" s="356">
        <f t="shared" si="95"/>
        <v>0</v>
      </c>
      <c r="D268" s="123"/>
      <c r="E268" s="227"/>
      <c r="F268" s="628">
        <f>D268+E268</f>
        <v>0</v>
      </c>
      <c r="G268" s="123"/>
      <c r="H268" s="227"/>
      <c r="I268" s="629">
        <f>G268+H268</f>
        <v>0</v>
      </c>
      <c r="J268" s="123"/>
      <c r="K268" s="629"/>
      <c r="L268" s="811">
        <f>J268+K268</f>
        <v>0</v>
      </c>
      <c r="M268" s="123"/>
      <c r="N268" s="227"/>
      <c r="O268" s="630">
        <f>N268+M268</f>
        <v>0</v>
      </c>
      <c r="P268" s="585"/>
      <c r="R268" s="56"/>
      <c r="S268" s="56"/>
      <c r="T268" s="56"/>
      <c r="U268" s="56"/>
    </row>
    <row r="269" spans="1:21" ht="24" hidden="1" x14ac:dyDescent="0.25">
      <c r="A269" s="76">
        <v>6423</v>
      </c>
      <c r="B269" s="118" t="s">
        <v>284</v>
      </c>
      <c r="C269" s="356">
        <f t="shared" si="95"/>
        <v>0</v>
      </c>
      <c r="D269" s="123"/>
      <c r="E269" s="227"/>
      <c r="F269" s="628">
        <f>D269+E269</f>
        <v>0</v>
      </c>
      <c r="G269" s="123"/>
      <c r="H269" s="227"/>
      <c r="I269" s="629">
        <f>G269+H269</f>
        <v>0</v>
      </c>
      <c r="J269" s="123"/>
      <c r="K269" s="629"/>
      <c r="L269" s="811">
        <f>J269+K269</f>
        <v>0</v>
      </c>
      <c r="M269" s="123"/>
      <c r="N269" s="227"/>
      <c r="O269" s="630">
        <f>N269+M269</f>
        <v>0</v>
      </c>
      <c r="P269" s="585"/>
      <c r="R269" s="56"/>
      <c r="S269" s="56"/>
      <c r="T269" s="56"/>
      <c r="U269" s="56"/>
    </row>
    <row r="270" spans="1:21" ht="36" hidden="1" x14ac:dyDescent="0.25">
      <c r="A270" s="76">
        <v>6424</v>
      </c>
      <c r="B270" s="118" t="s">
        <v>285</v>
      </c>
      <c r="C270" s="356">
        <f t="shared" si="95"/>
        <v>0</v>
      </c>
      <c r="D270" s="123"/>
      <c r="E270" s="227"/>
      <c r="F270" s="628">
        <f>D270+E270</f>
        <v>0</v>
      </c>
      <c r="G270" s="123"/>
      <c r="H270" s="227"/>
      <c r="I270" s="629">
        <f>G270+H270</f>
        <v>0</v>
      </c>
      <c r="J270" s="123"/>
      <c r="K270" s="629"/>
      <c r="L270" s="811">
        <f>J270+K270</f>
        <v>0</v>
      </c>
      <c r="M270" s="123"/>
      <c r="N270" s="227"/>
      <c r="O270" s="630">
        <f>N270+M270</f>
        <v>0</v>
      </c>
      <c r="P270" s="585"/>
      <c r="Q270" s="6"/>
      <c r="R270" s="56"/>
      <c r="S270" s="56"/>
      <c r="T270" s="56"/>
      <c r="U270" s="56"/>
    </row>
    <row r="271" spans="1:21" ht="36" x14ac:dyDescent="0.25">
      <c r="A271" s="283">
        <v>7000</v>
      </c>
      <c r="B271" s="283" t="s">
        <v>286</v>
      </c>
      <c r="C271" s="651">
        <f t="shared" si="95"/>
        <v>625</v>
      </c>
      <c r="D271" s="652">
        <f t="shared" ref="D271:O271" si="102">SUM(D272,D282)</f>
        <v>0</v>
      </c>
      <c r="E271" s="653">
        <f t="shared" si="102"/>
        <v>0</v>
      </c>
      <c r="F271" s="654">
        <f t="shared" si="102"/>
        <v>0</v>
      </c>
      <c r="G271" s="652">
        <f t="shared" si="102"/>
        <v>0</v>
      </c>
      <c r="H271" s="653">
        <f t="shared" si="102"/>
        <v>0</v>
      </c>
      <c r="I271" s="655">
        <f t="shared" si="102"/>
        <v>0</v>
      </c>
      <c r="J271" s="652">
        <f t="shared" si="102"/>
        <v>625</v>
      </c>
      <c r="K271" s="655">
        <f t="shared" si="102"/>
        <v>0</v>
      </c>
      <c r="L271" s="815">
        <f t="shared" si="102"/>
        <v>625</v>
      </c>
      <c r="M271" s="656">
        <f t="shared" si="102"/>
        <v>0</v>
      </c>
      <c r="N271" s="342">
        <f t="shared" si="102"/>
        <v>0</v>
      </c>
      <c r="O271" s="378">
        <f t="shared" si="102"/>
        <v>0</v>
      </c>
      <c r="P271" s="657"/>
      <c r="R271" s="56"/>
      <c r="S271" s="56"/>
      <c r="T271" s="56"/>
      <c r="U271" s="56"/>
    </row>
    <row r="272" spans="1:21" ht="24" x14ac:dyDescent="0.25">
      <c r="A272" s="95">
        <v>7200</v>
      </c>
      <c r="B272" s="212" t="s">
        <v>287</v>
      </c>
      <c r="C272" s="358">
        <f t="shared" si="95"/>
        <v>625</v>
      </c>
      <c r="D272" s="104">
        <f t="shared" ref="D272:O272" si="103">SUM(D273,D274,D277,D278,D281)</f>
        <v>0</v>
      </c>
      <c r="E272" s="239">
        <f t="shared" si="103"/>
        <v>0</v>
      </c>
      <c r="F272" s="106">
        <f t="shared" si="103"/>
        <v>0</v>
      </c>
      <c r="G272" s="104">
        <f t="shared" si="103"/>
        <v>0</v>
      </c>
      <c r="H272" s="239">
        <f t="shared" si="103"/>
        <v>0</v>
      </c>
      <c r="I272" s="622">
        <f t="shared" si="103"/>
        <v>0</v>
      </c>
      <c r="J272" s="104">
        <f t="shared" si="103"/>
        <v>625</v>
      </c>
      <c r="K272" s="622">
        <f t="shared" si="103"/>
        <v>0</v>
      </c>
      <c r="L272" s="391">
        <f t="shared" si="103"/>
        <v>625</v>
      </c>
      <c r="M272" s="271">
        <f t="shared" si="103"/>
        <v>0</v>
      </c>
      <c r="N272" s="239">
        <f t="shared" si="103"/>
        <v>0</v>
      </c>
      <c r="O272" s="372">
        <f t="shared" si="103"/>
        <v>0</v>
      </c>
      <c r="P272" s="581"/>
      <c r="R272" s="56"/>
      <c r="S272" s="56"/>
      <c r="T272" s="56"/>
      <c r="U272" s="56"/>
    </row>
    <row r="273" spans="1:21" ht="24" hidden="1" x14ac:dyDescent="0.25">
      <c r="A273" s="240">
        <v>7210</v>
      </c>
      <c r="B273" s="108" t="s">
        <v>288</v>
      </c>
      <c r="C273" s="355">
        <f t="shared" si="95"/>
        <v>0</v>
      </c>
      <c r="D273" s="113"/>
      <c r="E273" s="224"/>
      <c r="F273" s="625">
        <f>D273+E273</f>
        <v>0</v>
      </c>
      <c r="G273" s="113"/>
      <c r="H273" s="224"/>
      <c r="I273" s="626">
        <f>G273+H273</f>
        <v>0</v>
      </c>
      <c r="J273" s="113"/>
      <c r="K273" s="626"/>
      <c r="L273" s="810">
        <f>J273+K273</f>
        <v>0</v>
      </c>
      <c r="M273" s="113"/>
      <c r="N273" s="224"/>
      <c r="O273" s="627">
        <f>N273+M273</f>
        <v>0</v>
      </c>
      <c r="P273" s="583"/>
      <c r="R273" s="56"/>
      <c r="S273" s="56"/>
      <c r="T273" s="56"/>
      <c r="U273" s="56"/>
    </row>
    <row r="274" spans="1:21" s="6" customFormat="1" ht="36" hidden="1" x14ac:dyDescent="0.25">
      <c r="A274" s="228">
        <v>7220</v>
      </c>
      <c r="B274" s="118" t="s">
        <v>289</v>
      </c>
      <c r="C274" s="356">
        <f t="shared" si="95"/>
        <v>0</v>
      </c>
      <c r="D274" s="229">
        <f t="shared" ref="D274:O274" si="104">SUM(D275:D276)</f>
        <v>0</v>
      </c>
      <c r="E274" s="233">
        <f t="shared" si="104"/>
        <v>0</v>
      </c>
      <c r="F274" s="125">
        <f t="shared" si="104"/>
        <v>0</v>
      </c>
      <c r="G274" s="229">
        <f t="shared" si="104"/>
        <v>0</v>
      </c>
      <c r="H274" s="233">
        <f t="shared" si="104"/>
        <v>0</v>
      </c>
      <c r="I274" s="230">
        <f t="shared" si="104"/>
        <v>0</v>
      </c>
      <c r="J274" s="229">
        <f t="shared" si="104"/>
        <v>0</v>
      </c>
      <c r="K274" s="230">
        <f t="shared" si="104"/>
        <v>0</v>
      </c>
      <c r="L274" s="225">
        <f t="shared" si="104"/>
        <v>0</v>
      </c>
      <c r="M274" s="229">
        <f t="shared" si="104"/>
        <v>0</v>
      </c>
      <c r="N274" s="233">
        <f t="shared" si="104"/>
        <v>0</v>
      </c>
      <c r="O274" s="375">
        <f t="shared" si="104"/>
        <v>0</v>
      </c>
      <c r="P274" s="631"/>
      <c r="R274" s="56"/>
      <c r="S274" s="56"/>
      <c r="T274" s="56"/>
      <c r="U274" s="56"/>
    </row>
    <row r="275" spans="1:21" s="6" customFormat="1" ht="36" hidden="1" x14ac:dyDescent="0.25">
      <c r="A275" s="76">
        <v>7221</v>
      </c>
      <c r="B275" s="118" t="s">
        <v>290</v>
      </c>
      <c r="C275" s="356">
        <f t="shared" si="95"/>
        <v>0</v>
      </c>
      <c r="D275" s="123"/>
      <c r="E275" s="227"/>
      <c r="F275" s="628">
        <f>D275+E275</f>
        <v>0</v>
      </c>
      <c r="G275" s="123"/>
      <c r="H275" s="227"/>
      <c r="I275" s="629">
        <f>G275+H275</f>
        <v>0</v>
      </c>
      <c r="J275" s="123"/>
      <c r="K275" s="629"/>
      <c r="L275" s="811">
        <f>J275+K275</f>
        <v>0</v>
      </c>
      <c r="M275" s="123"/>
      <c r="N275" s="227"/>
      <c r="O275" s="630">
        <f>N275+M275</f>
        <v>0</v>
      </c>
      <c r="P275" s="585"/>
      <c r="R275" s="56"/>
      <c r="S275" s="56"/>
      <c r="T275" s="56"/>
      <c r="U275" s="56"/>
    </row>
    <row r="276" spans="1:21" s="6" customFormat="1" ht="36" hidden="1" x14ac:dyDescent="0.25">
      <c r="A276" s="76">
        <v>7222</v>
      </c>
      <c r="B276" s="118" t="s">
        <v>291</v>
      </c>
      <c r="C276" s="356">
        <f t="shared" si="95"/>
        <v>0</v>
      </c>
      <c r="D276" s="123"/>
      <c r="E276" s="227"/>
      <c r="F276" s="628">
        <f>D276+E276</f>
        <v>0</v>
      </c>
      <c r="G276" s="123"/>
      <c r="H276" s="227"/>
      <c r="I276" s="629">
        <f>G276+H276</f>
        <v>0</v>
      </c>
      <c r="J276" s="123"/>
      <c r="K276" s="629"/>
      <c r="L276" s="811">
        <f>J276+K276</f>
        <v>0</v>
      </c>
      <c r="M276" s="123"/>
      <c r="N276" s="227"/>
      <c r="O276" s="630">
        <f>N276+M276</f>
        <v>0</v>
      </c>
      <c r="P276" s="647"/>
      <c r="R276" s="56"/>
      <c r="S276" s="56"/>
      <c r="T276" s="56"/>
      <c r="U276" s="56"/>
    </row>
    <row r="277" spans="1:21" ht="24" x14ac:dyDescent="0.25">
      <c r="A277" s="228">
        <v>7230</v>
      </c>
      <c r="B277" s="118" t="s">
        <v>292</v>
      </c>
      <c r="C277" s="356">
        <f t="shared" si="95"/>
        <v>625</v>
      </c>
      <c r="D277" s="123"/>
      <c r="E277" s="227"/>
      <c r="F277" s="628">
        <f>D277+E277</f>
        <v>0</v>
      </c>
      <c r="G277" s="123"/>
      <c r="H277" s="227"/>
      <c r="I277" s="629">
        <f>G277+H277</f>
        <v>0</v>
      </c>
      <c r="J277" s="123">
        <v>625</v>
      </c>
      <c r="K277" s="629"/>
      <c r="L277" s="811">
        <f>J277+K277</f>
        <v>625</v>
      </c>
      <c r="M277" s="123"/>
      <c r="N277" s="227"/>
      <c r="O277" s="630">
        <f>N277+M277</f>
        <v>0</v>
      </c>
      <c r="P277" s="658"/>
      <c r="R277" s="56"/>
      <c r="S277" s="56"/>
      <c r="T277" s="56"/>
      <c r="U277" s="56"/>
    </row>
    <row r="278" spans="1:21" ht="24" hidden="1" x14ac:dyDescent="0.25">
      <c r="A278" s="228">
        <v>7240</v>
      </c>
      <c r="B278" s="118" t="s">
        <v>293</v>
      </c>
      <c r="C278" s="356">
        <f t="shared" si="95"/>
        <v>0</v>
      </c>
      <c r="D278" s="229">
        <f t="shared" ref="D278:O278" si="105">SUM(D279:D280)</f>
        <v>0</v>
      </c>
      <c r="E278" s="233">
        <f t="shared" si="105"/>
        <v>0</v>
      </c>
      <c r="F278" s="125">
        <f t="shared" si="105"/>
        <v>0</v>
      </c>
      <c r="G278" s="229">
        <f t="shared" si="105"/>
        <v>0</v>
      </c>
      <c r="H278" s="233">
        <f t="shared" si="105"/>
        <v>0</v>
      </c>
      <c r="I278" s="230">
        <f t="shared" si="105"/>
        <v>0</v>
      </c>
      <c r="J278" s="229">
        <f t="shared" si="105"/>
        <v>0</v>
      </c>
      <c r="K278" s="230">
        <f t="shared" si="105"/>
        <v>0</v>
      </c>
      <c r="L278" s="225">
        <f t="shared" si="105"/>
        <v>0</v>
      </c>
      <c r="M278" s="229">
        <f t="shared" si="105"/>
        <v>0</v>
      </c>
      <c r="N278" s="233">
        <f t="shared" si="105"/>
        <v>0</v>
      </c>
      <c r="O278" s="375">
        <f t="shared" si="105"/>
        <v>0</v>
      </c>
      <c r="P278" s="631"/>
      <c r="R278" s="56"/>
      <c r="S278" s="56"/>
      <c r="T278" s="56"/>
      <c r="U278" s="56"/>
    </row>
    <row r="279" spans="1:21" ht="48" hidden="1" x14ac:dyDescent="0.25">
      <c r="A279" s="76">
        <v>7245</v>
      </c>
      <c r="B279" s="118" t="s">
        <v>294</v>
      </c>
      <c r="C279" s="356">
        <f t="shared" si="95"/>
        <v>0</v>
      </c>
      <c r="D279" s="123"/>
      <c r="E279" s="227"/>
      <c r="F279" s="628">
        <f>D279+E279</f>
        <v>0</v>
      </c>
      <c r="G279" s="123"/>
      <c r="H279" s="227"/>
      <c r="I279" s="629">
        <f>G279+H279</f>
        <v>0</v>
      </c>
      <c r="J279" s="123"/>
      <c r="K279" s="629"/>
      <c r="L279" s="811">
        <f>J279+K279</f>
        <v>0</v>
      </c>
      <c r="M279" s="123"/>
      <c r="N279" s="227"/>
      <c r="O279" s="630">
        <f>N279+M279</f>
        <v>0</v>
      </c>
      <c r="P279" s="585"/>
      <c r="R279" s="56"/>
      <c r="S279" s="56"/>
      <c r="T279" s="56"/>
      <c r="U279" s="56"/>
    </row>
    <row r="280" spans="1:21" ht="96" hidden="1" x14ac:dyDescent="0.25">
      <c r="A280" s="76">
        <v>7246</v>
      </c>
      <c r="B280" s="118" t="s">
        <v>295</v>
      </c>
      <c r="C280" s="356">
        <f t="shared" si="95"/>
        <v>0</v>
      </c>
      <c r="D280" s="123"/>
      <c r="E280" s="227"/>
      <c r="F280" s="628">
        <f>D280+E280</f>
        <v>0</v>
      </c>
      <c r="G280" s="123"/>
      <c r="H280" s="227"/>
      <c r="I280" s="629">
        <f>G280+H280</f>
        <v>0</v>
      </c>
      <c r="J280" s="123"/>
      <c r="K280" s="629"/>
      <c r="L280" s="811">
        <f>J280+K280</f>
        <v>0</v>
      </c>
      <c r="M280" s="123"/>
      <c r="N280" s="227"/>
      <c r="O280" s="630">
        <f>N280+M280</f>
        <v>0</v>
      </c>
      <c r="P280" s="585"/>
      <c r="R280" s="56"/>
      <c r="S280" s="56"/>
      <c r="T280" s="56"/>
      <c r="U280" s="56"/>
    </row>
    <row r="281" spans="1:21" ht="24" hidden="1" x14ac:dyDescent="0.25">
      <c r="A281" s="280">
        <v>7260</v>
      </c>
      <c r="B281" s="108" t="s">
        <v>296</v>
      </c>
      <c r="C281" s="355">
        <f t="shared" si="95"/>
        <v>0</v>
      </c>
      <c r="D281" s="113"/>
      <c r="E281" s="224"/>
      <c r="F281" s="625">
        <f>D281+E281</f>
        <v>0</v>
      </c>
      <c r="G281" s="113"/>
      <c r="H281" s="224"/>
      <c r="I281" s="626">
        <f>G281+H281</f>
        <v>0</v>
      </c>
      <c r="J281" s="113"/>
      <c r="K281" s="626"/>
      <c r="L281" s="810">
        <f>J281+K281</f>
        <v>0</v>
      </c>
      <c r="M281" s="113"/>
      <c r="N281" s="224"/>
      <c r="O281" s="627">
        <f>N281+M281</f>
        <v>0</v>
      </c>
      <c r="P281" s="583"/>
      <c r="R281" s="56"/>
      <c r="S281" s="56"/>
      <c r="T281" s="56"/>
      <c r="U281" s="56"/>
    </row>
    <row r="282" spans="1:21" hidden="1" x14ac:dyDescent="0.25">
      <c r="A282" s="150">
        <v>7700</v>
      </c>
      <c r="B282" s="659" t="s">
        <v>297</v>
      </c>
      <c r="C282" s="660">
        <f t="shared" si="95"/>
        <v>0</v>
      </c>
      <c r="D282" s="293">
        <f t="shared" ref="D282:O282" si="106">D283</f>
        <v>0</v>
      </c>
      <c r="E282" s="248">
        <f t="shared" si="106"/>
        <v>0</v>
      </c>
      <c r="F282" s="249">
        <f t="shared" si="106"/>
        <v>0</v>
      </c>
      <c r="G282" s="293">
        <f t="shared" si="106"/>
        <v>0</v>
      </c>
      <c r="H282" s="248">
        <f t="shared" si="106"/>
        <v>0</v>
      </c>
      <c r="I282" s="661">
        <f t="shared" si="106"/>
        <v>0</v>
      </c>
      <c r="J282" s="293">
        <f t="shared" si="106"/>
        <v>0</v>
      </c>
      <c r="K282" s="661">
        <f t="shared" si="106"/>
        <v>0</v>
      </c>
      <c r="L282" s="246">
        <f t="shared" si="106"/>
        <v>0</v>
      </c>
      <c r="M282" s="293">
        <f t="shared" si="106"/>
        <v>0</v>
      </c>
      <c r="N282" s="248">
        <f t="shared" si="106"/>
        <v>0</v>
      </c>
      <c r="O282" s="379">
        <f t="shared" si="106"/>
        <v>0</v>
      </c>
      <c r="P282" s="662"/>
      <c r="R282" s="56"/>
      <c r="S282" s="56"/>
      <c r="T282" s="56"/>
      <c r="U282" s="56"/>
    </row>
    <row r="283" spans="1:21" hidden="1" x14ac:dyDescent="0.25">
      <c r="A283" s="217">
        <v>7720</v>
      </c>
      <c r="B283" s="108" t="s">
        <v>298</v>
      </c>
      <c r="C283" s="586">
        <f t="shared" si="95"/>
        <v>0</v>
      </c>
      <c r="D283" s="134"/>
      <c r="E283" s="297"/>
      <c r="F283" s="663">
        <f>D283+E283</f>
        <v>0</v>
      </c>
      <c r="G283" s="134"/>
      <c r="H283" s="297"/>
      <c r="I283" s="664">
        <f>G283+H283</f>
        <v>0</v>
      </c>
      <c r="J283" s="134"/>
      <c r="K283" s="664"/>
      <c r="L283" s="816">
        <f>J283+K283</f>
        <v>0</v>
      </c>
      <c r="M283" s="134"/>
      <c r="N283" s="297"/>
      <c r="O283" s="665">
        <f>N283+M283</f>
        <v>0</v>
      </c>
      <c r="P283" s="589"/>
      <c r="R283" s="56"/>
      <c r="S283" s="56"/>
      <c r="T283" s="56"/>
      <c r="U283" s="56"/>
    </row>
    <row r="284" spans="1:21" hidden="1" x14ac:dyDescent="0.25">
      <c r="A284" s="282"/>
      <c r="B284" s="118" t="s">
        <v>299</v>
      </c>
      <c r="C284" s="356">
        <f t="shared" si="95"/>
        <v>0</v>
      </c>
      <c r="D284" s="229">
        <f t="shared" ref="D284:O284" si="107">SUM(D285:D286)</f>
        <v>0</v>
      </c>
      <c r="E284" s="233">
        <f t="shared" si="107"/>
        <v>0</v>
      </c>
      <c r="F284" s="125">
        <f t="shared" si="107"/>
        <v>0</v>
      </c>
      <c r="G284" s="229">
        <f t="shared" si="107"/>
        <v>0</v>
      </c>
      <c r="H284" s="233">
        <f t="shared" si="107"/>
        <v>0</v>
      </c>
      <c r="I284" s="230">
        <f t="shared" si="107"/>
        <v>0</v>
      </c>
      <c r="J284" s="229">
        <f t="shared" si="107"/>
        <v>0</v>
      </c>
      <c r="K284" s="230">
        <f t="shared" si="107"/>
        <v>0</v>
      </c>
      <c r="L284" s="225">
        <f t="shared" si="107"/>
        <v>0</v>
      </c>
      <c r="M284" s="229">
        <f t="shared" si="107"/>
        <v>0</v>
      </c>
      <c r="N284" s="233">
        <f t="shared" si="107"/>
        <v>0</v>
      </c>
      <c r="O284" s="375">
        <f t="shared" si="107"/>
        <v>0</v>
      </c>
      <c r="P284" s="631"/>
      <c r="R284" s="56"/>
      <c r="S284" s="56"/>
      <c r="T284" s="56"/>
      <c r="U284" s="56"/>
    </row>
    <row r="285" spans="1:21" hidden="1" x14ac:dyDescent="0.25">
      <c r="A285" s="282" t="s">
        <v>300</v>
      </c>
      <c r="B285" s="76" t="s">
        <v>301</v>
      </c>
      <c r="C285" s="356">
        <f t="shared" si="95"/>
        <v>0</v>
      </c>
      <c r="D285" s="123"/>
      <c r="E285" s="227"/>
      <c r="F285" s="628">
        <f>D285+E285</f>
        <v>0</v>
      </c>
      <c r="G285" s="123"/>
      <c r="H285" s="227"/>
      <c r="I285" s="629">
        <f>G285+H285</f>
        <v>0</v>
      </c>
      <c r="J285" s="123"/>
      <c r="K285" s="629"/>
      <c r="L285" s="811">
        <f>J285+K285</f>
        <v>0</v>
      </c>
      <c r="M285" s="123"/>
      <c r="N285" s="227"/>
      <c r="O285" s="630">
        <f>N285+M285</f>
        <v>0</v>
      </c>
      <c r="P285" s="585"/>
      <c r="R285" s="56"/>
      <c r="S285" s="56"/>
      <c r="T285" s="56"/>
      <c r="U285" s="56"/>
    </row>
    <row r="286" spans="1:21" ht="24" hidden="1" x14ac:dyDescent="0.25">
      <c r="A286" s="282" t="s">
        <v>302</v>
      </c>
      <c r="B286" s="299" t="s">
        <v>303</v>
      </c>
      <c r="C286" s="355">
        <f t="shared" si="95"/>
        <v>0</v>
      </c>
      <c r="D286" s="113"/>
      <c r="E286" s="224"/>
      <c r="F286" s="625">
        <f>D286+E286</f>
        <v>0</v>
      </c>
      <c r="G286" s="113"/>
      <c r="H286" s="224"/>
      <c r="I286" s="626">
        <f>G286+H286</f>
        <v>0</v>
      </c>
      <c r="J286" s="113"/>
      <c r="K286" s="626"/>
      <c r="L286" s="810">
        <f>J286+K286</f>
        <v>0</v>
      </c>
      <c r="M286" s="113"/>
      <c r="N286" s="224"/>
      <c r="O286" s="627">
        <f>N286+M286</f>
        <v>0</v>
      </c>
      <c r="P286" s="583"/>
      <c r="R286" s="56"/>
      <c r="S286" s="56"/>
      <c r="T286" s="56"/>
      <c r="U286" s="56"/>
    </row>
    <row r="287" spans="1:21" ht="12.75" thickBot="1" x14ac:dyDescent="0.3">
      <c r="A287" s="666"/>
      <c r="B287" s="666" t="s">
        <v>304</v>
      </c>
      <c r="C287" s="667">
        <f t="shared" si="95"/>
        <v>1201931</v>
      </c>
      <c r="D287" s="668">
        <f t="shared" ref="D287:O287" si="108">SUM(D284,D271,D233,D198,D190,D176,D78,D56)</f>
        <v>831224</v>
      </c>
      <c r="E287" s="669">
        <f t="shared" si="108"/>
        <v>0</v>
      </c>
      <c r="F287" s="670">
        <f t="shared" si="108"/>
        <v>831224</v>
      </c>
      <c r="G287" s="668">
        <f t="shared" si="108"/>
        <v>329996</v>
      </c>
      <c r="H287" s="669">
        <f t="shared" si="108"/>
        <v>0</v>
      </c>
      <c r="I287" s="671">
        <f t="shared" si="108"/>
        <v>329996</v>
      </c>
      <c r="J287" s="668">
        <f t="shared" si="108"/>
        <v>34866</v>
      </c>
      <c r="K287" s="671">
        <f t="shared" si="108"/>
        <v>0</v>
      </c>
      <c r="L287" s="817">
        <f t="shared" si="108"/>
        <v>34866</v>
      </c>
      <c r="M287" s="668">
        <f t="shared" si="108"/>
        <v>5845</v>
      </c>
      <c r="N287" s="669">
        <f t="shared" si="108"/>
        <v>0</v>
      </c>
      <c r="O287" s="672">
        <f t="shared" si="108"/>
        <v>5845</v>
      </c>
      <c r="P287" s="673"/>
      <c r="R287" s="56"/>
      <c r="S287" s="56"/>
      <c r="T287" s="56"/>
      <c r="U287" s="56"/>
    </row>
    <row r="288" spans="1:21" s="46" customFormat="1" ht="13.5" thickTop="1" thickBot="1" x14ac:dyDescent="0.3">
      <c r="A288" s="856" t="s">
        <v>305</v>
      </c>
      <c r="B288" s="857"/>
      <c r="C288" s="674">
        <f t="shared" si="95"/>
        <v>-14797</v>
      </c>
      <c r="D288" s="675">
        <f t="shared" ref="D288:I288" si="109">SUM(D28,D29,D45)-D54</f>
        <v>0</v>
      </c>
      <c r="E288" s="676">
        <f>SUM(E28,E29,E45)-E54</f>
        <v>0</v>
      </c>
      <c r="F288" s="677">
        <f t="shared" si="109"/>
        <v>0</v>
      </c>
      <c r="G288" s="675">
        <f t="shared" si="109"/>
        <v>0</v>
      </c>
      <c r="H288" s="676">
        <f t="shared" si="109"/>
        <v>0</v>
      </c>
      <c r="I288" s="678">
        <f t="shared" si="109"/>
        <v>0</v>
      </c>
      <c r="J288" s="675">
        <f>(J30+J46)-J54</f>
        <v>-8952</v>
      </c>
      <c r="K288" s="678">
        <f>(K30+K46)-K54</f>
        <v>0</v>
      </c>
      <c r="L288" s="818">
        <f>(L30+L46)-L54</f>
        <v>-8952</v>
      </c>
      <c r="M288" s="675">
        <f>M48-M54</f>
        <v>-5845</v>
      </c>
      <c r="N288" s="676">
        <f>N48-N54</f>
        <v>0</v>
      </c>
      <c r="O288" s="679">
        <f>O48-O54</f>
        <v>-5845</v>
      </c>
      <c r="P288" s="680"/>
      <c r="R288" s="56"/>
      <c r="S288" s="56"/>
      <c r="T288" s="56"/>
      <c r="U288" s="56"/>
    </row>
    <row r="289" spans="1:21" s="46" customFormat="1" ht="12.75" thickTop="1" x14ac:dyDescent="0.25">
      <c r="A289" s="858" t="s">
        <v>306</v>
      </c>
      <c r="B289" s="859"/>
      <c r="C289" s="681">
        <f t="shared" si="95"/>
        <v>14797</v>
      </c>
      <c r="D289" s="682">
        <f t="shared" ref="D289:O289" si="110">SUM(D290,D291)-D298+D299</f>
        <v>0</v>
      </c>
      <c r="E289" s="683">
        <f t="shared" si="110"/>
        <v>0</v>
      </c>
      <c r="F289" s="334">
        <f t="shared" si="110"/>
        <v>0</v>
      </c>
      <c r="G289" s="682">
        <f t="shared" si="110"/>
        <v>0</v>
      </c>
      <c r="H289" s="683">
        <f t="shared" si="110"/>
        <v>0</v>
      </c>
      <c r="I289" s="684">
        <f t="shared" si="110"/>
        <v>0</v>
      </c>
      <c r="J289" s="682">
        <f t="shared" si="110"/>
        <v>8952</v>
      </c>
      <c r="K289" s="684">
        <f t="shared" si="110"/>
        <v>0</v>
      </c>
      <c r="L289" s="407">
        <f t="shared" si="110"/>
        <v>8952</v>
      </c>
      <c r="M289" s="682">
        <f t="shared" si="110"/>
        <v>5845</v>
      </c>
      <c r="N289" s="683">
        <f t="shared" si="110"/>
        <v>0</v>
      </c>
      <c r="O289" s="383">
        <f t="shared" si="110"/>
        <v>5845</v>
      </c>
      <c r="P289" s="685"/>
      <c r="R289" s="56"/>
      <c r="S289" s="56"/>
      <c r="T289" s="56"/>
      <c r="U289" s="56"/>
    </row>
    <row r="290" spans="1:21" s="46" customFormat="1" ht="12.75" thickBot="1" x14ac:dyDescent="0.3">
      <c r="A290" s="182" t="s">
        <v>307</v>
      </c>
      <c r="B290" s="182" t="s">
        <v>308</v>
      </c>
      <c r="C290" s="353">
        <f t="shared" si="95"/>
        <v>14797</v>
      </c>
      <c r="D290" s="184">
        <f t="shared" ref="D290:O290" si="111">D25-D284</f>
        <v>0</v>
      </c>
      <c r="E290" s="188">
        <f t="shared" si="111"/>
        <v>0</v>
      </c>
      <c r="F290" s="186">
        <f t="shared" si="111"/>
        <v>0</v>
      </c>
      <c r="G290" s="184">
        <f t="shared" si="111"/>
        <v>0</v>
      </c>
      <c r="H290" s="188">
        <f t="shared" si="111"/>
        <v>0</v>
      </c>
      <c r="I290" s="610">
        <f t="shared" si="111"/>
        <v>0</v>
      </c>
      <c r="J290" s="184">
        <f t="shared" si="111"/>
        <v>8952</v>
      </c>
      <c r="K290" s="610">
        <f t="shared" si="111"/>
        <v>0</v>
      </c>
      <c r="L290" s="398">
        <f t="shared" si="111"/>
        <v>8952</v>
      </c>
      <c r="M290" s="184">
        <f t="shared" si="111"/>
        <v>5845</v>
      </c>
      <c r="N290" s="188">
        <f t="shared" si="111"/>
        <v>0</v>
      </c>
      <c r="O290" s="368">
        <f t="shared" si="111"/>
        <v>5845</v>
      </c>
      <c r="P290" s="611"/>
      <c r="R290" s="56"/>
      <c r="S290" s="56"/>
      <c r="T290" s="56"/>
      <c r="U290" s="56"/>
    </row>
    <row r="291" spans="1:21" s="46" customFormat="1" ht="12.75" hidden="1" thickTop="1" x14ac:dyDescent="0.25">
      <c r="A291" s="686" t="s">
        <v>309</v>
      </c>
      <c r="B291" s="686" t="s">
        <v>310</v>
      </c>
      <c r="C291" s="681">
        <f t="shared" si="95"/>
        <v>0</v>
      </c>
      <c r="D291" s="682">
        <f t="shared" ref="D291:O291" si="112">SUM(D292,D294,D296)-SUM(D293,D295,D297)</f>
        <v>0</v>
      </c>
      <c r="E291" s="683">
        <f t="shared" si="112"/>
        <v>0</v>
      </c>
      <c r="F291" s="334">
        <f t="shared" si="112"/>
        <v>0</v>
      </c>
      <c r="G291" s="682">
        <f t="shared" si="112"/>
        <v>0</v>
      </c>
      <c r="H291" s="683">
        <f t="shared" si="112"/>
        <v>0</v>
      </c>
      <c r="I291" s="684">
        <f t="shared" si="112"/>
        <v>0</v>
      </c>
      <c r="J291" s="682">
        <f t="shared" si="112"/>
        <v>0</v>
      </c>
      <c r="K291" s="684">
        <f t="shared" si="112"/>
        <v>0</v>
      </c>
      <c r="L291" s="407">
        <f t="shared" si="112"/>
        <v>0</v>
      </c>
      <c r="M291" s="682">
        <f t="shared" si="112"/>
        <v>0</v>
      </c>
      <c r="N291" s="683">
        <f t="shared" si="112"/>
        <v>0</v>
      </c>
      <c r="O291" s="383">
        <f t="shared" si="112"/>
        <v>0</v>
      </c>
      <c r="P291" s="685"/>
      <c r="R291" s="56"/>
      <c r="S291" s="56"/>
      <c r="T291" s="56"/>
      <c r="U291" s="56"/>
    </row>
    <row r="292" spans="1:21" ht="12.75" hidden="1" thickTop="1" x14ac:dyDescent="0.25">
      <c r="A292" s="298" t="s">
        <v>311</v>
      </c>
      <c r="B292" s="167" t="s">
        <v>312</v>
      </c>
      <c r="C292" s="586">
        <f t="shared" si="95"/>
        <v>0</v>
      </c>
      <c r="D292" s="134"/>
      <c r="E292" s="297"/>
      <c r="F292" s="663">
        <f t="shared" ref="F292:F299" si="113">D292+E292</f>
        <v>0</v>
      </c>
      <c r="G292" s="134"/>
      <c r="H292" s="297"/>
      <c r="I292" s="664">
        <f t="shared" ref="I292:I299" si="114">G292+H292</f>
        <v>0</v>
      </c>
      <c r="J292" s="134"/>
      <c r="K292" s="664"/>
      <c r="L292" s="816">
        <f t="shared" ref="L292:L299" si="115">J292+K292</f>
        <v>0</v>
      </c>
      <c r="M292" s="134"/>
      <c r="N292" s="297"/>
      <c r="O292" s="665">
        <f t="shared" ref="O292:O299" si="116">N292+M292</f>
        <v>0</v>
      </c>
      <c r="P292" s="589"/>
      <c r="R292" s="56"/>
      <c r="S292" s="56"/>
      <c r="T292" s="56"/>
      <c r="U292" s="56"/>
    </row>
    <row r="293" spans="1:21" ht="24.75" hidden="1" thickTop="1" x14ac:dyDescent="0.25">
      <c r="A293" s="282" t="s">
        <v>313</v>
      </c>
      <c r="B293" s="75" t="s">
        <v>314</v>
      </c>
      <c r="C293" s="356">
        <f t="shared" si="95"/>
        <v>0</v>
      </c>
      <c r="D293" s="123"/>
      <c r="E293" s="227"/>
      <c r="F293" s="628">
        <f t="shared" si="113"/>
        <v>0</v>
      </c>
      <c r="G293" s="123"/>
      <c r="H293" s="227"/>
      <c r="I293" s="629">
        <f t="shared" si="114"/>
        <v>0</v>
      </c>
      <c r="J293" s="123"/>
      <c r="K293" s="629"/>
      <c r="L293" s="811">
        <f t="shared" si="115"/>
        <v>0</v>
      </c>
      <c r="M293" s="123"/>
      <c r="N293" s="227"/>
      <c r="O293" s="630">
        <f t="shared" si="116"/>
        <v>0</v>
      </c>
      <c r="P293" s="585"/>
      <c r="R293" s="56"/>
      <c r="S293" s="56"/>
      <c r="T293" s="56"/>
      <c r="U293" s="56"/>
    </row>
    <row r="294" spans="1:21" ht="12.75" hidden="1" thickTop="1" x14ac:dyDescent="0.25">
      <c r="A294" s="282" t="s">
        <v>315</v>
      </c>
      <c r="B294" s="75" t="s">
        <v>316</v>
      </c>
      <c r="C294" s="356">
        <f t="shared" si="95"/>
        <v>0</v>
      </c>
      <c r="D294" s="123"/>
      <c r="E294" s="227"/>
      <c r="F294" s="628">
        <f t="shared" si="113"/>
        <v>0</v>
      </c>
      <c r="G294" s="123"/>
      <c r="H294" s="227"/>
      <c r="I294" s="629">
        <f t="shared" si="114"/>
        <v>0</v>
      </c>
      <c r="J294" s="123"/>
      <c r="K294" s="629"/>
      <c r="L294" s="811">
        <f t="shared" si="115"/>
        <v>0</v>
      </c>
      <c r="M294" s="123"/>
      <c r="N294" s="227"/>
      <c r="O294" s="630">
        <f t="shared" si="116"/>
        <v>0</v>
      </c>
      <c r="P294" s="585"/>
      <c r="R294" s="56"/>
      <c r="S294" s="56"/>
      <c r="T294" s="56"/>
      <c r="U294" s="56"/>
    </row>
    <row r="295" spans="1:21" ht="24.75" hidden="1" thickTop="1" x14ac:dyDescent="0.25">
      <c r="A295" s="282" t="s">
        <v>317</v>
      </c>
      <c r="B295" s="75" t="s">
        <v>318</v>
      </c>
      <c r="C295" s="356">
        <f t="shared" si="95"/>
        <v>0</v>
      </c>
      <c r="D295" s="123"/>
      <c r="E295" s="227"/>
      <c r="F295" s="628">
        <f t="shared" si="113"/>
        <v>0</v>
      </c>
      <c r="G295" s="123"/>
      <c r="H295" s="227"/>
      <c r="I295" s="629">
        <f t="shared" si="114"/>
        <v>0</v>
      </c>
      <c r="J295" s="123"/>
      <c r="K295" s="629"/>
      <c r="L295" s="811">
        <f t="shared" si="115"/>
        <v>0</v>
      </c>
      <c r="M295" s="123"/>
      <c r="N295" s="227"/>
      <c r="O295" s="630">
        <f t="shared" si="116"/>
        <v>0</v>
      </c>
      <c r="P295" s="585"/>
      <c r="R295" s="56"/>
      <c r="S295" s="56"/>
      <c r="T295" s="56"/>
      <c r="U295" s="56"/>
    </row>
    <row r="296" spans="1:21" ht="12.75" hidden="1" thickTop="1" x14ac:dyDescent="0.25">
      <c r="A296" s="282" t="s">
        <v>319</v>
      </c>
      <c r="B296" s="75" t="s">
        <v>320</v>
      </c>
      <c r="C296" s="356">
        <f t="shared" si="95"/>
        <v>0</v>
      </c>
      <c r="D296" s="123"/>
      <c r="E296" s="227"/>
      <c r="F296" s="628">
        <f t="shared" si="113"/>
        <v>0</v>
      </c>
      <c r="G296" s="123"/>
      <c r="H296" s="227"/>
      <c r="I296" s="629">
        <f t="shared" si="114"/>
        <v>0</v>
      </c>
      <c r="J296" s="123"/>
      <c r="K296" s="629"/>
      <c r="L296" s="811">
        <f t="shared" si="115"/>
        <v>0</v>
      </c>
      <c r="M296" s="123"/>
      <c r="N296" s="227"/>
      <c r="O296" s="630">
        <f t="shared" si="116"/>
        <v>0</v>
      </c>
      <c r="P296" s="585"/>
      <c r="R296" s="56"/>
      <c r="S296" s="56"/>
      <c r="T296" s="56"/>
      <c r="U296" s="56"/>
    </row>
    <row r="297" spans="1:21" ht="24.75" hidden="1" thickTop="1" x14ac:dyDescent="0.25">
      <c r="A297" s="317" t="s">
        <v>321</v>
      </c>
      <c r="B297" s="318" t="s">
        <v>322</v>
      </c>
      <c r="C297" s="642">
        <f t="shared" si="95"/>
        <v>0</v>
      </c>
      <c r="D297" s="266"/>
      <c r="E297" s="269"/>
      <c r="F297" s="644">
        <f t="shared" si="113"/>
        <v>0</v>
      </c>
      <c r="G297" s="266"/>
      <c r="H297" s="269"/>
      <c r="I297" s="645">
        <f t="shared" si="114"/>
        <v>0</v>
      </c>
      <c r="J297" s="266"/>
      <c r="K297" s="645"/>
      <c r="L297" s="814">
        <f t="shared" si="115"/>
        <v>0</v>
      </c>
      <c r="M297" s="266"/>
      <c r="N297" s="269"/>
      <c r="O297" s="646">
        <f t="shared" si="116"/>
        <v>0</v>
      </c>
      <c r="P297" s="647"/>
      <c r="R297" s="56"/>
      <c r="S297" s="56"/>
      <c r="T297" s="56"/>
      <c r="U297" s="56"/>
    </row>
    <row r="298" spans="1:21" s="46" customFormat="1" ht="13.5" hidden="1" thickTop="1" thickBot="1" x14ac:dyDescent="0.3">
      <c r="A298" s="687" t="s">
        <v>323</v>
      </c>
      <c r="B298" s="687" t="s">
        <v>324</v>
      </c>
      <c r="C298" s="674">
        <f t="shared" si="95"/>
        <v>0</v>
      </c>
      <c r="D298" s="688"/>
      <c r="E298" s="689"/>
      <c r="F298" s="690">
        <f t="shared" si="113"/>
        <v>0</v>
      </c>
      <c r="G298" s="688"/>
      <c r="H298" s="689"/>
      <c r="I298" s="691">
        <f t="shared" si="114"/>
        <v>0</v>
      </c>
      <c r="J298" s="688"/>
      <c r="K298" s="691"/>
      <c r="L298" s="819">
        <f t="shared" si="115"/>
        <v>0</v>
      </c>
      <c r="M298" s="688"/>
      <c r="N298" s="689"/>
      <c r="O298" s="692">
        <f t="shared" si="116"/>
        <v>0</v>
      </c>
      <c r="P298" s="693"/>
      <c r="R298" s="56"/>
      <c r="S298" s="56"/>
      <c r="T298" s="56"/>
      <c r="U298" s="56"/>
    </row>
    <row r="299" spans="1:21" s="46" customFormat="1" ht="48.75" hidden="1" thickTop="1" x14ac:dyDescent="0.25">
      <c r="A299" s="686" t="s">
        <v>325</v>
      </c>
      <c r="B299" s="324" t="s">
        <v>326</v>
      </c>
      <c r="C299" s="681">
        <f t="shared" si="95"/>
        <v>0</v>
      </c>
      <c r="D299" s="252"/>
      <c r="E299" s="255"/>
      <c r="F299" s="638">
        <f t="shared" si="113"/>
        <v>0</v>
      </c>
      <c r="G299" s="252"/>
      <c r="H299" s="255"/>
      <c r="I299" s="639">
        <f t="shared" si="114"/>
        <v>0</v>
      </c>
      <c r="J299" s="252"/>
      <c r="K299" s="639"/>
      <c r="L299" s="813">
        <f t="shared" si="115"/>
        <v>0</v>
      </c>
      <c r="M299" s="252"/>
      <c r="N299" s="255"/>
      <c r="O299" s="640">
        <f t="shared" si="116"/>
        <v>0</v>
      </c>
      <c r="P299" s="641"/>
      <c r="Q299" s="38"/>
      <c r="R299" s="56"/>
      <c r="S299" s="56"/>
      <c r="T299" s="56"/>
      <c r="U299" s="56"/>
    </row>
    <row r="300" spans="1:21" ht="12.75" thickTop="1" x14ac:dyDescent="0.2">
      <c r="A300" s="694" t="s">
        <v>327</v>
      </c>
      <c r="B300" s="329"/>
      <c r="C300" s="329"/>
      <c r="D300" s="329"/>
      <c r="E300" s="695"/>
      <c r="F300" s="329"/>
      <c r="G300" s="329"/>
      <c r="H300" s="329"/>
      <c r="I300" s="329"/>
      <c r="J300" s="329"/>
      <c r="K300" s="329"/>
      <c r="L300" s="329"/>
      <c r="M300" s="329"/>
      <c r="N300" s="329"/>
      <c r="O300" s="384"/>
      <c r="P300" s="329"/>
      <c r="Q300" s="12"/>
    </row>
    <row r="301" spans="1:21" x14ac:dyDescent="0.25">
      <c r="A301" s="696" t="s">
        <v>767</v>
      </c>
      <c r="B301" s="697"/>
      <c r="C301" s="697"/>
      <c r="D301" s="697"/>
      <c r="E301" s="698"/>
      <c r="F301" s="697"/>
      <c r="G301" s="697"/>
      <c r="H301" s="697"/>
      <c r="I301" s="697"/>
      <c r="J301" s="697"/>
      <c r="K301" s="697"/>
      <c r="L301" s="697"/>
      <c r="M301" s="697"/>
      <c r="N301" s="697"/>
      <c r="O301" s="699"/>
      <c r="P301" s="697"/>
      <c r="Q301" s="12"/>
    </row>
    <row r="302" spans="1:21" hidden="1" x14ac:dyDescent="0.25">
      <c r="A302" s="696"/>
      <c r="B302" s="697"/>
      <c r="C302" s="697"/>
      <c r="D302" s="697"/>
      <c r="E302" s="698"/>
      <c r="F302" s="697"/>
      <c r="G302" s="697"/>
      <c r="H302" s="697"/>
      <c r="I302" s="697"/>
      <c r="J302" s="697"/>
      <c r="K302" s="697"/>
      <c r="L302" s="697"/>
      <c r="M302" s="697"/>
      <c r="N302" s="697"/>
      <c r="O302" s="699"/>
      <c r="P302" s="699"/>
    </row>
    <row r="303" spans="1:21" hidden="1" x14ac:dyDescent="0.25">
      <c r="A303" s="696" t="s">
        <v>768</v>
      </c>
      <c r="B303" s="700"/>
      <c r="C303" s="697"/>
      <c r="D303" s="697"/>
      <c r="E303" s="698"/>
      <c r="F303" s="697"/>
      <c r="G303" s="697"/>
      <c r="H303" s="697"/>
      <c r="I303" s="697"/>
      <c r="J303" s="697"/>
      <c r="K303" s="697"/>
      <c r="L303" s="697"/>
      <c r="M303" s="697"/>
      <c r="N303" s="697"/>
      <c r="O303" s="699"/>
      <c r="P303" s="699"/>
    </row>
    <row r="304" spans="1:21" ht="12.75" thickBot="1" x14ac:dyDescent="0.3">
      <c r="A304" s="701"/>
      <c r="B304" s="702"/>
      <c r="C304" s="702"/>
      <c r="D304" s="702"/>
      <c r="E304" s="703"/>
      <c r="F304" s="702"/>
      <c r="G304" s="702"/>
      <c r="H304" s="702"/>
      <c r="I304" s="702"/>
      <c r="J304" s="702"/>
      <c r="K304" s="702"/>
      <c r="L304" s="702"/>
      <c r="M304" s="702"/>
      <c r="N304" s="702"/>
      <c r="O304" s="704"/>
      <c r="P304" s="704"/>
    </row>
    <row r="305" spans="1:16" x14ac:dyDescent="0.25">
      <c r="A305" s="5"/>
      <c r="B305" s="5"/>
      <c r="C305" s="5"/>
      <c r="D305" s="5"/>
      <c r="F305" s="5"/>
      <c r="G305" s="5"/>
      <c r="H305" s="5"/>
      <c r="I305" s="5"/>
      <c r="J305" s="5"/>
      <c r="K305" s="5"/>
      <c r="L305" s="5"/>
      <c r="M305" s="5"/>
      <c r="N305" s="5"/>
      <c r="O305" s="705"/>
      <c r="P305" s="5"/>
    </row>
    <row r="306" spans="1:16" x14ac:dyDescent="0.25">
      <c r="A306" s="5"/>
      <c r="B306" s="5"/>
      <c r="C306" s="5"/>
      <c r="D306" s="5"/>
      <c r="F306" s="5"/>
      <c r="G306" s="5"/>
      <c r="H306" s="5"/>
      <c r="I306" s="5"/>
      <c r="J306" s="5"/>
      <c r="K306" s="5"/>
      <c r="L306" s="5"/>
      <c r="M306" s="5"/>
      <c r="N306" s="5"/>
      <c r="O306" s="5"/>
      <c r="P306" s="5"/>
    </row>
    <row r="307" spans="1:16" x14ac:dyDescent="0.25">
      <c r="A307" s="5"/>
      <c r="B307" s="5"/>
      <c r="C307" s="5"/>
      <c r="D307" s="5"/>
      <c r="F307" s="5"/>
      <c r="G307" s="5"/>
      <c r="H307" s="5"/>
      <c r="I307" s="5"/>
      <c r="J307" s="5"/>
      <c r="K307" s="5"/>
      <c r="L307" s="5"/>
      <c r="M307" s="5"/>
      <c r="N307" s="5"/>
      <c r="O307" s="5"/>
      <c r="P307" s="5"/>
    </row>
    <row r="308" spans="1:16" x14ac:dyDescent="0.25">
      <c r="A308" s="5"/>
      <c r="B308" s="5"/>
      <c r="C308" s="5"/>
      <c r="D308" s="5"/>
      <c r="F308" s="5"/>
      <c r="G308" s="5"/>
      <c r="H308" s="5"/>
      <c r="I308" s="5"/>
      <c r="J308" s="5"/>
      <c r="K308" s="5"/>
      <c r="L308" s="5"/>
      <c r="M308" s="5"/>
      <c r="N308" s="5"/>
      <c r="O308" s="5"/>
      <c r="P308" s="5"/>
    </row>
    <row r="309" spans="1:16" x14ac:dyDescent="0.25">
      <c r="A309" s="5"/>
      <c r="B309" s="5"/>
      <c r="C309" s="5"/>
      <c r="D309" s="5"/>
      <c r="F309" s="5"/>
      <c r="G309" s="5"/>
      <c r="H309" s="5"/>
      <c r="I309" s="5"/>
      <c r="J309" s="5"/>
      <c r="K309" s="5"/>
      <c r="L309" s="5"/>
      <c r="M309" s="5"/>
      <c r="N309" s="5"/>
      <c r="O309" s="5"/>
      <c r="P309" s="5"/>
    </row>
    <row r="310" spans="1:16" x14ac:dyDescent="0.25">
      <c r="A310" s="5"/>
      <c r="B310" s="5"/>
      <c r="C310" s="5"/>
      <c r="D310" s="5"/>
      <c r="F310" s="5"/>
      <c r="G310" s="5"/>
      <c r="H310" s="5"/>
      <c r="I310" s="5"/>
      <c r="J310" s="5"/>
      <c r="K310" s="5"/>
      <c r="L310" s="5"/>
      <c r="M310" s="5"/>
      <c r="N310" s="5"/>
      <c r="O310" s="5"/>
      <c r="P310" s="5"/>
    </row>
    <row r="311" spans="1:16" x14ac:dyDescent="0.25">
      <c r="A311" s="5"/>
      <c r="B311" s="5"/>
      <c r="C311" s="5"/>
      <c r="D311" s="5"/>
      <c r="F311" s="5"/>
      <c r="G311" s="5"/>
      <c r="H311" s="5"/>
      <c r="I311" s="5"/>
      <c r="J311" s="5"/>
      <c r="K311" s="5"/>
      <c r="L311" s="5"/>
      <c r="M311" s="5"/>
      <c r="N311" s="5"/>
      <c r="O311" s="5"/>
      <c r="P311" s="5"/>
    </row>
    <row r="312" spans="1:16" x14ac:dyDescent="0.25">
      <c r="A312" s="5"/>
      <c r="B312" s="5"/>
      <c r="C312" s="5"/>
      <c r="D312" s="5"/>
      <c r="F312" s="5"/>
      <c r="G312" s="5"/>
      <c r="H312" s="5"/>
      <c r="I312" s="5"/>
      <c r="J312" s="5"/>
      <c r="K312" s="5"/>
      <c r="L312" s="5"/>
      <c r="M312" s="5"/>
      <c r="N312" s="5"/>
      <c r="O312" s="5"/>
      <c r="P312" s="5"/>
    </row>
    <row r="313" spans="1:16" x14ac:dyDescent="0.25">
      <c r="A313" s="5"/>
      <c r="B313" s="5"/>
      <c r="C313" s="5"/>
      <c r="D313" s="5"/>
      <c r="F313" s="5"/>
      <c r="G313" s="5"/>
      <c r="H313" s="5"/>
      <c r="I313" s="5"/>
      <c r="J313" s="5"/>
      <c r="K313" s="5"/>
      <c r="L313" s="5"/>
      <c r="M313" s="5"/>
      <c r="N313" s="5"/>
      <c r="O313" s="5"/>
      <c r="P313" s="5"/>
    </row>
    <row r="314" spans="1:16" x14ac:dyDescent="0.25">
      <c r="A314" s="5"/>
      <c r="B314" s="5"/>
      <c r="C314" s="5"/>
      <c r="D314" s="5"/>
      <c r="F314" s="5"/>
      <c r="G314" s="5"/>
      <c r="H314" s="5"/>
      <c r="I314" s="5"/>
      <c r="J314" s="5"/>
      <c r="K314" s="5"/>
      <c r="L314" s="5"/>
      <c r="M314" s="5"/>
      <c r="N314" s="5"/>
      <c r="O314" s="5"/>
      <c r="P314" s="5"/>
    </row>
    <row r="315" spans="1:16" x14ac:dyDescent="0.25">
      <c r="A315" s="5"/>
      <c r="B315" s="5"/>
      <c r="C315" s="5"/>
      <c r="D315" s="5"/>
      <c r="F315" s="5"/>
      <c r="G315" s="5"/>
      <c r="H315" s="5"/>
      <c r="I315" s="5"/>
      <c r="J315" s="5"/>
      <c r="K315" s="5"/>
      <c r="L315" s="5"/>
      <c r="M315" s="5"/>
      <c r="N315" s="5"/>
      <c r="O315" s="5"/>
      <c r="P315" s="5"/>
    </row>
    <row r="316" spans="1:16" x14ac:dyDescent="0.25">
      <c r="A316" s="5"/>
      <c r="B316" s="5"/>
      <c r="C316" s="5"/>
      <c r="D316" s="5"/>
      <c r="F316" s="5"/>
      <c r="G316" s="5"/>
      <c r="H316" s="5"/>
      <c r="I316" s="5"/>
      <c r="J316" s="5"/>
      <c r="K316" s="5"/>
      <c r="L316" s="5"/>
      <c r="M316" s="5"/>
      <c r="N316" s="5"/>
      <c r="O316" s="5"/>
      <c r="P316" s="5"/>
    </row>
    <row r="317" spans="1:16" x14ac:dyDescent="0.25">
      <c r="A317" s="5"/>
      <c r="B317" s="5"/>
      <c r="C317" s="5"/>
      <c r="D317" s="5"/>
      <c r="F317" s="5"/>
      <c r="G317" s="5"/>
      <c r="H317" s="5"/>
      <c r="I317" s="5"/>
      <c r="J317" s="5"/>
      <c r="K317" s="5"/>
      <c r="L317" s="5"/>
      <c r="M317" s="5"/>
      <c r="N317" s="5"/>
      <c r="O317" s="5"/>
      <c r="P317" s="5"/>
    </row>
    <row r="318" spans="1:16" x14ac:dyDescent="0.25">
      <c r="A318" s="5"/>
      <c r="B318" s="5"/>
      <c r="C318" s="5"/>
      <c r="D318" s="5"/>
      <c r="F318" s="5"/>
      <c r="G318" s="5"/>
      <c r="H318" s="5"/>
      <c r="I318" s="5"/>
      <c r="J318" s="5"/>
      <c r="K318" s="5"/>
      <c r="L318" s="5"/>
      <c r="M318" s="5"/>
      <c r="N318" s="5"/>
      <c r="O318" s="5"/>
      <c r="P318" s="5"/>
    </row>
    <row r="319" spans="1:16" x14ac:dyDescent="0.25">
      <c r="A319" s="5"/>
      <c r="B319" s="5"/>
      <c r="C319" s="5"/>
      <c r="D319" s="5"/>
      <c r="F319" s="5"/>
      <c r="G319" s="5"/>
      <c r="H319" s="5"/>
      <c r="I319" s="5"/>
      <c r="J319" s="5"/>
      <c r="K319" s="5"/>
      <c r="L319" s="5"/>
      <c r="M319" s="5"/>
      <c r="N319" s="5"/>
      <c r="O319" s="5"/>
      <c r="P319" s="5"/>
    </row>
    <row r="320" spans="1:16" x14ac:dyDescent="0.25">
      <c r="A320" s="5"/>
      <c r="B320" s="5"/>
      <c r="C320" s="5"/>
      <c r="D320" s="5"/>
      <c r="F320" s="5"/>
      <c r="G320" s="5"/>
      <c r="H320" s="5"/>
      <c r="I320" s="5"/>
      <c r="J320" s="5"/>
      <c r="K320" s="5"/>
      <c r="L320" s="5"/>
      <c r="M320" s="5"/>
      <c r="N320" s="5"/>
      <c r="O320" s="5"/>
      <c r="P320" s="5"/>
    </row>
    <row r="321" spans="1:16" x14ac:dyDescent="0.25">
      <c r="A321" s="5"/>
      <c r="B321" s="5"/>
      <c r="C321" s="5"/>
      <c r="D321" s="5"/>
      <c r="F321" s="5"/>
      <c r="G321" s="5"/>
      <c r="H321" s="5"/>
      <c r="I321" s="5"/>
      <c r="J321" s="5"/>
      <c r="K321" s="5"/>
      <c r="L321" s="5"/>
      <c r="M321" s="5"/>
      <c r="N321" s="5"/>
      <c r="O321" s="5"/>
      <c r="P321" s="5"/>
    </row>
    <row r="322" spans="1:16" x14ac:dyDescent="0.25">
      <c r="A322" s="5"/>
      <c r="B322" s="5"/>
      <c r="C322" s="5"/>
      <c r="D322" s="5"/>
      <c r="F322" s="5"/>
      <c r="G322" s="5"/>
      <c r="H322" s="5"/>
      <c r="I322" s="5"/>
      <c r="J322" s="5"/>
      <c r="K322" s="5"/>
      <c r="L322" s="5"/>
      <c r="M322" s="5"/>
      <c r="N322" s="5"/>
      <c r="O322" s="5"/>
      <c r="P322" s="5"/>
    </row>
    <row r="323" spans="1:16" x14ac:dyDescent="0.25">
      <c r="A323" s="5"/>
      <c r="B323" s="5"/>
      <c r="C323" s="5"/>
      <c r="D323" s="5"/>
      <c r="F323" s="5"/>
      <c r="G323" s="5"/>
      <c r="H323" s="5"/>
      <c r="I323" s="5"/>
      <c r="J323" s="5"/>
      <c r="K323" s="5"/>
      <c r="L323" s="5"/>
      <c r="M323" s="5"/>
      <c r="N323" s="5"/>
      <c r="O323" s="5"/>
      <c r="P323" s="5"/>
    </row>
  </sheetData>
  <sheetProtection algorithmName="SHA-512" hashValue="ywQTU1taunf2kz4R7W0dccRQTNTo8yoxiX/m0WiQk/h7yTXy2HhRs5QMiFQt3nNnyguISY7B14JyZr/w0+Ud3g==" saltValue="P+NMTItuCNXyPteqsh8kqw==" spinCount="100000" sheet="1" objects="1" scenarios="1" formatCells="0" formatColumns="0" formatRows="0"/>
  <autoFilter ref="A22:P301">
    <filterColumn colId="2">
      <filters blank="1">
        <filter val="1 000"/>
        <filter val="1 019 787"/>
        <filter val="1 058"/>
        <filter val="1 161 220"/>
        <filter val="1 197 646"/>
        <filter val="1 201 931"/>
        <filter val="1 361"/>
        <filter val="1 423"/>
        <filter val="1 498"/>
        <filter val="1 500"/>
        <filter val="1 800"/>
        <filter val="1 806"/>
        <filter val="1 920"/>
        <filter val="100"/>
        <filter val="112"/>
        <filter val="120"/>
        <filter val="121 126"/>
        <filter val="14 588"/>
        <filter val="14 797"/>
        <filter val="-14 797"/>
        <filter val="15 580"/>
        <filter val="154 965"/>
        <filter val="16 662"/>
        <filter val="17 424"/>
        <filter val="177 859"/>
        <filter val="18 752"/>
        <filter val="188 177"/>
        <filter val="19"/>
        <filter val="19 223"/>
        <filter val="2 150"/>
        <filter val="2 193"/>
        <filter val="2 400"/>
        <filter val="2 412"/>
        <filter val="2 762"/>
        <filter val="2 781"/>
        <filter val="200"/>
        <filter val="209"/>
        <filter val="21 500"/>
        <filter val="235 533"/>
        <filter val="25 289"/>
        <filter val="25 518"/>
        <filter val="28 638"/>
        <filter val="280"/>
        <filter val="285"/>
        <filter val="286"/>
        <filter val="3 380"/>
        <filter val="3 386"/>
        <filter val="3 660"/>
        <filter val="3 789"/>
        <filter val="300"/>
        <filter val="31 134"/>
        <filter val="31 799"/>
        <filter val="360"/>
        <filter val="385"/>
        <filter val="4 285"/>
        <filter val="4 395"/>
        <filter val="4 479"/>
        <filter val="4 483"/>
        <filter val="4 708"/>
        <filter val="47 356"/>
        <filter val="5 488"/>
        <filter val="50"/>
        <filter val="567"/>
        <filter val="6 045"/>
        <filter val="6 115"/>
        <filter val="625"/>
        <filter val="636"/>
        <filter val="642"/>
        <filter val="699"/>
        <filter val="7 107"/>
        <filter val="703 832"/>
        <filter val="75"/>
        <filter val="75 818"/>
        <filter val="762"/>
        <filter val="784 254"/>
        <filter val="8 034"/>
        <filter val="80 422"/>
        <filter val="800"/>
        <filter val="956"/>
        <filter val="968"/>
      </filters>
    </filterColumn>
  </autoFilter>
  <mergeCells count="32">
    <mergeCell ref="C16:P16"/>
    <mergeCell ref="A4:P4"/>
    <mergeCell ref="C6:P6"/>
    <mergeCell ref="C7:P7"/>
    <mergeCell ref="C8:P8"/>
    <mergeCell ref="C9:P9"/>
    <mergeCell ref="C10:P10"/>
    <mergeCell ref="C11:P11"/>
    <mergeCell ref="C12:P12"/>
    <mergeCell ref="C13:P13"/>
    <mergeCell ref="C14:P14"/>
    <mergeCell ref="C15:P15"/>
    <mergeCell ref="C17:P17"/>
    <mergeCell ref="A19:A21"/>
    <mergeCell ref="B19:B21"/>
    <mergeCell ref="C19:O19"/>
    <mergeCell ref="P19:P21"/>
    <mergeCell ref="C20:C21"/>
    <mergeCell ref="D20:D21"/>
    <mergeCell ref="E20:E21"/>
    <mergeCell ref="F20:F21"/>
    <mergeCell ref="G20:G21"/>
    <mergeCell ref="N20:N21"/>
    <mergeCell ref="O20:O21"/>
    <mergeCell ref="K20:K21"/>
    <mergeCell ref="L20:L21"/>
    <mergeCell ref="M20:M21"/>
    <mergeCell ref="A288:B288"/>
    <mergeCell ref="A289:B289"/>
    <mergeCell ref="H20:H21"/>
    <mergeCell ref="I20:I21"/>
    <mergeCell ref="J20:J21"/>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28.pielikums Jūrmalas pilsētas domes 
2016.gada 15.septembra saistošajiem noteikumiem Nr.30
(protokols Nr.13, 11.punkts)
 </firstHeader>
    <firstFooter>&amp;L&amp;9&amp;D; &amp;T&amp;R&amp;9&amp;P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R324"/>
  <sheetViews>
    <sheetView view="pageLayout" zoomScaleNormal="90" workbookViewId="0">
      <selection activeCell="S6" sqref="S6"/>
    </sheetView>
  </sheetViews>
  <sheetFormatPr defaultRowHeight="12" outlineLevelCol="1" x14ac:dyDescent="0.25"/>
  <cols>
    <col min="1" max="1" width="10.85546875" style="1" customWidth="1"/>
    <col min="2" max="2" width="28" style="1" customWidth="1"/>
    <col min="3" max="3" width="8.7109375" style="1" customWidth="1"/>
    <col min="4" max="5" width="8.7109375" style="1" hidden="1" customWidth="1" outlineLevel="1"/>
    <col min="6" max="6" width="8.7109375" style="1" customWidth="1" collapsed="1"/>
    <col min="7" max="7" width="12.28515625" style="1" hidden="1" customWidth="1" outlineLevel="1"/>
    <col min="8" max="8" width="10" style="1" hidden="1" customWidth="1" outlineLevel="1"/>
    <col min="9" max="9" width="8.7109375" style="1" customWidth="1" collapsed="1"/>
    <col min="10" max="10" width="8.7109375" style="1" hidden="1" customWidth="1" outlineLevel="1"/>
    <col min="11" max="11" width="7.7109375" style="1" hidden="1" customWidth="1" outlineLevel="1"/>
    <col min="12" max="12" width="7.42578125" style="1" customWidth="1" collapsed="1"/>
    <col min="13" max="14" width="8.7109375" style="1" hidden="1" customWidth="1" outlineLevel="1"/>
    <col min="15" max="15" width="7.5703125" style="1" customWidth="1" collapsed="1"/>
    <col min="16" max="16" width="36.7109375" style="5" hidden="1" customWidth="1" outlineLevel="1"/>
    <col min="17" max="17" width="9.140625" style="5" collapsed="1"/>
    <col min="18" max="16384" width="9.140625" style="5"/>
  </cols>
  <sheetData>
    <row r="1" spans="1:17" x14ac:dyDescent="0.25">
      <c r="B1" s="2"/>
      <c r="C1" s="2"/>
      <c r="D1" s="2"/>
      <c r="E1" s="2"/>
      <c r="F1" s="2"/>
      <c r="G1" s="2"/>
      <c r="H1" s="2"/>
      <c r="I1" s="2"/>
      <c r="J1" s="2"/>
      <c r="K1" s="2"/>
      <c r="L1" s="2"/>
      <c r="M1" s="3"/>
      <c r="N1" s="3"/>
      <c r="O1" s="4" t="s">
        <v>769</v>
      </c>
    </row>
    <row r="2" spans="1:17" x14ac:dyDescent="0.25">
      <c r="A2" s="347"/>
      <c r="B2" s="347"/>
      <c r="C2" s="347"/>
      <c r="D2" s="347"/>
      <c r="E2" s="347"/>
      <c r="F2" s="347"/>
      <c r="G2" s="347"/>
      <c r="H2" s="347"/>
      <c r="I2" s="347"/>
      <c r="J2" s="347"/>
      <c r="K2" s="347"/>
      <c r="L2" s="347"/>
      <c r="M2" s="347"/>
      <c r="N2" s="347"/>
      <c r="O2" s="347"/>
      <c r="P2" s="347"/>
    </row>
    <row r="3" spans="1:17" x14ac:dyDescent="0.25">
      <c r="A3" s="827"/>
      <c r="B3" s="828"/>
      <c r="C3" s="828"/>
      <c r="D3" s="828"/>
      <c r="E3" s="828"/>
      <c r="F3" s="828"/>
      <c r="G3" s="828"/>
      <c r="H3" s="828"/>
      <c r="I3" s="828"/>
      <c r="J3" s="828"/>
      <c r="K3" s="828"/>
      <c r="L3" s="828"/>
      <c r="M3" s="828"/>
      <c r="N3" s="828"/>
      <c r="O3" s="828"/>
      <c r="P3" s="829"/>
      <c r="Q3" s="12"/>
    </row>
    <row r="4" spans="1:17" ht="15.75" x14ac:dyDescent="0.25">
      <c r="A4" s="830" t="s">
        <v>1</v>
      </c>
      <c r="B4" s="831"/>
      <c r="C4" s="831"/>
      <c r="D4" s="831"/>
      <c r="E4" s="831"/>
      <c r="F4" s="831"/>
      <c r="G4" s="831"/>
      <c r="H4" s="831"/>
      <c r="I4" s="831"/>
      <c r="J4" s="831"/>
      <c r="K4" s="831"/>
      <c r="L4" s="831"/>
      <c r="M4" s="831"/>
      <c r="N4" s="831"/>
      <c r="O4" s="831"/>
      <c r="P4" s="832"/>
      <c r="Q4" s="12"/>
    </row>
    <row r="5" spans="1:17" x14ac:dyDescent="0.25">
      <c r="A5" s="17"/>
      <c r="B5" s="18"/>
      <c r="C5" s="348"/>
      <c r="D5" s="18"/>
      <c r="E5" s="18"/>
      <c r="F5" s="18"/>
      <c r="G5" s="18"/>
      <c r="H5" s="18"/>
      <c r="I5" s="18"/>
      <c r="J5" s="18"/>
      <c r="K5" s="18"/>
      <c r="L5" s="18"/>
      <c r="M5" s="18"/>
      <c r="N5" s="18"/>
      <c r="O5" s="349"/>
      <c r="P5" s="350"/>
      <c r="Q5" s="12"/>
    </row>
    <row r="6" spans="1:17" ht="12.75" x14ac:dyDescent="0.25">
      <c r="A6" s="15" t="s">
        <v>2</v>
      </c>
      <c r="B6" s="16"/>
      <c r="C6" s="833" t="s">
        <v>770</v>
      </c>
      <c r="D6" s="833"/>
      <c r="E6" s="833"/>
      <c r="F6" s="833"/>
      <c r="G6" s="833"/>
      <c r="H6" s="833"/>
      <c r="I6" s="833"/>
      <c r="J6" s="833"/>
      <c r="K6" s="833"/>
      <c r="L6" s="833"/>
      <c r="M6" s="833"/>
      <c r="N6" s="833"/>
      <c r="O6" s="833"/>
      <c r="P6" s="834"/>
      <c r="Q6" s="12"/>
    </row>
    <row r="7" spans="1:17" ht="12.75" x14ac:dyDescent="0.25">
      <c r="A7" s="15" t="s">
        <v>4</v>
      </c>
      <c r="B7" s="16"/>
      <c r="C7" s="833" t="s">
        <v>771</v>
      </c>
      <c r="D7" s="833"/>
      <c r="E7" s="833"/>
      <c r="F7" s="833"/>
      <c r="G7" s="833"/>
      <c r="H7" s="833"/>
      <c r="I7" s="833"/>
      <c r="J7" s="833"/>
      <c r="K7" s="833"/>
      <c r="L7" s="833"/>
      <c r="M7" s="833"/>
      <c r="N7" s="833"/>
      <c r="O7" s="833"/>
      <c r="P7" s="834"/>
      <c r="Q7" s="12"/>
    </row>
    <row r="8" spans="1:17" x14ac:dyDescent="0.25">
      <c r="A8" s="17" t="s">
        <v>6</v>
      </c>
      <c r="B8" s="18"/>
      <c r="C8" s="825" t="s">
        <v>772</v>
      </c>
      <c r="D8" s="825"/>
      <c r="E8" s="825"/>
      <c r="F8" s="825"/>
      <c r="G8" s="825"/>
      <c r="H8" s="825"/>
      <c r="I8" s="825"/>
      <c r="J8" s="825"/>
      <c r="K8" s="825"/>
      <c r="L8" s="825"/>
      <c r="M8" s="825"/>
      <c r="N8" s="825"/>
      <c r="O8" s="825"/>
      <c r="P8" s="826"/>
      <c r="Q8" s="12"/>
    </row>
    <row r="9" spans="1:17" x14ac:dyDescent="0.25">
      <c r="A9" s="17" t="s">
        <v>8</v>
      </c>
      <c r="B9" s="18"/>
      <c r="C9" s="825" t="s">
        <v>773</v>
      </c>
      <c r="D9" s="825"/>
      <c r="E9" s="825"/>
      <c r="F9" s="825"/>
      <c r="G9" s="825"/>
      <c r="H9" s="825"/>
      <c r="I9" s="825"/>
      <c r="J9" s="825"/>
      <c r="K9" s="825"/>
      <c r="L9" s="825"/>
      <c r="M9" s="825"/>
      <c r="N9" s="825"/>
      <c r="O9" s="825"/>
      <c r="P9" s="826"/>
      <c r="Q9" s="12"/>
    </row>
    <row r="10" spans="1:17" x14ac:dyDescent="0.25">
      <c r="A10" s="17" t="s">
        <v>10</v>
      </c>
      <c r="B10" s="18"/>
      <c r="C10" s="833" t="s">
        <v>400</v>
      </c>
      <c r="D10" s="833"/>
      <c r="E10" s="833"/>
      <c r="F10" s="833"/>
      <c r="G10" s="833"/>
      <c r="H10" s="833"/>
      <c r="I10" s="833"/>
      <c r="J10" s="833"/>
      <c r="K10" s="833"/>
      <c r="L10" s="833"/>
      <c r="M10" s="833"/>
      <c r="N10" s="833"/>
      <c r="O10" s="833"/>
      <c r="P10" s="834"/>
      <c r="Q10" s="12"/>
    </row>
    <row r="11" spans="1:17" x14ac:dyDescent="0.25">
      <c r="A11" s="17" t="s">
        <v>12</v>
      </c>
      <c r="B11" s="18"/>
      <c r="C11" s="833" t="s">
        <v>774</v>
      </c>
      <c r="D11" s="833"/>
      <c r="E11" s="833"/>
      <c r="F11" s="833"/>
      <c r="G11" s="833"/>
      <c r="H11" s="833"/>
      <c r="I11" s="833"/>
      <c r="J11" s="833"/>
      <c r="K11" s="833"/>
      <c r="L11" s="833"/>
      <c r="M11" s="833"/>
      <c r="N11" s="833"/>
      <c r="O11" s="833"/>
      <c r="P11" s="834"/>
      <c r="Q11" s="12"/>
    </row>
    <row r="12" spans="1:17" x14ac:dyDescent="0.25">
      <c r="A12" s="19" t="s">
        <v>14</v>
      </c>
      <c r="B12" s="18"/>
      <c r="C12" s="21"/>
      <c r="D12" s="21"/>
      <c r="E12" s="21"/>
      <c r="F12" s="21"/>
      <c r="G12" s="21"/>
      <c r="H12" s="21"/>
      <c r="I12" s="21"/>
      <c r="J12" s="21"/>
      <c r="K12" s="21"/>
      <c r="L12" s="21"/>
      <c r="M12" s="21"/>
      <c r="N12" s="21"/>
      <c r="O12" s="21"/>
      <c r="P12" s="22"/>
      <c r="Q12" s="12"/>
    </row>
    <row r="13" spans="1:17" x14ac:dyDescent="0.25">
      <c r="A13" s="17"/>
      <c r="B13" s="18" t="s">
        <v>15</v>
      </c>
      <c r="C13" s="825" t="s">
        <v>775</v>
      </c>
      <c r="D13" s="825"/>
      <c r="E13" s="825"/>
      <c r="F13" s="825"/>
      <c r="G13" s="825"/>
      <c r="H13" s="825"/>
      <c r="I13" s="825"/>
      <c r="J13" s="825"/>
      <c r="K13" s="825"/>
      <c r="L13" s="825"/>
      <c r="M13" s="825"/>
      <c r="N13" s="825"/>
      <c r="O13" s="825"/>
      <c r="P13" s="826"/>
      <c r="Q13" s="12"/>
    </row>
    <row r="14" spans="1:17" x14ac:dyDescent="0.25">
      <c r="A14" s="17"/>
      <c r="B14" s="18" t="s">
        <v>17</v>
      </c>
      <c r="C14" s="825"/>
      <c r="D14" s="825"/>
      <c r="E14" s="825"/>
      <c r="F14" s="825"/>
      <c r="G14" s="825"/>
      <c r="H14" s="825"/>
      <c r="I14" s="825"/>
      <c r="J14" s="825"/>
      <c r="K14" s="825"/>
      <c r="L14" s="825"/>
      <c r="M14" s="825"/>
      <c r="N14" s="825"/>
      <c r="O14" s="825"/>
      <c r="P14" s="826"/>
      <c r="Q14" s="12"/>
    </row>
    <row r="15" spans="1:17" x14ac:dyDescent="0.25">
      <c r="A15" s="17"/>
      <c r="B15" s="18" t="s">
        <v>19</v>
      </c>
      <c r="C15" s="825"/>
      <c r="D15" s="825"/>
      <c r="E15" s="825"/>
      <c r="F15" s="825"/>
      <c r="G15" s="825"/>
      <c r="H15" s="825"/>
      <c r="I15" s="825"/>
      <c r="J15" s="825"/>
      <c r="K15" s="825"/>
      <c r="L15" s="825"/>
      <c r="M15" s="825"/>
      <c r="N15" s="825"/>
      <c r="O15" s="825"/>
      <c r="P15" s="826"/>
      <c r="Q15" s="12"/>
    </row>
    <row r="16" spans="1:17" x14ac:dyDescent="0.25">
      <c r="A16" s="17"/>
      <c r="B16" s="18" t="s">
        <v>20</v>
      </c>
      <c r="C16" s="825"/>
      <c r="D16" s="825"/>
      <c r="E16" s="825"/>
      <c r="F16" s="825"/>
      <c r="G16" s="825"/>
      <c r="H16" s="825"/>
      <c r="I16" s="825"/>
      <c r="J16" s="825"/>
      <c r="K16" s="825"/>
      <c r="L16" s="825"/>
      <c r="M16" s="825"/>
      <c r="N16" s="825"/>
      <c r="O16" s="825"/>
      <c r="P16" s="826"/>
      <c r="Q16" s="12"/>
    </row>
    <row r="17" spans="1:18" x14ac:dyDescent="0.25">
      <c r="A17" s="17"/>
      <c r="B17" s="18" t="s">
        <v>22</v>
      </c>
      <c r="C17" s="825"/>
      <c r="D17" s="825"/>
      <c r="E17" s="825"/>
      <c r="F17" s="825"/>
      <c r="G17" s="825"/>
      <c r="H17" s="825"/>
      <c r="I17" s="825"/>
      <c r="J17" s="825"/>
      <c r="K17" s="825"/>
      <c r="L17" s="825"/>
      <c r="M17" s="825"/>
      <c r="N17" s="825"/>
      <c r="O17" s="825"/>
      <c r="P17" s="826"/>
      <c r="Q17" s="12"/>
    </row>
    <row r="18" spans="1:18" x14ac:dyDescent="0.25">
      <c r="A18" s="25"/>
      <c r="B18" s="26"/>
      <c r="C18" s="837"/>
      <c r="D18" s="837"/>
      <c r="E18" s="837"/>
      <c r="F18" s="837"/>
      <c r="G18" s="837"/>
      <c r="H18" s="837"/>
      <c r="I18" s="837"/>
      <c r="J18" s="837"/>
      <c r="K18" s="837"/>
      <c r="L18" s="837"/>
      <c r="M18" s="837"/>
      <c r="N18" s="837"/>
      <c r="O18" s="837"/>
      <c r="P18" s="838"/>
      <c r="Q18" s="12"/>
    </row>
    <row r="19" spans="1:18" s="27" customFormat="1" x14ac:dyDescent="0.25">
      <c r="A19" s="839" t="s">
        <v>23</v>
      </c>
      <c r="B19" s="842" t="s">
        <v>24</v>
      </c>
      <c r="C19" s="845" t="s">
        <v>25</v>
      </c>
      <c r="D19" s="846"/>
      <c r="E19" s="846"/>
      <c r="F19" s="846"/>
      <c r="G19" s="846"/>
      <c r="H19" s="846"/>
      <c r="I19" s="846"/>
      <c r="J19" s="846"/>
      <c r="K19" s="846"/>
      <c r="L19" s="846"/>
      <c r="M19" s="846"/>
      <c r="N19" s="846"/>
      <c r="O19" s="847"/>
      <c r="P19" s="842" t="s">
        <v>26</v>
      </c>
    </row>
    <row r="20" spans="1:18" s="27" customFormat="1" x14ac:dyDescent="0.25">
      <c r="A20" s="840"/>
      <c r="B20" s="843"/>
      <c r="C20" s="848" t="s">
        <v>27</v>
      </c>
      <c r="D20" s="821" t="s">
        <v>28</v>
      </c>
      <c r="E20" s="823" t="s">
        <v>29</v>
      </c>
      <c r="F20" s="835" t="s">
        <v>30</v>
      </c>
      <c r="G20" s="821" t="s">
        <v>31</v>
      </c>
      <c r="H20" s="823" t="s">
        <v>32</v>
      </c>
      <c r="I20" s="835" t="s">
        <v>33</v>
      </c>
      <c r="J20" s="821" t="s">
        <v>34</v>
      </c>
      <c r="K20" s="823" t="s">
        <v>35</v>
      </c>
      <c r="L20" s="835" t="s">
        <v>36</v>
      </c>
      <c r="M20" s="821" t="s">
        <v>37</v>
      </c>
      <c r="N20" s="823" t="s">
        <v>38</v>
      </c>
      <c r="O20" s="835" t="s">
        <v>39</v>
      </c>
      <c r="P20" s="843"/>
    </row>
    <row r="21" spans="1:18" s="28" customFormat="1" ht="70.5" customHeight="1" thickBot="1" x14ac:dyDescent="0.3">
      <c r="A21" s="841"/>
      <c r="B21" s="844"/>
      <c r="C21" s="849"/>
      <c r="D21" s="822"/>
      <c r="E21" s="824"/>
      <c r="F21" s="836"/>
      <c r="G21" s="822"/>
      <c r="H21" s="824"/>
      <c r="I21" s="836"/>
      <c r="J21" s="822"/>
      <c r="K21" s="824"/>
      <c r="L21" s="836"/>
      <c r="M21" s="822"/>
      <c r="N21" s="824"/>
      <c r="O21" s="836"/>
      <c r="P21" s="844"/>
    </row>
    <row r="22" spans="1:18" s="28" customFormat="1" ht="9" thickTop="1" x14ac:dyDescent="0.25">
      <c r="A22" s="29" t="s">
        <v>330</v>
      </c>
      <c r="B22" s="29">
        <v>2</v>
      </c>
      <c r="C22" s="30">
        <v>3</v>
      </c>
      <c r="D22" s="31">
        <v>4</v>
      </c>
      <c r="E22" s="558">
        <v>5</v>
      </c>
      <c r="F22" s="29">
        <v>6</v>
      </c>
      <c r="G22" s="31">
        <v>7</v>
      </c>
      <c r="H22" s="32">
        <v>8</v>
      </c>
      <c r="I22" s="33">
        <v>9</v>
      </c>
      <c r="J22" s="31">
        <v>10</v>
      </c>
      <c r="K22" s="34">
        <v>11</v>
      </c>
      <c r="L22" s="33">
        <v>12</v>
      </c>
      <c r="M22" s="34">
        <v>13</v>
      </c>
      <c r="N22" s="35">
        <v>14</v>
      </c>
      <c r="O22" s="33">
        <v>15</v>
      </c>
      <c r="P22" s="33">
        <v>16</v>
      </c>
    </row>
    <row r="23" spans="1:18" s="46" customFormat="1" x14ac:dyDescent="0.25">
      <c r="A23" s="36"/>
      <c r="B23" s="37" t="s">
        <v>40</v>
      </c>
      <c r="C23" s="38"/>
      <c r="D23" s="39"/>
      <c r="E23" s="560"/>
      <c r="F23" s="40"/>
      <c r="G23" s="39"/>
      <c r="H23" s="41"/>
      <c r="I23" s="42"/>
      <c r="J23" s="39"/>
      <c r="K23" s="43"/>
      <c r="L23" s="42"/>
      <c r="M23" s="43"/>
      <c r="N23" s="44"/>
      <c r="O23" s="42"/>
      <c r="P23" s="45"/>
    </row>
    <row r="24" spans="1:18" s="46" customFormat="1" ht="12.75" thickBot="1" x14ac:dyDescent="0.3">
      <c r="A24" s="47"/>
      <c r="B24" s="48" t="s">
        <v>41</v>
      </c>
      <c r="C24" s="49">
        <f>F24+I24+L24+O24</f>
        <v>791167</v>
      </c>
      <c r="D24" s="50">
        <f>SUM(D25,D28,D29,D45,D46)</f>
        <v>790553</v>
      </c>
      <c r="E24" s="562">
        <f>SUM(E25,E28,E29,E45,E46)</f>
        <v>614</v>
      </c>
      <c r="F24" s="386">
        <f t="shared" ref="F24:F29" si="0">D24+E24</f>
        <v>791167</v>
      </c>
      <c r="G24" s="50">
        <f>SUM(G25,G28,G46)</f>
        <v>0</v>
      </c>
      <c r="H24" s="51">
        <f>SUM(H25,H28,H46)</f>
        <v>0</v>
      </c>
      <c r="I24" s="52">
        <f>G24+H24</f>
        <v>0</v>
      </c>
      <c r="J24" s="50">
        <f>SUM(J25,J30,J46)</f>
        <v>0</v>
      </c>
      <c r="K24" s="51">
        <f>SUM(K25,K30,K46)</f>
        <v>0</v>
      </c>
      <c r="L24" s="52">
        <f>J24+K24</f>
        <v>0</v>
      </c>
      <c r="M24" s="53">
        <f>SUM(M25,M48)</f>
        <v>0</v>
      </c>
      <c r="N24" s="54">
        <f>SUM(N25,N48)</f>
        <v>0</v>
      </c>
      <c r="O24" s="52">
        <f>M24+N24</f>
        <v>0</v>
      </c>
      <c r="P24" s="55"/>
      <c r="R24" s="56"/>
    </row>
    <row r="25" spans="1:18" ht="12.75" hidden="1" thickTop="1" x14ac:dyDescent="0.25">
      <c r="A25" s="57"/>
      <c r="B25" s="58" t="s">
        <v>42</v>
      </c>
      <c r="C25" s="59">
        <f>F25+I25+L25+O25</f>
        <v>0</v>
      </c>
      <c r="D25" s="59">
        <f>SUM(D26:D27)</f>
        <v>0</v>
      </c>
      <c r="E25" s="64">
        <f>SUM(E26:E27)</f>
        <v>0</v>
      </c>
      <c r="F25" s="354">
        <f t="shared" si="0"/>
        <v>0</v>
      </c>
      <c r="G25" s="60">
        <f>SUM(G26:G27)</f>
        <v>0</v>
      </c>
      <c r="H25" s="61">
        <f>SUM(H26:H27)</f>
        <v>0</v>
      </c>
      <c r="I25" s="62">
        <f>G25+H25</f>
        <v>0</v>
      </c>
      <c r="J25" s="60">
        <f>SUM(J26:J27)</f>
        <v>0</v>
      </c>
      <c r="K25" s="61">
        <f>SUM(K26:K27)</f>
        <v>0</v>
      </c>
      <c r="L25" s="62">
        <f>J25+K25</f>
        <v>0</v>
      </c>
      <c r="M25" s="63">
        <f>SUM(M26:M27)</f>
        <v>0</v>
      </c>
      <c r="N25" s="64">
        <f>SUM(N26:N27)</f>
        <v>0</v>
      </c>
      <c r="O25" s="62">
        <f>M25+N25</f>
        <v>0</v>
      </c>
      <c r="P25" s="65"/>
      <c r="R25" s="56"/>
    </row>
    <row r="26" spans="1:18" ht="12.75" hidden="1" thickTop="1" x14ac:dyDescent="0.25">
      <c r="A26" s="66"/>
      <c r="B26" s="67" t="s">
        <v>43</v>
      </c>
      <c r="C26" s="68">
        <f>F26+I26+L26+O26</f>
        <v>0</v>
      </c>
      <c r="D26" s="706"/>
      <c r="E26" s="73"/>
      <c r="F26" s="355">
        <f t="shared" si="0"/>
        <v>0</v>
      </c>
      <c r="G26" s="69"/>
      <c r="H26" s="70"/>
      <c r="I26" s="71">
        <f>G26+H26</f>
        <v>0</v>
      </c>
      <c r="J26" s="69"/>
      <c r="K26" s="70"/>
      <c r="L26" s="71">
        <f>J26+K26</f>
        <v>0</v>
      </c>
      <c r="M26" s="72"/>
      <c r="N26" s="73"/>
      <c r="O26" s="71">
        <f>M26+N26</f>
        <v>0</v>
      </c>
      <c r="P26" s="74"/>
      <c r="R26" s="56"/>
    </row>
    <row r="27" spans="1:18" ht="12.75" hidden="1" thickTop="1" x14ac:dyDescent="0.25">
      <c r="A27" s="75"/>
      <c r="B27" s="76" t="s">
        <v>44</v>
      </c>
      <c r="C27" s="77">
        <f>F27+I27+L27+O27</f>
        <v>0</v>
      </c>
      <c r="D27" s="707"/>
      <c r="E27" s="82"/>
      <c r="F27" s="356">
        <f t="shared" si="0"/>
        <v>0</v>
      </c>
      <c r="G27" s="78"/>
      <c r="H27" s="79"/>
      <c r="I27" s="80">
        <f>G27+H27</f>
        <v>0</v>
      </c>
      <c r="J27" s="78"/>
      <c r="K27" s="79"/>
      <c r="L27" s="80">
        <f>J27+K27</f>
        <v>0</v>
      </c>
      <c r="M27" s="81"/>
      <c r="N27" s="82"/>
      <c r="O27" s="80">
        <f>M27+N27</f>
        <v>0</v>
      </c>
      <c r="P27" s="83"/>
      <c r="R27" s="56"/>
    </row>
    <row r="28" spans="1:18" s="46" customFormat="1" ht="25.5" thickTop="1" thickBot="1" x14ac:dyDescent="0.3">
      <c r="A28" s="84">
        <v>19300</v>
      </c>
      <c r="B28" s="84" t="s">
        <v>45</v>
      </c>
      <c r="C28" s="85">
        <f>SUM(F28,I28)</f>
        <v>791167</v>
      </c>
      <c r="D28" s="708">
        <f>D53</f>
        <v>790553</v>
      </c>
      <c r="E28" s="796">
        <f>E53</f>
        <v>614</v>
      </c>
      <c r="F28" s="390">
        <f t="shared" si="0"/>
        <v>791167</v>
      </c>
      <c r="G28" s="86"/>
      <c r="H28" s="87"/>
      <c r="I28" s="88">
        <f>G28+H28</f>
        <v>0</v>
      </c>
      <c r="J28" s="89" t="s">
        <v>46</v>
      </c>
      <c r="K28" s="90" t="s">
        <v>46</v>
      </c>
      <c r="L28" s="91" t="s">
        <v>46</v>
      </c>
      <c r="M28" s="92" t="s">
        <v>46</v>
      </c>
      <c r="N28" s="93" t="s">
        <v>46</v>
      </c>
      <c r="O28" s="91" t="s">
        <v>46</v>
      </c>
      <c r="P28" s="94"/>
      <c r="R28" s="56"/>
    </row>
    <row r="29" spans="1:18" s="46" customFormat="1" ht="24.75" hidden="1" thickTop="1" x14ac:dyDescent="0.25">
      <c r="A29" s="95"/>
      <c r="B29" s="95" t="s">
        <v>47</v>
      </c>
      <c r="C29" s="96">
        <f>F29</f>
        <v>0</v>
      </c>
      <c r="D29" s="709"/>
      <c r="E29" s="336"/>
      <c r="F29" s="358">
        <f t="shared" si="0"/>
        <v>0</v>
      </c>
      <c r="G29" s="98" t="s">
        <v>46</v>
      </c>
      <c r="H29" s="99" t="s">
        <v>46</v>
      </c>
      <c r="I29" s="100" t="s">
        <v>46</v>
      </c>
      <c r="J29" s="98" t="s">
        <v>46</v>
      </c>
      <c r="K29" s="99" t="s">
        <v>46</v>
      </c>
      <c r="L29" s="100" t="s">
        <v>46</v>
      </c>
      <c r="M29" s="101" t="s">
        <v>46</v>
      </c>
      <c r="N29" s="102" t="s">
        <v>46</v>
      </c>
      <c r="O29" s="100" t="s">
        <v>46</v>
      </c>
      <c r="P29" s="103"/>
      <c r="R29" s="56"/>
    </row>
    <row r="30" spans="1:18" s="46" customFormat="1" ht="36.75" hidden="1" thickTop="1" x14ac:dyDescent="0.25">
      <c r="A30" s="95">
        <v>21300</v>
      </c>
      <c r="B30" s="95" t="s">
        <v>48</v>
      </c>
      <c r="C30" s="96">
        <f t="shared" ref="C30:C44" si="1">L30</f>
        <v>0</v>
      </c>
      <c r="D30" s="710" t="s">
        <v>46</v>
      </c>
      <c r="E30" s="102" t="s">
        <v>46</v>
      </c>
      <c r="F30" s="359" t="s">
        <v>46</v>
      </c>
      <c r="G30" s="98" t="s">
        <v>46</v>
      </c>
      <c r="H30" s="99" t="s">
        <v>46</v>
      </c>
      <c r="I30" s="100" t="s">
        <v>46</v>
      </c>
      <c r="J30" s="104">
        <f>SUM(J31,J35,J37,J40)</f>
        <v>0</v>
      </c>
      <c r="K30" s="105">
        <f>SUM(K31,K35,K37,K40)</f>
        <v>0</v>
      </c>
      <c r="L30" s="106">
        <f t="shared" ref="L30:L44" si="2">J30+K30</f>
        <v>0</v>
      </c>
      <c r="M30" s="101" t="s">
        <v>46</v>
      </c>
      <c r="N30" s="102" t="s">
        <v>46</v>
      </c>
      <c r="O30" s="100" t="s">
        <v>46</v>
      </c>
      <c r="P30" s="103"/>
      <c r="R30" s="56"/>
    </row>
    <row r="31" spans="1:18" s="46" customFormat="1" ht="24.75" hidden="1" thickTop="1" x14ac:dyDescent="0.25">
      <c r="A31" s="107">
        <v>21350</v>
      </c>
      <c r="B31" s="95" t="s">
        <v>49</v>
      </c>
      <c r="C31" s="96">
        <f t="shared" si="1"/>
        <v>0</v>
      </c>
      <c r="D31" s="710" t="s">
        <v>46</v>
      </c>
      <c r="E31" s="102" t="s">
        <v>46</v>
      </c>
      <c r="F31" s="359" t="s">
        <v>46</v>
      </c>
      <c r="G31" s="98" t="s">
        <v>46</v>
      </c>
      <c r="H31" s="99" t="s">
        <v>46</v>
      </c>
      <c r="I31" s="100" t="s">
        <v>46</v>
      </c>
      <c r="J31" s="104">
        <f>SUM(J32:J34)</f>
        <v>0</v>
      </c>
      <c r="K31" s="105">
        <f>SUM(K32:K34)</f>
        <v>0</v>
      </c>
      <c r="L31" s="106">
        <f t="shared" si="2"/>
        <v>0</v>
      </c>
      <c r="M31" s="101" t="s">
        <v>46</v>
      </c>
      <c r="N31" s="102" t="s">
        <v>46</v>
      </c>
      <c r="O31" s="100" t="s">
        <v>46</v>
      </c>
      <c r="P31" s="103"/>
      <c r="R31" s="56"/>
    </row>
    <row r="32" spans="1:18" ht="12.75" hidden="1" thickTop="1" x14ac:dyDescent="0.25">
      <c r="A32" s="66">
        <v>21351</v>
      </c>
      <c r="B32" s="108" t="s">
        <v>50</v>
      </c>
      <c r="C32" s="109">
        <f t="shared" si="1"/>
        <v>0</v>
      </c>
      <c r="D32" s="711" t="s">
        <v>46</v>
      </c>
      <c r="E32" s="117" t="s">
        <v>46</v>
      </c>
      <c r="F32" s="360" t="s">
        <v>46</v>
      </c>
      <c r="G32" s="110" t="s">
        <v>46</v>
      </c>
      <c r="H32" s="111" t="s">
        <v>46</v>
      </c>
      <c r="I32" s="112" t="s">
        <v>46</v>
      </c>
      <c r="J32" s="113"/>
      <c r="K32" s="114"/>
      <c r="L32" s="115">
        <f t="shared" si="2"/>
        <v>0</v>
      </c>
      <c r="M32" s="116" t="s">
        <v>46</v>
      </c>
      <c r="N32" s="117" t="s">
        <v>46</v>
      </c>
      <c r="O32" s="112" t="s">
        <v>46</v>
      </c>
      <c r="P32" s="74"/>
      <c r="R32" s="56"/>
    </row>
    <row r="33" spans="1:18" ht="12.75" hidden="1" thickTop="1" x14ac:dyDescent="0.25">
      <c r="A33" s="75">
        <v>21352</v>
      </c>
      <c r="B33" s="118" t="s">
        <v>51</v>
      </c>
      <c r="C33" s="119">
        <f t="shared" si="1"/>
        <v>0</v>
      </c>
      <c r="D33" s="712" t="s">
        <v>46</v>
      </c>
      <c r="E33" s="127" t="s">
        <v>46</v>
      </c>
      <c r="F33" s="361" t="s">
        <v>46</v>
      </c>
      <c r="G33" s="120" t="s">
        <v>46</v>
      </c>
      <c r="H33" s="121" t="s">
        <v>46</v>
      </c>
      <c r="I33" s="122" t="s">
        <v>46</v>
      </c>
      <c r="J33" s="123"/>
      <c r="K33" s="124"/>
      <c r="L33" s="125">
        <f t="shared" si="2"/>
        <v>0</v>
      </c>
      <c r="M33" s="126" t="s">
        <v>46</v>
      </c>
      <c r="N33" s="127" t="s">
        <v>46</v>
      </c>
      <c r="O33" s="122" t="s">
        <v>46</v>
      </c>
      <c r="P33" s="83"/>
      <c r="R33" s="56"/>
    </row>
    <row r="34" spans="1:18" ht="24.75" hidden="1" thickTop="1" x14ac:dyDescent="0.25">
      <c r="A34" s="75">
        <v>21359</v>
      </c>
      <c r="B34" s="118" t="s">
        <v>52</v>
      </c>
      <c r="C34" s="119">
        <f t="shared" si="1"/>
        <v>0</v>
      </c>
      <c r="D34" s="712" t="s">
        <v>46</v>
      </c>
      <c r="E34" s="127" t="s">
        <v>46</v>
      </c>
      <c r="F34" s="361" t="s">
        <v>46</v>
      </c>
      <c r="G34" s="120" t="s">
        <v>46</v>
      </c>
      <c r="H34" s="121" t="s">
        <v>46</v>
      </c>
      <c r="I34" s="122" t="s">
        <v>46</v>
      </c>
      <c r="J34" s="123"/>
      <c r="K34" s="124"/>
      <c r="L34" s="125">
        <f t="shared" si="2"/>
        <v>0</v>
      </c>
      <c r="M34" s="126" t="s">
        <v>46</v>
      </c>
      <c r="N34" s="127" t="s">
        <v>46</v>
      </c>
      <c r="O34" s="122" t="s">
        <v>46</v>
      </c>
      <c r="P34" s="83"/>
      <c r="R34" s="56"/>
    </row>
    <row r="35" spans="1:18" s="46" customFormat="1" ht="36.75" hidden="1" thickTop="1" x14ac:dyDescent="0.25">
      <c r="A35" s="107">
        <v>21370</v>
      </c>
      <c r="B35" s="95" t="s">
        <v>53</v>
      </c>
      <c r="C35" s="96">
        <f t="shared" si="1"/>
        <v>0</v>
      </c>
      <c r="D35" s="710" t="s">
        <v>46</v>
      </c>
      <c r="E35" s="102" t="s">
        <v>46</v>
      </c>
      <c r="F35" s="359" t="s">
        <v>46</v>
      </c>
      <c r="G35" s="98" t="s">
        <v>46</v>
      </c>
      <c r="H35" s="99" t="s">
        <v>46</v>
      </c>
      <c r="I35" s="100" t="s">
        <v>46</v>
      </c>
      <c r="J35" s="104">
        <f>SUM(J36)</f>
        <v>0</v>
      </c>
      <c r="K35" s="105">
        <f>SUM(K36)</f>
        <v>0</v>
      </c>
      <c r="L35" s="106">
        <f t="shared" si="2"/>
        <v>0</v>
      </c>
      <c r="M35" s="101" t="s">
        <v>46</v>
      </c>
      <c r="N35" s="102" t="s">
        <v>46</v>
      </c>
      <c r="O35" s="100" t="s">
        <v>46</v>
      </c>
      <c r="P35" s="103"/>
      <c r="R35" s="56"/>
    </row>
    <row r="36" spans="1:18" ht="36.75" hidden="1" thickTop="1" x14ac:dyDescent="0.25">
      <c r="A36" s="128">
        <v>21379</v>
      </c>
      <c r="B36" s="129" t="s">
        <v>54</v>
      </c>
      <c r="C36" s="130">
        <f t="shared" si="1"/>
        <v>0</v>
      </c>
      <c r="D36" s="713" t="s">
        <v>46</v>
      </c>
      <c r="E36" s="138" t="s">
        <v>46</v>
      </c>
      <c r="F36" s="362" t="s">
        <v>46</v>
      </c>
      <c r="G36" s="131" t="s">
        <v>46</v>
      </c>
      <c r="H36" s="132" t="s">
        <v>46</v>
      </c>
      <c r="I36" s="133" t="s">
        <v>46</v>
      </c>
      <c r="J36" s="134"/>
      <c r="K36" s="135"/>
      <c r="L36" s="136">
        <f t="shared" si="2"/>
        <v>0</v>
      </c>
      <c r="M36" s="137" t="s">
        <v>46</v>
      </c>
      <c r="N36" s="138" t="s">
        <v>46</v>
      </c>
      <c r="O36" s="133" t="s">
        <v>46</v>
      </c>
      <c r="P36" s="139"/>
      <c r="R36" s="56"/>
    </row>
    <row r="37" spans="1:18" s="46" customFormat="1" ht="12.75" hidden="1" thickTop="1" x14ac:dyDescent="0.25">
      <c r="A37" s="107">
        <v>21380</v>
      </c>
      <c r="B37" s="95" t="s">
        <v>55</v>
      </c>
      <c r="C37" s="96">
        <f t="shared" si="1"/>
        <v>0</v>
      </c>
      <c r="D37" s="710" t="s">
        <v>46</v>
      </c>
      <c r="E37" s="102" t="s">
        <v>46</v>
      </c>
      <c r="F37" s="359" t="s">
        <v>46</v>
      </c>
      <c r="G37" s="98" t="s">
        <v>46</v>
      </c>
      <c r="H37" s="99" t="s">
        <v>46</v>
      </c>
      <c r="I37" s="100" t="s">
        <v>46</v>
      </c>
      <c r="J37" s="104">
        <f>SUM(J38:J39)</f>
        <v>0</v>
      </c>
      <c r="K37" s="105">
        <f>SUM(K38:K39)</f>
        <v>0</v>
      </c>
      <c r="L37" s="106">
        <f t="shared" si="2"/>
        <v>0</v>
      </c>
      <c r="M37" s="101" t="s">
        <v>46</v>
      </c>
      <c r="N37" s="102" t="s">
        <v>46</v>
      </c>
      <c r="O37" s="100" t="s">
        <v>46</v>
      </c>
      <c r="P37" s="103"/>
      <c r="R37" s="56"/>
    </row>
    <row r="38" spans="1:18" ht="12.75" hidden="1" thickTop="1" x14ac:dyDescent="0.25">
      <c r="A38" s="67">
        <v>21381</v>
      </c>
      <c r="B38" s="108" t="s">
        <v>56</v>
      </c>
      <c r="C38" s="109">
        <f t="shared" si="1"/>
        <v>0</v>
      </c>
      <c r="D38" s="711" t="s">
        <v>46</v>
      </c>
      <c r="E38" s="117" t="s">
        <v>46</v>
      </c>
      <c r="F38" s="360" t="s">
        <v>46</v>
      </c>
      <c r="G38" s="110" t="s">
        <v>46</v>
      </c>
      <c r="H38" s="111" t="s">
        <v>46</v>
      </c>
      <c r="I38" s="112" t="s">
        <v>46</v>
      </c>
      <c r="J38" s="113"/>
      <c r="K38" s="114"/>
      <c r="L38" s="115">
        <f t="shared" si="2"/>
        <v>0</v>
      </c>
      <c r="M38" s="116" t="s">
        <v>46</v>
      </c>
      <c r="N38" s="117" t="s">
        <v>46</v>
      </c>
      <c r="O38" s="112" t="s">
        <v>46</v>
      </c>
      <c r="P38" s="74"/>
      <c r="R38" s="56"/>
    </row>
    <row r="39" spans="1:18" ht="24.75" hidden="1" thickTop="1" x14ac:dyDescent="0.25">
      <c r="A39" s="76">
        <v>21383</v>
      </c>
      <c r="B39" s="118" t="s">
        <v>57</v>
      </c>
      <c r="C39" s="119">
        <f t="shared" si="1"/>
        <v>0</v>
      </c>
      <c r="D39" s="712" t="s">
        <v>46</v>
      </c>
      <c r="E39" s="127" t="s">
        <v>46</v>
      </c>
      <c r="F39" s="361" t="s">
        <v>46</v>
      </c>
      <c r="G39" s="120" t="s">
        <v>46</v>
      </c>
      <c r="H39" s="121" t="s">
        <v>46</v>
      </c>
      <c r="I39" s="122" t="s">
        <v>46</v>
      </c>
      <c r="J39" s="123"/>
      <c r="K39" s="124"/>
      <c r="L39" s="125">
        <f t="shared" si="2"/>
        <v>0</v>
      </c>
      <c r="M39" s="126" t="s">
        <v>46</v>
      </c>
      <c r="N39" s="127" t="s">
        <v>46</v>
      </c>
      <c r="O39" s="122" t="s">
        <v>46</v>
      </c>
      <c r="P39" s="83"/>
      <c r="R39" s="56"/>
    </row>
    <row r="40" spans="1:18" s="46" customFormat="1" ht="24.75" hidden="1" thickTop="1" x14ac:dyDescent="0.25">
      <c r="A40" s="107">
        <v>21390</v>
      </c>
      <c r="B40" s="95" t="s">
        <v>58</v>
      </c>
      <c r="C40" s="96">
        <f t="shared" si="1"/>
        <v>0</v>
      </c>
      <c r="D40" s="710" t="s">
        <v>46</v>
      </c>
      <c r="E40" s="102" t="s">
        <v>46</v>
      </c>
      <c r="F40" s="359" t="s">
        <v>46</v>
      </c>
      <c r="G40" s="98" t="s">
        <v>46</v>
      </c>
      <c r="H40" s="99" t="s">
        <v>46</v>
      </c>
      <c r="I40" s="100" t="s">
        <v>46</v>
      </c>
      <c r="J40" s="104">
        <f>SUM(J41:J44)</f>
        <v>0</v>
      </c>
      <c r="K40" s="105">
        <f>SUM(K41:K44)</f>
        <v>0</v>
      </c>
      <c r="L40" s="106">
        <f t="shared" si="2"/>
        <v>0</v>
      </c>
      <c r="M40" s="101" t="s">
        <v>46</v>
      </c>
      <c r="N40" s="102" t="s">
        <v>46</v>
      </c>
      <c r="O40" s="100" t="s">
        <v>46</v>
      </c>
      <c r="P40" s="103"/>
      <c r="R40" s="56"/>
    </row>
    <row r="41" spans="1:18" ht="24.75" hidden="1" thickTop="1" x14ac:dyDescent="0.25">
      <c r="A41" s="67">
        <v>21391</v>
      </c>
      <c r="B41" s="108" t="s">
        <v>59</v>
      </c>
      <c r="C41" s="109">
        <f t="shared" si="1"/>
        <v>0</v>
      </c>
      <c r="D41" s="711" t="s">
        <v>46</v>
      </c>
      <c r="E41" s="117" t="s">
        <v>46</v>
      </c>
      <c r="F41" s="360" t="s">
        <v>46</v>
      </c>
      <c r="G41" s="110" t="s">
        <v>46</v>
      </c>
      <c r="H41" s="111" t="s">
        <v>46</v>
      </c>
      <c r="I41" s="112" t="s">
        <v>46</v>
      </c>
      <c r="J41" s="113"/>
      <c r="K41" s="114"/>
      <c r="L41" s="115">
        <f t="shared" si="2"/>
        <v>0</v>
      </c>
      <c r="M41" s="116" t="s">
        <v>46</v>
      </c>
      <c r="N41" s="117" t="s">
        <v>46</v>
      </c>
      <c r="O41" s="112" t="s">
        <v>46</v>
      </c>
      <c r="P41" s="74"/>
      <c r="R41" s="56"/>
    </row>
    <row r="42" spans="1:18" ht="12.75" hidden="1" thickTop="1" x14ac:dyDescent="0.25">
      <c r="A42" s="76">
        <v>21393</v>
      </c>
      <c r="B42" s="118" t="s">
        <v>60</v>
      </c>
      <c r="C42" s="119">
        <f t="shared" si="1"/>
        <v>0</v>
      </c>
      <c r="D42" s="712" t="s">
        <v>46</v>
      </c>
      <c r="E42" s="127" t="s">
        <v>46</v>
      </c>
      <c r="F42" s="361" t="s">
        <v>46</v>
      </c>
      <c r="G42" s="120" t="s">
        <v>46</v>
      </c>
      <c r="H42" s="121" t="s">
        <v>46</v>
      </c>
      <c r="I42" s="122" t="s">
        <v>46</v>
      </c>
      <c r="J42" s="123"/>
      <c r="K42" s="124"/>
      <c r="L42" s="125">
        <f t="shared" si="2"/>
        <v>0</v>
      </c>
      <c r="M42" s="126" t="s">
        <v>46</v>
      </c>
      <c r="N42" s="127" t="s">
        <v>46</v>
      </c>
      <c r="O42" s="122" t="s">
        <v>46</v>
      </c>
      <c r="P42" s="83"/>
      <c r="R42" s="56"/>
    </row>
    <row r="43" spans="1:18" ht="12.75" hidden="1" thickTop="1" x14ac:dyDescent="0.25">
      <c r="A43" s="76">
        <v>21395</v>
      </c>
      <c r="B43" s="118" t="s">
        <v>61</v>
      </c>
      <c r="C43" s="119">
        <f t="shared" si="1"/>
        <v>0</v>
      </c>
      <c r="D43" s="712" t="s">
        <v>46</v>
      </c>
      <c r="E43" s="127" t="s">
        <v>46</v>
      </c>
      <c r="F43" s="361" t="s">
        <v>46</v>
      </c>
      <c r="G43" s="120" t="s">
        <v>46</v>
      </c>
      <c r="H43" s="121" t="s">
        <v>46</v>
      </c>
      <c r="I43" s="122" t="s">
        <v>46</v>
      </c>
      <c r="J43" s="123"/>
      <c r="K43" s="124"/>
      <c r="L43" s="125">
        <f t="shared" si="2"/>
        <v>0</v>
      </c>
      <c r="M43" s="126" t="s">
        <v>46</v>
      </c>
      <c r="N43" s="127" t="s">
        <v>46</v>
      </c>
      <c r="O43" s="122" t="s">
        <v>46</v>
      </c>
      <c r="P43" s="83"/>
      <c r="R43" s="56"/>
    </row>
    <row r="44" spans="1:18" ht="24.75" hidden="1" thickTop="1" x14ac:dyDescent="0.25">
      <c r="A44" s="76">
        <v>21399</v>
      </c>
      <c r="B44" s="118" t="s">
        <v>62</v>
      </c>
      <c r="C44" s="119">
        <f t="shared" si="1"/>
        <v>0</v>
      </c>
      <c r="D44" s="712" t="s">
        <v>46</v>
      </c>
      <c r="E44" s="127" t="s">
        <v>46</v>
      </c>
      <c r="F44" s="361" t="s">
        <v>46</v>
      </c>
      <c r="G44" s="120" t="s">
        <v>46</v>
      </c>
      <c r="H44" s="121" t="s">
        <v>46</v>
      </c>
      <c r="I44" s="122" t="s">
        <v>46</v>
      </c>
      <c r="J44" s="123"/>
      <c r="K44" s="124"/>
      <c r="L44" s="125">
        <f t="shared" si="2"/>
        <v>0</v>
      </c>
      <c r="M44" s="126" t="s">
        <v>46</v>
      </c>
      <c r="N44" s="127" t="s">
        <v>46</v>
      </c>
      <c r="O44" s="122" t="s">
        <v>46</v>
      </c>
      <c r="P44" s="83"/>
      <c r="R44" s="56"/>
    </row>
    <row r="45" spans="1:18" s="46" customFormat="1" ht="24.75" hidden="1" thickTop="1" x14ac:dyDescent="0.25">
      <c r="A45" s="107">
        <v>21420</v>
      </c>
      <c r="B45" s="95" t="s">
        <v>63</v>
      </c>
      <c r="C45" s="140">
        <f>F45</f>
        <v>0</v>
      </c>
      <c r="D45" s="714"/>
      <c r="E45" s="337"/>
      <c r="F45" s="358">
        <f>D45+E45</f>
        <v>0</v>
      </c>
      <c r="G45" s="98" t="s">
        <v>46</v>
      </c>
      <c r="H45" s="99" t="s">
        <v>46</v>
      </c>
      <c r="I45" s="100" t="s">
        <v>46</v>
      </c>
      <c r="J45" s="98" t="s">
        <v>46</v>
      </c>
      <c r="K45" s="99" t="s">
        <v>46</v>
      </c>
      <c r="L45" s="100" t="s">
        <v>46</v>
      </c>
      <c r="M45" s="101" t="s">
        <v>46</v>
      </c>
      <c r="N45" s="102" t="s">
        <v>46</v>
      </c>
      <c r="O45" s="100" t="s">
        <v>46</v>
      </c>
      <c r="P45" s="103"/>
      <c r="R45" s="56"/>
    </row>
    <row r="46" spans="1:18" s="46" customFormat="1" ht="24.75" hidden="1" thickTop="1" x14ac:dyDescent="0.25">
      <c r="A46" s="142">
        <v>21490</v>
      </c>
      <c r="B46" s="143" t="s">
        <v>64</v>
      </c>
      <c r="C46" s="140">
        <f>F46+I46+L46</f>
        <v>0</v>
      </c>
      <c r="D46" s="715">
        <f>D47</f>
        <v>0</v>
      </c>
      <c r="E46" s="338">
        <f>E47</f>
        <v>0</v>
      </c>
      <c r="F46" s="363">
        <f>D46+E46</f>
        <v>0</v>
      </c>
      <c r="G46" s="144">
        <f>G47</f>
        <v>0</v>
      </c>
      <c r="H46" s="145">
        <f t="shared" ref="H46:K46" si="3">H47</f>
        <v>0</v>
      </c>
      <c r="I46" s="146">
        <f>G46+H46</f>
        <v>0</v>
      </c>
      <c r="J46" s="144">
        <f>J47</f>
        <v>0</v>
      </c>
      <c r="K46" s="145">
        <f t="shared" si="3"/>
        <v>0</v>
      </c>
      <c r="L46" s="146">
        <f>J46+K46</f>
        <v>0</v>
      </c>
      <c r="M46" s="101" t="s">
        <v>46</v>
      </c>
      <c r="N46" s="102" t="s">
        <v>46</v>
      </c>
      <c r="O46" s="100" t="s">
        <v>46</v>
      </c>
      <c r="P46" s="103"/>
      <c r="R46" s="56"/>
    </row>
    <row r="47" spans="1:18" s="46" customFormat="1" ht="24.75" hidden="1" thickTop="1" x14ac:dyDescent="0.25">
      <c r="A47" s="76">
        <v>21499</v>
      </c>
      <c r="B47" s="118" t="s">
        <v>65</v>
      </c>
      <c r="C47" s="147">
        <f>F47+I47+L47</f>
        <v>0</v>
      </c>
      <c r="D47" s="706"/>
      <c r="E47" s="73"/>
      <c r="F47" s="355">
        <f>D47+E47</f>
        <v>0</v>
      </c>
      <c r="G47" s="148"/>
      <c r="H47" s="70"/>
      <c r="I47" s="71">
        <f>G47+H47</f>
        <v>0</v>
      </c>
      <c r="J47" s="69"/>
      <c r="K47" s="70"/>
      <c r="L47" s="71">
        <f>J47+K47</f>
        <v>0</v>
      </c>
      <c r="M47" s="137" t="s">
        <v>46</v>
      </c>
      <c r="N47" s="138" t="s">
        <v>46</v>
      </c>
      <c r="O47" s="133" t="s">
        <v>46</v>
      </c>
      <c r="P47" s="139"/>
      <c r="R47" s="56"/>
    </row>
    <row r="48" spans="1:18" ht="24.75" hidden="1" thickTop="1" x14ac:dyDescent="0.25">
      <c r="A48" s="149">
        <v>23000</v>
      </c>
      <c r="B48" s="150" t="s">
        <v>66</v>
      </c>
      <c r="C48" s="140">
        <f>O48</f>
        <v>0</v>
      </c>
      <c r="D48" s="716" t="s">
        <v>46</v>
      </c>
      <c r="E48" s="339" t="s">
        <v>46</v>
      </c>
      <c r="F48" s="364" t="s">
        <v>46</v>
      </c>
      <c r="G48" s="151" t="s">
        <v>46</v>
      </c>
      <c r="H48" s="152" t="s">
        <v>46</v>
      </c>
      <c r="I48" s="153" t="s">
        <v>46</v>
      </c>
      <c r="J48" s="151" t="s">
        <v>46</v>
      </c>
      <c r="K48" s="152" t="s">
        <v>46</v>
      </c>
      <c r="L48" s="153" t="s">
        <v>46</v>
      </c>
      <c r="M48" s="154">
        <f>SUM(M49:M50)</f>
        <v>0</v>
      </c>
      <c r="N48" s="155">
        <f>SUM(N49:N50)</f>
        <v>0</v>
      </c>
      <c r="O48" s="156">
        <f>M48+N48</f>
        <v>0</v>
      </c>
      <c r="P48" s="103"/>
      <c r="R48" s="56"/>
    </row>
    <row r="49" spans="1:18" ht="24.75" hidden="1" thickTop="1" x14ac:dyDescent="0.25">
      <c r="A49" s="157">
        <v>23410</v>
      </c>
      <c r="B49" s="158" t="s">
        <v>67</v>
      </c>
      <c r="C49" s="159">
        <f>O49</f>
        <v>0</v>
      </c>
      <c r="D49" s="717" t="s">
        <v>46</v>
      </c>
      <c r="E49" s="340" t="s">
        <v>46</v>
      </c>
      <c r="F49" s="365" t="s">
        <v>46</v>
      </c>
      <c r="G49" s="160" t="s">
        <v>46</v>
      </c>
      <c r="H49" s="161" t="s">
        <v>46</v>
      </c>
      <c r="I49" s="162" t="s">
        <v>46</v>
      </c>
      <c r="J49" s="160" t="s">
        <v>46</v>
      </c>
      <c r="K49" s="161" t="s">
        <v>46</v>
      </c>
      <c r="L49" s="162" t="s">
        <v>46</v>
      </c>
      <c r="M49" s="163"/>
      <c r="N49" s="164"/>
      <c r="O49" s="165">
        <f>M49+N49</f>
        <v>0</v>
      </c>
      <c r="P49" s="166"/>
      <c r="R49" s="56"/>
    </row>
    <row r="50" spans="1:18" ht="24.75" hidden="1" thickTop="1" x14ac:dyDescent="0.25">
      <c r="A50" s="157">
        <v>23510</v>
      </c>
      <c r="B50" s="158" t="s">
        <v>68</v>
      </c>
      <c r="C50" s="159">
        <f>O50</f>
        <v>0</v>
      </c>
      <c r="D50" s="717" t="s">
        <v>46</v>
      </c>
      <c r="E50" s="340" t="s">
        <v>46</v>
      </c>
      <c r="F50" s="365" t="s">
        <v>46</v>
      </c>
      <c r="G50" s="160" t="s">
        <v>46</v>
      </c>
      <c r="H50" s="161" t="s">
        <v>46</v>
      </c>
      <c r="I50" s="162" t="s">
        <v>46</v>
      </c>
      <c r="J50" s="160" t="s">
        <v>46</v>
      </c>
      <c r="K50" s="161" t="s">
        <v>46</v>
      </c>
      <c r="L50" s="162" t="s">
        <v>46</v>
      </c>
      <c r="M50" s="163"/>
      <c r="N50" s="164"/>
      <c r="O50" s="165">
        <f>M50+N50</f>
        <v>0</v>
      </c>
      <c r="P50" s="166"/>
      <c r="R50" s="56"/>
    </row>
    <row r="51" spans="1:18" ht="12.75" thickTop="1" x14ac:dyDescent="0.25">
      <c r="A51" s="167"/>
      <c r="B51" s="158"/>
      <c r="C51" s="168"/>
      <c r="D51" s="718"/>
      <c r="E51" s="791"/>
      <c r="F51" s="395"/>
      <c r="G51" s="169"/>
      <c r="H51" s="170"/>
      <c r="I51" s="162"/>
      <c r="J51" s="171"/>
      <c r="K51" s="172"/>
      <c r="L51" s="165"/>
      <c r="M51" s="163"/>
      <c r="N51" s="164"/>
      <c r="O51" s="165"/>
      <c r="P51" s="166"/>
      <c r="R51" s="56"/>
    </row>
    <row r="52" spans="1:18" s="46" customFormat="1" x14ac:dyDescent="0.25">
      <c r="A52" s="173"/>
      <c r="B52" s="174" t="s">
        <v>69</v>
      </c>
      <c r="C52" s="175"/>
      <c r="D52" s="719"/>
      <c r="E52" s="792"/>
      <c r="F52" s="795"/>
      <c r="G52" s="176"/>
      <c r="H52" s="177"/>
      <c r="I52" s="178"/>
      <c r="J52" s="176"/>
      <c r="K52" s="177"/>
      <c r="L52" s="178"/>
      <c r="M52" s="179"/>
      <c r="N52" s="180"/>
      <c r="O52" s="178"/>
      <c r="P52" s="181"/>
      <c r="R52" s="56"/>
    </row>
    <row r="53" spans="1:18" s="46" customFormat="1" ht="12.75" thickBot="1" x14ac:dyDescent="0.3">
      <c r="A53" s="182"/>
      <c r="B53" s="47" t="s">
        <v>70</v>
      </c>
      <c r="C53" s="183">
        <f t="shared" ref="C53:C116" si="4">F53+I53+L53+O53</f>
        <v>791167</v>
      </c>
      <c r="D53" s="183">
        <f>SUM(D54,D284)</f>
        <v>790553</v>
      </c>
      <c r="E53" s="610">
        <f>SUM(E54,E284)</f>
        <v>614</v>
      </c>
      <c r="F53" s="398">
        <f t="shared" ref="F53:F117" si="5">D53+E53</f>
        <v>791167</v>
      </c>
      <c r="G53" s="184">
        <f>SUM(G54,G284)</f>
        <v>0</v>
      </c>
      <c r="H53" s="185">
        <f>SUM(H54,H284)</f>
        <v>0</v>
      </c>
      <c r="I53" s="186">
        <f t="shared" ref="I53:I117" si="6">G53+H53</f>
        <v>0</v>
      </c>
      <c r="J53" s="184">
        <f>SUM(J54,J284)</f>
        <v>0</v>
      </c>
      <c r="K53" s="185">
        <f>SUM(K54,K284)</f>
        <v>0</v>
      </c>
      <c r="L53" s="186">
        <f t="shared" ref="L53:L117" si="7">J53+K53</f>
        <v>0</v>
      </c>
      <c r="M53" s="187">
        <f>SUM(M54,M284)</f>
        <v>0</v>
      </c>
      <c r="N53" s="188">
        <f>SUM(N54,N284)</f>
        <v>0</v>
      </c>
      <c r="O53" s="186">
        <f t="shared" ref="O53:O117" si="8">M53+N53</f>
        <v>0</v>
      </c>
      <c r="P53" s="55"/>
      <c r="R53" s="56"/>
    </row>
    <row r="54" spans="1:18" s="46" customFormat="1" ht="36.75" thickTop="1" x14ac:dyDescent="0.25">
      <c r="A54" s="189"/>
      <c r="B54" s="190" t="s">
        <v>71</v>
      </c>
      <c r="C54" s="191">
        <f t="shared" si="4"/>
        <v>791167</v>
      </c>
      <c r="D54" s="191">
        <f>SUM(D55,D197)</f>
        <v>790553</v>
      </c>
      <c r="E54" s="613">
        <f>SUM(E55,E197)</f>
        <v>614</v>
      </c>
      <c r="F54" s="399">
        <f t="shared" si="5"/>
        <v>791167</v>
      </c>
      <c r="G54" s="192">
        <f>SUM(G55,G197)</f>
        <v>0</v>
      </c>
      <c r="H54" s="193">
        <f>SUM(H55,H197)</f>
        <v>0</v>
      </c>
      <c r="I54" s="194">
        <f t="shared" si="6"/>
        <v>0</v>
      </c>
      <c r="J54" s="192">
        <f>SUM(J55,J197)</f>
        <v>0</v>
      </c>
      <c r="K54" s="193">
        <f>SUM(K55,K197)</f>
        <v>0</v>
      </c>
      <c r="L54" s="194">
        <f t="shared" si="7"/>
        <v>0</v>
      </c>
      <c r="M54" s="195">
        <f>SUM(M55,M197)</f>
        <v>0</v>
      </c>
      <c r="N54" s="196">
        <f>SUM(N55,N197)</f>
        <v>0</v>
      </c>
      <c r="O54" s="194">
        <f t="shared" si="8"/>
        <v>0</v>
      </c>
      <c r="P54" s="197"/>
      <c r="R54" s="56"/>
    </row>
    <row r="55" spans="1:18" s="46" customFormat="1" ht="24" x14ac:dyDescent="0.25">
      <c r="A55" s="40"/>
      <c r="B55" s="36" t="s">
        <v>72</v>
      </c>
      <c r="C55" s="198">
        <f t="shared" si="4"/>
        <v>782487</v>
      </c>
      <c r="D55" s="198">
        <f>SUM(D56,D78,D176,D190)</f>
        <v>781873</v>
      </c>
      <c r="E55" s="605">
        <f>SUM(E56,E78,E176,E190)</f>
        <v>614</v>
      </c>
      <c r="F55" s="400">
        <f t="shared" si="5"/>
        <v>782487</v>
      </c>
      <c r="G55" s="199">
        <f>SUM(G56,G78,G176,G190)</f>
        <v>0</v>
      </c>
      <c r="H55" s="200">
        <f>SUM(H56,H78,H176,H190)</f>
        <v>0</v>
      </c>
      <c r="I55" s="201">
        <f t="shared" si="6"/>
        <v>0</v>
      </c>
      <c r="J55" s="199">
        <f>SUM(J56,J78,J176,J190)</f>
        <v>0</v>
      </c>
      <c r="K55" s="200">
        <f>SUM(K56,K78,K176,K190)</f>
        <v>0</v>
      </c>
      <c r="L55" s="201">
        <f t="shared" si="7"/>
        <v>0</v>
      </c>
      <c r="M55" s="56">
        <f>SUM(M56,M78,M176,M190)</f>
        <v>0</v>
      </c>
      <c r="N55" s="202">
        <f>SUM(N56,N78,N176,N190)</f>
        <v>0</v>
      </c>
      <c r="O55" s="201">
        <f t="shared" si="8"/>
        <v>0</v>
      </c>
      <c r="P55" s="203"/>
      <c r="R55" s="56"/>
    </row>
    <row r="56" spans="1:18" s="46" customFormat="1" x14ac:dyDescent="0.25">
      <c r="A56" s="204">
        <v>1000</v>
      </c>
      <c r="B56" s="204" t="s">
        <v>73</v>
      </c>
      <c r="C56" s="205">
        <f t="shared" si="4"/>
        <v>711211</v>
      </c>
      <c r="D56" s="205">
        <f>SUM(D57,D70)</f>
        <v>711211</v>
      </c>
      <c r="E56" s="793">
        <f>SUM(E57,E70)</f>
        <v>0</v>
      </c>
      <c r="F56" s="401">
        <f t="shared" si="5"/>
        <v>711211</v>
      </c>
      <c r="G56" s="206">
        <f>SUM(G57,G70)</f>
        <v>0</v>
      </c>
      <c r="H56" s="207">
        <f>SUM(H57,H70)</f>
        <v>0</v>
      </c>
      <c r="I56" s="208">
        <f t="shared" si="6"/>
        <v>0</v>
      </c>
      <c r="J56" s="206">
        <f>SUM(J57,J70)</f>
        <v>0</v>
      </c>
      <c r="K56" s="207">
        <f>SUM(K57,K70)</f>
        <v>0</v>
      </c>
      <c r="L56" s="208">
        <f t="shared" si="7"/>
        <v>0</v>
      </c>
      <c r="M56" s="209">
        <f>SUM(M57,M70)</f>
        <v>0</v>
      </c>
      <c r="N56" s="210">
        <f>SUM(N57,N70)</f>
        <v>0</v>
      </c>
      <c r="O56" s="208">
        <f t="shared" si="8"/>
        <v>0</v>
      </c>
      <c r="P56" s="211"/>
      <c r="R56" s="56"/>
    </row>
    <row r="57" spans="1:18" x14ac:dyDescent="0.25">
      <c r="A57" s="95">
        <v>1100</v>
      </c>
      <c r="B57" s="212" t="s">
        <v>74</v>
      </c>
      <c r="C57" s="96">
        <f t="shared" si="4"/>
        <v>542721</v>
      </c>
      <c r="D57" s="96">
        <f>SUM(D58,D61,D69)</f>
        <v>542721</v>
      </c>
      <c r="E57" s="622">
        <f>SUM(E58,E61,E69)</f>
        <v>0</v>
      </c>
      <c r="F57" s="391">
        <f t="shared" si="5"/>
        <v>542721</v>
      </c>
      <c r="G57" s="104">
        <f>SUM(G58,G61,G69)</f>
        <v>0</v>
      </c>
      <c r="H57" s="105">
        <f>SUM(H58,H61,H69)</f>
        <v>0</v>
      </c>
      <c r="I57" s="106">
        <f t="shared" si="6"/>
        <v>0</v>
      </c>
      <c r="J57" s="104">
        <f>SUM(J58,J61,J69)</f>
        <v>0</v>
      </c>
      <c r="K57" s="105">
        <f>SUM(K58,K61,K69)</f>
        <v>0</v>
      </c>
      <c r="L57" s="106">
        <f t="shared" si="7"/>
        <v>0</v>
      </c>
      <c r="M57" s="213">
        <f>SUM(M58,M61,M69)</f>
        <v>0</v>
      </c>
      <c r="N57" s="214">
        <f>SUM(N58,N61,N69)</f>
        <v>0</v>
      </c>
      <c r="O57" s="215">
        <f t="shared" si="8"/>
        <v>0</v>
      </c>
      <c r="P57" s="216"/>
      <c r="R57" s="56"/>
    </row>
    <row r="58" spans="1:18" x14ac:dyDescent="0.25">
      <c r="A58" s="217">
        <v>1110</v>
      </c>
      <c r="B58" s="158" t="s">
        <v>75</v>
      </c>
      <c r="C58" s="168">
        <f t="shared" si="4"/>
        <v>467374</v>
      </c>
      <c r="D58" s="168">
        <f>SUM(D59:D60)</f>
        <v>467374</v>
      </c>
      <c r="E58" s="623">
        <f>SUM(E59:E60)</f>
        <v>0</v>
      </c>
      <c r="F58" s="396">
        <f t="shared" si="5"/>
        <v>467374</v>
      </c>
      <c r="G58" s="218">
        <f>SUM(G59:G60)</f>
        <v>0</v>
      </c>
      <c r="H58" s="219">
        <f>SUM(H59:H60)</f>
        <v>0</v>
      </c>
      <c r="I58" s="220">
        <f t="shared" si="6"/>
        <v>0</v>
      </c>
      <c r="J58" s="218">
        <f>SUM(J59:J60)</f>
        <v>0</v>
      </c>
      <c r="K58" s="219">
        <f>SUM(K59:K60)</f>
        <v>0</v>
      </c>
      <c r="L58" s="220">
        <f t="shared" si="7"/>
        <v>0</v>
      </c>
      <c r="M58" s="221">
        <f>SUM(M59:M60)</f>
        <v>0</v>
      </c>
      <c r="N58" s="222">
        <f>SUM(N59:N60)</f>
        <v>0</v>
      </c>
      <c r="O58" s="220">
        <f t="shared" si="8"/>
        <v>0</v>
      </c>
      <c r="P58" s="166"/>
      <c r="R58" s="56"/>
    </row>
    <row r="59" spans="1:18" hidden="1" x14ac:dyDescent="0.25">
      <c r="A59" s="67">
        <v>1111</v>
      </c>
      <c r="B59" s="108" t="s">
        <v>76</v>
      </c>
      <c r="C59" s="109">
        <f t="shared" si="4"/>
        <v>0</v>
      </c>
      <c r="D59" s="720"/>
      <c r="E59" s="224"/>
      <c r="F59" s="374">
        <f t="shared" si="5"/>
        <v>0</v>
      </c>
      <c r="G59" s="113"/>
      <c r="H59" s="114"/>
      <c r="I59" s="115">
        <f t="shared" si="6"/>
        <v>0</v>
      </c>
      <c r="J59" s="113"/>
      <c r="K59" s="114"/>
      <c r="L59" s="115">
        <f t="shared" si="7"/>
        <v>0</v>
      </c>
      <c r="M59" s="223"/>
      <c r="N59" s="224"/>
      <c r="O59" s="115">
        <f t="shared" si="8"/>
        <v>0</v>
      </c>
      <c r="P59" s="74"/>
      <c r="R59" s="56"/>
    </row>
    <row r="60" spans="1:18" ht="24" x14ac:dyDescent="0.25">
      <c r="A60" s="76">
        <v>1119</v>
      </c>
      <c r="B60" s="118" t="s">
        <v>77</v>
      </c>
      <c r="C60" s="119">
        <f t="shared" si="4"/>
        <v>467374</v>
      </c>
      <c r="D60" s="721">
        <v>467374</v>
      </c>
      <c r="E60" s="629"/>
      <c r="F60" s="225">
        <f t="shared" si="5"/>
        <v>467374</v>
      </c>
      <c r="G60" s="123"/>
      <c r="H60" s="124"/>
      <c r="I60" s="125">
        <f t="shared" si="6"/>
        <v>0</v>
      </c>
      <c r="J60" s="123"/>
      <c r="K60" s="124"/>
      <c r="L60" s="125">
        <f t="shared" si="7"/>
        <v>0</v>
      </c>
      <c r="M60" s="226"/>
      <c r="N60" s="227"/>
      <c r="O60" s="125">
        <f t="shared" si="8"/>
        <v>0</v>
      </c>
      <c r="P60" s="83"/>
      <c r="R60" s="56"/>
    </row>
    <row r="61" spans="1:18" ht="24" x14ac:dyDescent="0.25">
      <c r="A61" s="228">
        <v>1140</v>
      </c>
      <c r="B61" s="118" t="s">
        <v>78</v>
      </c>
      <c r="C61" s="119">
        <f t="shared" si="4"/>
        <v>75347</v>
      </c>
      <c r="D61" s="119">
        <f>SUM(D62:D68)</f>
        <v>75347</v>
      </c>
      <c r="E61" s="230">
        <f>SUM(E62:E68)</f>
        <v>0</v>
      </c>
      <c r="F61" s="225">
        <f>D61+E61</f>
        <v>75347</v>
      </c>
      <c r="G61" s="229">
        <f>SUM(G62:G68)</f>
        <v>0</v>
      </c>
      <c r="H61" s="231">
        <f>SUM(H62:H68)</f>
        <v>0</v>
      </c>
      <c r="I61" s="125">
        <f t="shared" si="6"/>
        <v>0</v>
      </c>
      <c r="J61" s="229">
        <f>SUM(J62:J68)</f>
        <v>0</v>
      </c>
      <c r="K61" s="231">
        <f>SUM(K62:K68)</f>
        <v>0</v>
      </c>
      <c r="L61" s="125">
        <f t="shared" si="7"/>
        <v>0</v>
      </c>
      <c r="M61" s="232">
        <f>SUM(M62:M68)</f>
        <v>0</v>
      </c>
      <c r="N61" s="233">
        <f>SUM(N62:N68)</f>
        <v>0</v>
      </c>
      <c r="O61" s="125">
        <f t="shared" si="8"/>
        <v>0</v>
      </c>
      <c r="P61" s="83"/>
      <c r="R61" s="56"/>
    </row>
    <row r="62" spans="1:18" hidden="1" x14ac:dyDescent="0.25">
      <c r="A62" s="76">
        <v>1141</v>
      </c>
      <c r="B62" s="118" t="s">
        <v>79</v>
      </c>
      <c r="C62" s="119">
        <f t="shared" si="4"/>
        <v>0</v>
      </c>
      <c r="D62" s="721"/>
      <c r="E62" s="227"/>
      <c r="F62" s="375">
        <f t="shared" si="5"/>
        <v>0</v>
      </c>
      <c r="G62" s="123"/>
      <c r="H62" s="124"/>
      <c r="I62" s="125">
        <f t="shared" si="6"/>
        <v>0</v>
      </c>
      <c r="J62" s="123"/>
      <c r="K62" s="124"/>
      <c r="L62" s="125">
        <f t="shared" si="7"/>
        <v>0</v>
      </c>
      <c r="M62" s="226"/>
      <c r="N62" s="227"/>
      <c r="O62" s="125">
        <f t="shared" si="8"/>
        <v>0</v>
      </c>
      <c r="P62" s="83"/>
      <c r="R62" s="56"/>
    </row>
    <row r="63" spans="1:18" ht="24" hidden="1" x14ac:dyDescent="0.25">
      <c r="A63" s="76">
        <v>1142</v>
      </c>
      <c r="B63" s="118" t="s">
        <v>80</v>
      </c>
      <c r="C63" s="119">
        <f t="shared" si="4"/>
        <v>0</v>
      </c>
      <c r="D63" s="721"/>
      <c r="E63" s="227"/>
      <c r="F63" s="375">
        <f t="shared" si="5"/>
        <v>0</v>
      </c>
      <c r="G63" s="123"/>
      <c r="H63" s="124"/>
      <c r="I63" s="125">
        <f t="shared" si="6"/>
        <v>0</v>
      </c>
      <c r="J63" s="123"/>
      <c r="K63" s="124"/>
      <c r="L63" s="125">
        <f t="shared" si="7"/>
        <v>0</v>
      </c>
      <c r="M63" s="226"/>
      <c r="N63" s="227"/>
      <c r="O63" s="125">
        <f t="shared" si="8"/>
        <v>0</v>
      </c>
      <c r="P63" s="83"/>
      <c r="R63" s="56"/>
    </row>
    <row r="64" spans="1:18" ht="24" hidden="1" x14ac:dyDescent="0.25">
      <c r="A64" s="76">
        <v>1145</v>
      </c>
      <c r="B64" s="118" t="s">
        <v>81</v>
      </c>
      <c r="C64" s="119">
        <f t="shared" si="4"/>
        <v>0</v>
      </c>
      <c r="D64" s="721"/>
      <c r="E64" s="227"/>
      <c r="F64" s="375">
        <f t="shared" si="5"/>
        <v>0</v>
      </c>
      <c r="G64" s="123"/>
      <c r="H64" s="124"/>
      <c r="I64" s="125">
        <f t="shared" si="6"/>
        <v>0</v>
      </c>
      <c r="J64" s="123"/>
      <c r="K64" s="124"/>
      <c r="L64" s="125">
        <f t="shared" si="7"/>
        <v>0</v>
      </c>
      <c r="M64" s="226"/>
      <c r="N64" s="227"/>
      <c r="O64" s="125">
        <f t="shared" si="8"/>
        <v>0</v>
      </c>
      <c r="P64" s="83"/>
      <c r="R64" s="56"/>
    </row>
    <row r="65" spans="1:18" ht="24" x14ac:dyDescent="0.25">
      <c r="A65" s="76">
        <v>1146</v>
      </c>
      <c r="B65" s="118" t="s">
        <v>82</v>
      </c>
      <c r="C65" s="119">
        <f t="shared" si="4"/>
        <v>33851</v>
      </c>
      <c r="D65" s="721">
        <v>33851</v>
      </c>
      <c r="E65" s="629"/>
      <c r="F65" s="225">
        <f t="shared" si="5"/>
        <v>33851</v>
      </c>
      <c r="G65" s="123"/>
      <c r="H65" s="124"/>
      <c r="I65" s="125">
        <f t="shared" si="6"/>
        <v>0</v>
      </c>
      <c r="J65" s="123"/>
      <c r="K65" s="124"/>
      <c r="L65" s="125">
        <f t="shared" si="7"/>
        <v>0</v>
      </c>
      <c r="M65" s="226"/>
      <c r="N65" s="227"/>
      <c r="O65" s="125">
        <f t="shared" si="8"/>
        <v>0</v>
      </c>
      <c r="P65" s="83"/>
      <c r="R65" s="56"/>
    </row>
    <row r="66" spans="1:18" x14ac:dyDescent="0.25">
      <c r="A66" s="76">
        <v>1147</v>
      </c>
      <c r="B66" s="118" t="s">
        <v>83</v>
      </c>
      <c r="C66" s="119">
        <f t="shared" si="4"/>
        <v>10842</v>
      </c>
      <c r="D66" s="721">
        <v>10842</v>
      </c>
      <c r="E66" s="629"/>
      <c r="F66" s="225">
        <f t="shared" si="5"/>
        <v>10842</v>
      </c>
      <c r="G66" s="123"/>
      <c r="H66" s="124"/>
      <c r="I66" s="125">
        <f t="shared" si="6"/>
        <v>0</v>
      </c>
      <c r="J66" s="123"/>
      <c r="K66" s="124"/>
      <c r="L66" s="125">
        <f t="shared" si="7"/>
        <v>0</v>
      </c>
      <c r="M66" s="226"/>
      <c r="N66" s="227"/>
      <c r="O66" s="125">
        <f t="shared" si="8"/>
        <v>0</v>
      </c>
      <c r="P66" s="83"/>
      <c r="R66" s="56"/>
    </row>
    <row r="67" spans="1:18" x14ac:dyDescent="0.25">
      <c r="A67" s="76">
        <v>1148</v>
      </c>
      <c r="B67" s="118" t="s">
        <v>84</v>
      </c>
      <c r="C67" s="119">
        <f t="shared" si="4"/>
        <v>30654</v>
      </c>
      <c r="D67" s="721">
        <v>30654</v>
      </c>
      <c r="E67" s="629"/>
      <c r="F67" s="225">
        <f t="shared" si="5"/>
        <v>30654</v>
      </c>
      <c r="G67" s="123"/>
      <c r="H67" s="124"/>
      <c r="I67" s="125">
        <f t="shared" si="6"/>
        <v>0</v>
      </c>
      <c r="J67" s="123"/>
      <c r="K67" s="124"/>
      <c r="L67" s="125">
        <f t="shared" si="7"/>
        <v>0</v>
      </c>
      <c r="M67" s="226"/>
      <c r="N67" s="227"/>
      <c r="O67" s="125">
        <f t="shared" si="8"/>
        <v>0</v>
      </c>
      <c r="P67" s="83"/>
      <c r="R67" s="56"/>
    </row>
    <row r="68" spans="1:18" ht="36" hidden="1" x14ac:dyDescent="0.25">
      <c r="A68" s="76">
        <v>1149</v>
      </c>
      <c r="B68" s="118" t="s">
        <v>85</v>
      </c>
      <c r="C68" s="119">
        <f t="shared" si="4"/>
        <v>0</v>
      </c>
      <c r="D68" s="721"/>
      <c r="E68" s="227"/>
      <c r="F68" s="375">
        <f t="shared" si="5"/>
        <v>0</v>
      </c>
      <c r="G68" s="123"/>
      <c r="H68" s="124"/>
      <c r="I68" s="125">
        <f t="shared" si="6"/>
        <v>0</v>
      </c>
      <c r="J68" s="123"/>
      <c r="K68" s="124"/>
      <c r="L68" s="125">
        <f t="shared" si="7"/>
        <v>0</v>
      </c>
      <c r="M68" s="226"/>
      <c r="N68" s="227"/>
      <c r="O68" s="125">
        <f t="shared" si="8"/>
        <v>0</v>
      </c>
      <c r="P68" s="83"/>
      <c r="R68" s="56"/>
    </row>
    <row r="69" spans="1:18" ht="36" hidden="1" x14ac:dyDescent="0.25">
      <c r="A69" s="217">
        <v>1150</v>
      </c>
      <c r="B69" s="158" t="s">
        <v>86</v>
      </c>
      <c r="C69" s="119">
        <f t="shared" si="4"/>
        <v>0</v>
      </c>
      <c r="D69" s="722"/>
      <c r="E69" s="237"/>
      <c r="F69" s="373">
        <f t="shared" si="5"/>
        <v>0</v>
      </c>
      <c r="G69" s="234"/>
      <c r="H69" s="235"/>
      <c r="I69" s="220">
        <f t="shared" si="6"/>
        <v>0</v>
      </c>
      <c r="J69" s="234"/>
      <c r="K69" s="235"/>
      <c r="L69" s="220">
        <f t="shared" si="7"/>
        <v>0</v>
      </c>
      <c r="M69" s="236"/>
      <c r="N69" s="237"/>
      <c r="O69" s="220">
        <f t="shared" si="8"/>
        <v>0</v>
      </c>
      <c r="P69" s="166"/>
      <c r="R69" s="56"/>
    </row>
    <row r="70" spans="1:18" ht="36" x14ac:dyDescent="0.25">
      <c r="A70" s="95">
        <v>1200</v>
      </c>
      <c r="B70" s="212" t="s">
        <v>87</v>
      </c>
      <c r="C70" s="96">
        <f t="shared" si="4"/>
        <v>168490</v>
      </c>
      <c r="D70" s="96">
        <f>SUM(D71:D72)</f>
        <v>168490</v>
      </c>
      <c r="E70" s="622">
        <f>SUM(E71:E72)</f>
        <v>0</v>
      </c>
      <c r="F70" s="391">
        <f>D70+E70</f>
        <v>168490</v>
      </c>
      <c r="G70" s="104">
        <f>SUM(G71:G72)</f>
        <v>0</v>
      </c>
      <c r="H70" s="105">
        <f>SUM(H71:H72)</f>
        <v>0</v>
      </c>
      <c r="I70" s="106">
        <f t="shared" si="6"/>
        <v>0</v>
      </c>
      <c r="J70" s="104">
        <f>SUM(J71:J72)</f>
        <v>0</v>
      </c>
      <c r="K70" s="105">
        <f>SUM(K71:K72)</f>
        <v>0</v>
      </c>
      <c r="L70" s="106">
        <f t="shared" si="7"/>
        <v>0</v>
      </c>
      <c r="M70" s="238">
        <f>SUM(M71:M72)</f>
        <v>0</v>
      </c>
      <c r="N70" s="239">
        <f>SUM(N71:N72)</f>
        <v>0</v>
      </c>
      <c r="O70" s="106">
        <f t="shared" si="8"/>
        <v>0</v>
      </c>
      <c r="P70" s="103"/>
      <c r="R70" s="56"/>
    </row>
    <row r="71" spans="1:18" ht="24" x14ac:dyDescent="0.25">
      <c r="A71" s="557">
        <v>1210</v>
      </c>
      <c r="B71" s="108" t="s">
        <v>88</v>
      </c>
      <c r="C71" s="109">
        <f t="shared" si="4"/>
        <v>133801</v>
      </c>
      <c r="D71" s="720">
        <v>133801</v>
      </c>
      <c r="E71" s="626"/>
      <c r="F71" s="392">
        <f t="shared" si="5"/>
        <v>133801</v>
      </c>
      <c r="G71" s="113"/>
      <c r="H71" s="114"/>
      <c r="I71" s="115">
        <f t="shared" si="6"/>
        <v>0</v>
      </c>
      <c r="J71" s="113"/>
      <c r="K71" s="114"/>
      <c r="L71" s="115">
        <f t="shared" si="7"/>
        <v>0</v>
      </c>
      <c r="M71" s="223"/>
      <c r="N71" s="224"/>
      <c r="O71" s="115">
        <f t="shared" si="8"/>
        <v>0</v>
      </c>
      <c r="P71" s="74"/>
      <c r="R71" s="56"/>
    </row>
    <row r="72" spans="1:18" ht="24" x14ac:dyDescent="0.25">
      <c r="A72" s="228">
        <v>1220</v>
      </c>
      <c r="B72" s="118" t="s">
        <v>89</v>
      </c>
      <c r="C72" s="119">
        <f t="shared" si="4"/>
        <v>34689</v>
      </c>
      <c r="D72" s="119">
        <f>SUM(D73:D77)</f>
        <v>34689</v>
      </c>
      <c r="E72" s="230">
        <f>SUM(E73:E77)</f>
        <v>0</v>
      </c>
      <c r="F72" s="225">
        <f t="shared" si="5"/>
        <v>34689</v>
      </c>
      <c r="G72" s="229">
        <f>SUM(G73:G77)</f>
        <v>0</v>
      </c>
      <c r="H72" s="231">
        <f>SUM(H73:H77)</f>
        <v>0</v>
      </c>
      <c r="I72" s="125">
        <f t="shared" si="6"/>
        <v>0</v>
      </c>
      <c r="J72" s="229">
        <f>SUM(J73:J77)</f>
        <v>0</v>
      </c>
      <c r="K72" s="231">
        <f>SUM(K73:K77)</f>
        <v>0</v>
      </c>
      <c r="L72" s="125">
        <f t="shared" si="7"/>
        <v>0</v>
      </c>
      <c r="M72" s="232">
        <f>SUM(M73:M77)</f>
        <v>0</v>
      </c>
      <c r="N72" s="233">
        <f>SUM(N73:N77)</f>
        <v>0</v>
      </c>
      <c r="O72" s="125">
        <f t="shared" si="8"/>
        <v>0</v>
      </c>
      <c r="P72" s="83"/>
      <c r="R72" s="56"/>
    </row>
    <row r="73" spans="1:18" ht="60" x14ac:dyDescent="0.25">
      <c r="A73" s="76">
        <v>1221</v>
      </c>
      <c r="B73" s="118" t="s">
        <v>90</v>
      </c>
      <c r="C73" s="119">
        <f t="shared" si="4"/>
        <v>24076</v>
      </c>
      <c r="D73" s="721">
        <v>24076</v>
      </c>
      <c r="E73" s="820"/>
      <c r="F73" s="225">
        <f t="shared" si="5"/>
        <v>24076</v>
      </c>
      <c r="G73" s="123"/>
      <c r="H73" s="124"/>
      <c r="I73" s="125">
        <f t="shared" si="6"/>
        <v>0</v>
      </c>
      <c r="J73" s="123"/>
      <c r="K73" s="124"/>
      <c r="L73" s="125">
        <f t="shared" si="7"/>
        <v>0</v>
      </c>
      <c r="M73" s="226"/>
      <c r="N73" s="227"/>
      <c r="O73" s="125">
        <f t="shared" si="8"/>
        <v>0</v>
      </c>
      <c r="P73" s="723"/>
      <c r="R73" s="56"/>
    </row>
    <row r="74" spans="1:18" hidden="1" x14ac:dyDescent="0.25">
      <c r="A74" s="76">
        <v>1223</v>
      </c>
      <c r="B74" s="118" t="s">
        <v>91</v>
      </c>
      <c r="C74" s="119">
        <f t="shared" si="4"/>
        <v>0</v>
      </c>
      <c r="D74" s="721"/>
      <c r="E74" s="227"/>
      <c r="F74" s="375">
        <f t="shared" si="5"/>
        <v>0</v>
      </c>
      <c r="G74" s="123"/>
      <c r="H74" s="124"/>
      <c r="I74" s="125">
        <f t="shared" si="6"/>
        <v>0</v>
      </c>
      <c r="J74" s="123"/>
      <c r="K74" s="124"/>
      <c r="L74" s="125">
        <f t="shared" si="7"/>
        <v>0</v>
      </c>
      <c r="M74" s="226"/>
      <c r="N74" s="227"/>
      <c r="O74" s="125">
        <f t="shared" si="8"/>
        <v>0</v>
      </c>
      <c r="P74" s="83"/>
      <c r="R74" s="56"/>
    </row>
    <row r="75" spans="1:18" hidden="1" x14ac:dyDescent="0.25">
      <c r="A75" s="76">
        <v>1225</v>
      </c>
      <c r="B75" s="118" t="s">
        <v>92</v>
      </c>
      <c r="C75" s="119">
        <f t="shared" si="4"/>
        <v>0</v>
      </c>
      <c r="D75" s="721"/>
      <c r="E75" s="227"/>
      <c r="F75" s="375">
        <f t="shared" si="5"/>
        <v>0</v>
      </c>
      <c r="G75" s="123"/>
      <c r="H75" s="124"/>
      <c r="I75" s="125">
        <f t="shared" si="6"/>
        <v>0</v>
      </c>
      <c r="J75" s="123"/>
      <c r="K75" s="124"/>
      <c r="L75" s="125">
        <f t="shared" si="7"/>
        <v>0</v>
      </c>
      <c r="M75" s="226"/>
      <c r="N75" s="227"/>
      <c r="O75" s="125">
        <f t="shared" si="8"/>
        <v>0</v>
      </c>
      <c r="P75" s="83"/>
      <c r="R75" s="56"/>
    </row>
    <row r="76" spans="1:18" ht="36" x14ac:dyDescent="0.25">
      <c r="A76" s="76">
        <v>1227</v>
      </c>
      <c r="B76" s="118" t="s">
        <v>93</v>
      </c>
      <c r="C76" s="119">
        <f t="shared" si="4"/>
        <v>9971</v>
      </c>
      <c r="D76" s="721">
        <v>9971</v>
      </c>
      <c r="E76" s="629"/>
      <c r="F76" s="225">
        <f t="shared" si="5"/>
        <v>9971</v>
      </c>
      <c r="G76" s="123"/>
      <c r="H76" s="124"/>
      <c r="I76" s="125">
        <f t="shared" si="6"/>
        <v>0</v>
      </c>
      <c r="J76" s="123"/>
      <c r="K76" s="124"/>
      <c r="L76" s="125">
        <f t="shared" si="7"/>
        <v>0</v>
      </c>
      <c r="M76" s="226"/>
      <c r="N76" s="227"/>
      <c r="O76" s="125">
        <f t="shared" si="8"/>
        <v>0</v>
      </c>
      <c r="P76" s="83"/>
      <c r="R76" s="56"/>
    </row>
    <row r="77" spans="1:18" ht="60" x14ac:dyDescent="0.25">
      <c r="A77" s="76">
        <v>1228</v>
      </c>
      <c r="B77" s="118" t="s">
        <v>94</v>
      </c>
      <c r="C77" s="119">
        <f t="shared" si="4"/>
        <v>642</v>
      </c>
      <c r="D77" s="721">
        <v>642</v>
      </c>
      <c r="E77" s="629"/>
      <c r="F77" s="225">
        <f t="shared" si="5"/>
        <v>642</v>
      </c>
      <c r="G77" s="123"/>
      <c r="H77" s="124"/>
      <c r="I77" s="125">
        <f t="shared" si="6"/>
        <v>0</v>
      </c>
      <c r="J77" s="123"/>
      <c r="K77" s="124"/>
      <c r="L77" s="125">
        <f t="shared" si="7"/>
        <v>0</v>
      </c>
      <c r="M77" s="226"/>
      <c r="N77" s="227"/>
      <c r="O77" s="125">
        <f t="shared" si="8"/>
        <v>0</v>
      </c>
      <c r="P77" s="83"/>
      <c r="R77" s="56"/>
    </row>
    <row r="78" spans="1:18" x14ac:dyDescent="0.25">
      <c r="A78" s="204">
        <v>2000</v>
      </c>
      <c r="B78" s="204" t="s">
        <v>95</v>
      </c>
      <c r="C78" s="205">
        <f t="shared" si="4"/>
        <v>71276</v>
      </c>
      <c r="D78" s="205">
        <f>SUM(D79,D86,D133,D167,D168,D175)</f>
        <v>70662</v>
      </c>
      <c r="E78" s="793">
        <f>SUM(E79,E86,E133,E167,E168,E175)</f>
        <v>614</v>
      </c>
      <c r="F78" s="401">
        <f t="shared" si="5"/>
        <v>71276</v>
      </c>
      <c r="G78" s="206">
        <f>SUM(G79,G86,G133,G167,G168,G175)</f>
        <v>0</v>
      </c>
      <c r="H78" s="207">
        <f>SUM(H79,H86,H133,H167,H168,H175)</f>
        <v>0</v>
      </c>
      <c r="I78" s="208">
        <f t="shared" si="6"/>
        <v>0</v>
      </c>
      <c r="J78" s="206">
        <f>SUM(J79,J86,J133,J167,J168,J175)</f>
        <v>0</v>
      </c>
      <c r="K78" s="207">
        <f>SUM(K79,K86,K133,K167,K168,K175)</f>
        <v>0</v>
      </c>
      <c r="L78" s="208">
        <f t="shared" si="7"/>
        <v>0</v>
      </c>
      <c r="M78" s="209">
        <f>SUM(M79,M86,M133,M167,M168,M175)</f>
        <v>0</v>
      </c>
      <c r="N78" s="210">
        <f>SUM(N79,N86,N133,N167,N168,N175)</f>
        <v>0</v>
      </c>
      <c r="O78" s="208">
        <f t="shared" si="8"/>
        <v>0</v>
      </c>
      <c r="P78" s="211"/>
      <c r="R78" s="56"/>
    </row>
    <row r="79" spans="1:18" ht="24" x14ac:dyDescent="0.25">
      <c r="A79" s="95">
        <v>2100</v>
      </c>
      <c r="B79" s="212" t="s">
        <v>96</v>
      </c>
      <c r="C79" s="96">
        <f t="shared" si="4"/>
        <v>798</v>
      </c>
      <c r="D79" s="96">
        <f>SUM(D80,D83)</f>
        <v>184</v>
      </c>
      <c r="E79" s="622">
        <f>SUM(E80,E83)</f>
        <v>614</v>
      </c>
      <c r="F79" s="391">
        <f t="shared" si="5"/>
        <v>798</v>
      </c>
      <c r="G79" s="104">
        <f>SUM(G80,G83)</f>
        <v>0</v>
      </c>
      <c r="H79" s="105">
        <f>SUM(H80,H83)</f>
        <v>0</v>
      </c>
      <c r="I79" s="106">
        <f t="shared" si="6"/>
        <v>0</v>
      </c>
      <c r="J79" s="104">
        <f>SUM(J80,J83)</f>
        <v>0</v>
      </c>
      <c r="K79" s="105">
        <f>SUM(K80,K83)</f>
        <v>0</v>
      </c>
      <c r="L79" s="106">
        <f t="shared" si="7"/>
        <v>0</v>
      </c>
      <c r="M79" s="238">
        <f>SUM(M80,M83)</f>
        <v>0</v>
      </c>
      <c r="N79" s="239">
        <f>SUM(N80,N83)</f>
        <v>0</v>
      </c>
      <c r="O79" s="106">
        <f t="shared" si="8"/>
        <v>0</v>
      </c>
      <c r="P79" s="103"/>
      <c r="R79" s="56"/>
    </row>
    <row r="80" spans="1:18" ht="24" hidden="1" x14ac:dyDescent="0.25">
      <c r="A80" s="557">
        <v>2110</v>
      </c>
      <c r="B80" s="108" t="s">
        <v>97</v>
      </c>
      <c r="C80" s="109">
        <f t="shared" si="4"/>
        <v>0</v>
      </c>
      <c r="D80" s="109">
        <f>SUM(D81:D82)</f>
        <v>0</v>
      </c>
      <c r="E80" s="245">
        <f>SUM(E81:E82)</f>
        <v>0</v>
      </c>
      <c r="F80" s="374">
        <f t="shared" si="5"/>
        <v>0</v>
      </c>
      <c r="G80" s="241">
        <f>SUM(G81:G82)</f>
        <v>0</v>
      </c>
      <c r="H80" s="243">
        <f>SUM(H81:H82)</f>
        <v>0</v>
      </c>
      <c r="I80" s="115">
        <f t="shared" si="6"/>
        <v>0</v>
      </c>
      <c r="J80" s="241">
        <f>SUM(J81:J82)</f>
        <v>0</v>
      </c>
      <c r="K80" s="243">
        <f>SUM(K81:K82)</f>
        <v>0</v>
      </c>
      <c r="L80" s="115">
        <f t="shared" si="7"/>
        <v>0</v>
      </c>
      <c r="M80" s="244">
        <f>SUM(M81:M82)</f>
        <v>0</v>
      </c>
      <c r="N80" s="245">
        <f>SUM(N81:N82)</f>
        <v>0</v>
      </c>
      <c r="O80" s="115">
        <f t="shared" si="8"/>
        <v>0</v>
      </c>
      <c r="P80" s="74"/>
      <c r="R80" s="56"/>
    </row>
    <row r="81" spans="1:18" hidden="1" x14ac:dyDescent="0.25">
      <c r="A81" s="76">
        <v>2111</v>
      </c>
      <c r="B81" s="118" t="s">
        <v>98</v>
      </c>
      <c r="C81" s="119">
        <f t="shared" si="4"/>
        <v>0</v>
      </c>
      <c r="D81" s="721"/>
      <c r="E81" s="227"/>
      <c r="F81" s="375">
        <f t="shared" si="5"/>
        <v>0</v>
      </c>
      <c r="G81" s="123"/>
      <c r="H81" s="124"/>
      <c r="I81" s="125">
        <f t="shared" si="6"/>
        <v>0</v>
      </c>
      <c r="J81" s="123"/>
      <c r="K81" s="124"/>
      <c r="L81" s="125">
        <f t="shared" si="7"/>
        <v>0</v>
      </c>
      <c r="M81" s="226"/>
      <c r="N81" s="227"/>
      <c r="O81" s="125">
        <f t="shared" si="8"/>
        <v>0</v>
      </c>
      <c r="P81" s="83"/>
      <c r="R81" s="56"/>
    </row>
    <row r="82" spans="1:18" ht="24" hidden="1" x14ac:dyDescent="0.25">
      <c r="A82" s="76">
        <v>2112</v>
      </c>
      <c r="B82" s="118" t="s">
        <v>99</v>
      </c>
      <c r="C82" s="119">
        <f t="shared" si="4"/>
        <v>0</v>
      </c>
      <c r="D82" s="721"/>
      <c r="E82" s="227"/>
      <c r="F82" s="375">
        <f t="shared" si="5"/>
        <v>0</v>
      </c>
      <c r="G82" s="123"/>
      <c r="H82" s="124"/>
      <c r="I82" s="125">
        <f t="shared" si="6"/>
        <v>0</v>
      </c>
      <c r="J82" s="123"/>
      <c r="K82" s="124"/>
      <c r="L82" s="125">
        <f t="shared" si="7"/>
        <v>0</v>
      </c>
      <c r="M82" s="226"/>
      <c r="N82" s="227"/>
      <c r="O82" s="125">
        <f t="shared" si="8"/>
        <v>0</v>
      </c>
      <c r="P82" s="83"/>
      <c r="R82" s="56"/>
    </row>
    <row r="83" spans="1:18" ht="24" x14ac:dyDescent="0.25">
      <c r="A83" s="228">
        <v>2120</v>
      </c>
      <c r="B83" s="118" t="s">
        <v>100</v>
      </c>
      <c r="C83" s="119">
        <f t="shared" si="4"/>
        <v>798</v>
      </c>
      <c r="D83" s="119">
        <f>SUM(D84:D85)</f>
        <v>184</v>
      </c>
      <c r="E83" s="230">
        <f>SUM(E84:E85)</f>
        <v>614</v>
      </c>
      <c r="F83" s="225">
        <f t="shared" si="5"/>
        <v>798</v>
      </c>
      <c r="G83" s="229">
        <f>SUM(G84:G85)</f>
        <v>0</v>
      </c>
      <c r="H83" s="231">
        <f>SUM(H84:H85)</f>
        <v>0</v>
      </c>
      <c r="I83" s="125">
        <f t="shared" si="6"/>
        <v>0</v>
      </c>
      <c r="J83" s="229">
        <f>SUM(J84:J85)</f>
        <v>0</v>
      </c>
      <c r="K83" s="231">
        <f>SUM(K84:K85)</f>
        <v>0</v>
      </c>
      <c r="L83" s="125">
        <f t="shared" si="7"/>
        <v>0</v>
      </c>
      <c r="M83" s="232">
        <f>SUM(M84:M85)</f>
        <v>0</v>
      </c>
      <c r="N83" s="233">
        <f>SUM(N84:N85)</f>
        <v>0</v>
      </c>
      <c r="O83" s="125">
        <f t="shared" si="8"/>
        <v>0</v>
      </c>
      <c r="P83" s="83"/>
      <c r="R83" s="56"/>
    </row>
    <row r="84" spans="1:18" ht="24" x14ac:dyDescent="0.25">
      <c r="A84" s="76">
        <v>2121</v>
      </c>
      <c r="B84" s="118" t="s">
        <v>98</v>
      </c>
      <c r="C84" s="119">
        <f t="shared" si="4"/>
        <v>368</v>
      </c>
      <c r="D84" s="721">
        <v>184</v>
      </c>
      <c r="E84" s="629">
        <v>184</v>
      </c>
      <c r="F84" s="225">
        <f t="shared" si="5"/>
        <v>368</v>
      </c>
      <c r="G84" s="123"/>
      <c r="H84" s="124"/>
      <c r="I84" s="125">
        <f t="shared" si="6"/>
        <v>0</v>
      </c>
      <c r="J84" s="123"/>
      <c r="K84" s="124"/>
      <c r="L84" s="125">
        <f t="shared" si="7"/>
        <v>0</v>
      </c>
      <c r="M84" s="226"/>
      <c r="N84" s="227"/>
      <c r="O84" s="125">
        <f t="shared" si="8"/>
        <v>0</v>
      </c>
      <c r="P84" s="83" t="s">
        <v>776</v>
      </c>
      <c r="R84" s="56"/>
    </row>
    <row r="85" spans="1:18" ht="36" x14ac:dyDescent="0.25">
      <c r="A85" s="76">
        <v>2122</v>
      </c>
      <c r="B85" s="118" t="s">
        <v>99</v>
      </c>
      <c r="C85" s="119">
        <f t="shared" si="4"/>
        <v>430</v>
      </c>
      <c r="D85" s="721">
        <v>0</v>
      </c>
      <c r="E85" s="629">
        <v>430</v>
      </c>
      <c r="F85" s="225">
        <f t="shared" si="5"/>
        <v>430</v>
      </c>
      <c r="G85" s="123"/>
      <c r="H85" s="124"/>
      <c r="I85" s="125">
        <f t="shared" si="6"/>
        <v>0</v>
      </c>
      <c r="J85" s="123"/>
      <c r="K85" s="124"/>
      <c r="L85" s="125">
        <f t="shared" si="7"/>
        <v>0</v>
      </c>
      <c r="M85" s="226"/>
      <c r="N85" s="227"/>
      <c r="O85" s="125">
        <f t="shared" si="8"/>
        <v>0</v>
      </c>
      <c r="P85" s="83" t="s">
        <v>777</v>
      </c>
      <c r="R85" s="56"/>
    </row>
    <row r="86" spans="1:18" x14ac:dyDescent="0.25">
      <c r="A86" s="95">
        <v>2200</v>
      </c>
      <c r="B86" s="212" t="s">
        <v>101</v>
      </c>
      <c r="C86" s="246">
        <f t="shared" si="4"/>
        <v>44423</v>
      </c>
      <c r="D86" s="96">
        <f>SUM(D87,D92,D98,D106,D115,D119,D125,D131)</f>
        <v>44423</v>
      </c>
      <c r="E86" s="622">
        <f>SUM(E87,E92,E98,E106,E115,E119,E125,E131)</f>
        <v>0</v>
      </c>
      <c r="F86" s="391">
        <f t="shared" si="5"/>
        <v>44423</v>
      </c>
      <c r="G86" s="104">
        <f>SUM(G87,G92,G98,G106,G115,G119,G125,G131)</f>
        <v>0</v>
      </c>
      <c r="H86" s="105">
        <f>SUM(H87,H92,H98,H106,H115,H119,H125,H131)</f>
        <v>0</v>
      </c>
      <c r="I86" s="106">
        <f t="shared" si="6"/>
        <v>0</v>
      </c>
      <c r="J86" s="104">
        <f>SUM(J87,J92,J98,J106,J115,J119,J125,J131)</f>
        <v>0</v>
      </c>
      <c r="K86" s="105">
        <f>SUM(K87,K92,K98,K106,K115,K119,K125,K131)</f>
        <v>0</v>
      </c>
      <c r="L86" s="106">
        <f t="shared" si="7"/>
        <v>0</v>
      </c>
      <c r="M86" s="247">
        <f>SUM(M87,M92,M98,M106,M115,M119,M125,M131)</f>
        <v>0</v>
      </c>
      <c r="N86" s="248">
        <f>SUM(N87,N92,N98,N106,N115,N119,N125,N131)</f>
        <v>0</v>
      </c>
      <c r="O86" s="249">
        <f t="shared" si="8"/>
        <v>0</v>
      </c>
      <c r="P86" s="250"/>
      <c r="R86" s="56"/>
    </row>
    <row r="87" spans="1:18" ht="24" x14ac:dyDescent="0.25">
      <c r="A87" s="217">
        <v>2210</v>
      </c>
      <c r="B87" s="158" t="s">
        <v>102</v>
      </c>
      <c r="C87" s="168">
        <f t="shared" si="4"/>
        <v>9835</v>
      </c>
      <c r="D87" s="168">
        <f>SUM(D88:D91)</f>
        <v>9835</v>
      </c>
      <c r="E87" s="623">
        <f>SUM(E88:E91)</f>
        <v>0</v>
      </c>
      <c r="F87" s="396">
        <f t="shared" si="5"/>
        <v>9835</v>
      </c>
      <c r="G87" s="218">
        <f>SUM(G88:G91)</f>
        <v>0</v>
      </c>
      <c r="H87" s="219">
        <f>SUM(H88:H91)</f>
        <v>0</v>
      </c>
      <c r="I87" s="220">
        <f t="shared" si="6"/>
        <v>0</v>
      </c>
      <c r="J87" s="218">
        <f>SUM(J88:J91)</f>
        <v>0</v>
      </c>
      <c r="K87" s="219">
        <f>SUM(K88:K91)</f>
        <v>0</v>
      </c>
      <c r="L87" s="220">
        <f t="shared" si="7"/>
        <v>0</v>
      </c>
      <c r="M87" s="221">
        <f>SUM(M88:M91)</f>
        <v>0</v>
      </c>
      <c r="N87" s="222">
        <f>SUM(N88:N91)</f>
        <v>0</v>
      </c>
      <c r="O87" s="220">
        <f t="shared" si="8"/>
        <v>0</v>
      </c>
      <c r="P87" s="166"/>
      <c r="R87" s="56"/>
    </row>
    <row r="88" spans="1:18" ht="24" hidden="1" x14ac:dyDescent="0.25">
      <c r="A88" s="67">
        <v>2211</v>
      </c>
      <c r="B88" s="108" t="s">
        <v>103</v>
      </c>
      <c r="C88" s="119">
        <f t="shared" si="4"/>
        <v>0</v>
      </c>
      <c r="D88" s="720"/>
      <c r="E88" s="224"/>
      <c r="F88" s="374">
        <f t="shared" si="5"/>
        <v>0</v>
      </c>
      <c r="G88" s="113"/>
      <c r="H88" s="114"/>
      <c r="I88" s="115">
        <f t="shared" si="6"/>
        <v>0</v>
      </c>
      <c r="J88" s="113"/>
      <c r="K88" s="114"/>
      <c r="L88" s="115">
        <f t="shared" si="7"/>
        <v>0</v>
      </c>
      <c r="M88" s="223"/>
      <c r="N88" s="224"/>
      <c r="O88" s="115">
        <f t="shared" si="8"/>
        <v>0</v>
      </c>
      <c r="P88" s="74"/>
      <c r="R88" s="56"/>
    </row>
    <row r="89" spans="1:18" ht="36" x14ac:dyDescent="0.25">
      <c r="A89" s="76">
        <v>2212</v>
      </c>
      <c r="B89" s="118" t="s">
        <v>104</v>
      </c>
      <c r="C89" s="119">
        <f t="shared" si="4"/>
        <v>7157</v>
      </c>
      <c r="D89" s="721">
        <v>7157</v>
      </c>
      <c r="E89" s="629"/>
      <c r="F89" s="225">
        <f t="shared" si="5"/>
        <v>7157</v>
      </c>
      <c r="G89" s="123"/>
      <c r="H89" s="124"/>
      <c r="I89" s="125">
        <f t="shared" si="6"/>
        <v>0</v>
      </c>
      <c r="J89" s="123"/>
      <c r="K89" s="124"/>
      <c r="L89" s="125">
        <f t="shared" si="7"/>
        <v>0</v>
      </c>
      <c r="M89" s="226"/>
      <c r="N89" s="227"/>
      <c r="O89" s="125">
        <f t="shared" si="8"/>
        <v>0</v>
      </c>
      <c r="P89" s="83"/>
      <c r="R89" s="56"/>
    </row>
    <row r="90" spans="1:18" ht="24" x14ac:dyDescent="0.25">
      <c r="A90" s="76">
        <v>2214</v>
      </c>
      <c r="B90" s="118" t="s">
        <v>105</v>
      </c>
      <c r="C90" s="119">
        <f t="shared" si="4"/>
        <v>748</v>
      </c>
      <c r="D90" s="721">
        <v>748</v>
      </c>
      <c r="E90" s="629"/>
      <c r="F90" s="225">
        <f t="shared" si="5"/>
        <v>748</v>
      </c>
      <c r="G90" s="123"/>
      <c r="H90" s="124"/>
      <c r="I90" s="125">
        <f t="shared" si="6"/>
        <v>0</v>
      </c>
      <c r="J90" s="123"/>
      <c r="K90" s="124"/>
      <c r="L90" s="125">
        <f t="shared" si="7"/>
        <v>0</v>
      </c>
      <c r="M90" s="226"/>
      <c r="N90" s="227"/>
      <c r="O90" s="125">
        <f t="shared" si="8"/>
        <v>0</v>
      </c>
      <c r="P90" s="83"/>
      <c r="R90" s="56"/>
    </row>
    <row r="91" spans="1:18" x14ac:dyDescent="0.25">
      <c r="A91" s="76">
        <v>2219</v>
      </c>
      <c r="B91" s="118" t="s">
        <v>106</v>
      </c>
      <c r="C91" s="119">
        <f t="shared" si="4"/>
        <v>1930</v>
      </c>
      <c r="D91" s="721">
        <v>1930</v>
      </c>
      <c r="E91" s="629"/>
      <c r="F91" s="225">
        <f t="shared" si="5"/>
        <v>1930</v>
      </c>
      <c r="G91" s="123"/>
      <c r="H91" s="124"/>
      <c r="I91" s="125">
        <f t="shared" si="6"/>
        <v>0</v>
      </c>
      <c r="J91" s="123"/>
      <c r="K91" s="124"/>
      <c r="L91" s="125">
        <f t="shared" si="7"/>
        <v>0</v>
      </c>
      <c r="M91" s="226"/>
      <c r="N91" s="227"/>
      <c r="O91" s="125">
        <f t="shared" si="8"/>
        <v>0</v>
      </c>
      <c r="P91" s="83"/>
      <c r="R91" s="56"/>
    </row>
    <row r="92" spans="1:18" ht="24" x14ac:dyDescent="0.25">
      <c r="A92" s="228">
        <v>2220</v>
      </c>
      <c r="B92" s="118" t="s">
        <v>107</v>
      </c>
      <c r="C92" s="119">
        <f t="shared" si="4"/>
        <v>8859</v>
      </c>
      <c r="D92" s="119">
        <f>SUM(D93:D97)</f>
        <v>8859</v>
      </c>
      <c r="E92" s="230">
        <f>SUM(E93:E97)</f>
        <v>0</v>
      </c>
      <c r="F92" s="225">
        <f t="shared" si="5"/>
        <v>8859</v>
      </c>
      <c r="G92" s="229">
        <f>SUM(G93:G97)</f>
        <v>0</v>
      </c>
      <c r="H92" s="231">
        <f>SUM(H93:H97)</f>
        <v>0</v>
      </c>
      <c r="I92" s="125">
        <f t="shared" si="6"/>
        <v>0</v>
      </c>
      <c r="J92" s="229">
        <f>SUM(J93:J97)</f>
        <v>0</v>
      </c>
      <c r="K92" s="231">
        <f>SUM(K93:K97)</f>
        <v>0</v>
      </c>
      <c r="L92" s="125">
        <f t="shared" si="7"/>
        <v>0</v>
      </c>
      <c r="M92" s="232">
        <f>SUM(M93:M97)</f>
        <v>0</v>
      </c>
      <c r="N92" s="233">
        <f>SUM(N93:N97)</f>
        <v>0</v>
      </c>
      <c r="O92" s="125">
        <f t="shared" si="8"/>
        <v>0</v>
      </c>
      <c r="P92" s="83"/>
      <c r="R92" s="56"/>
    </row>
    <row r="93" spans="1:18" x14ac:dyDescent="0.25">
      <c r="A93" s="76">
        <v>2221</v>
      </c>
      <c r="B93" s="118" t="s">
        <v>108</v>
      </c>
      <c r="C93" s="119">
        <f t="shared" si="4"/>
        <v>2200</v>
      </c>
      <c r="D93" s="721">
        <v>2200</v>
      </c>
      <c r="E93" s="629"/>
      <c r="F93" s="225">
        <f t="shared" si="5"/>
        <v>2200</v>
      </c>
      <c r="G93" s="123"/>
      <c r="H93" s="124"/>
      <c r="I93" s="125">
        <f t="shared" si="6"/>
        <v>0</v>
      </c>
      <c r="J93" s="123"/>
      <c r="K93" s="124"/>
      <c r="L93" s="125">
        <f t="shared" si="7"/>
        <v>0</v>
      </c>
      <c r="M93" s="226"/>
      <c r="N93" s="227"/>
      <c r="O93" s="125">
        <f t="shared" si="8"/>
        <v>0</v>
      </c>
      <c r="P93" s="83"/>
      <c r="R93" s="56"/>
    </row>
    <row r="94" spans="1:18" hidden="1" x14ac:dyDescent="0.25">
      <c r="A94" s="76">
        <v>2222</v>
      </c>
      <c r="B94" s="118" t="s">
        <v>109</v>
      </c>
      <c r="C94" s="119">
        <f t="shared" si="4"/>
        <v>0</v>
      </c>
      <c r="D94" s="721"/>
      <c r="E94" s="227"/>
      <c r="F94" s="375">
        <f t="shared" si="5"/>
        <v>0</v>
      </c>
      <c r="G94" s="123"/>
      <c r="H94" s="124"/>
      <c r="I94" s="125">
        <f t="shared" si="6"/>
        <v>0</v>
      </c>
      <c r="J94" s="123"/>
      <c r="K94" s="124"/>
      <c r="L94" s="125">
        <f t="shared" si="7"/>
        <v>0</v>
      </c>
      <c r="M94" s="226"/>
      <c r="N94" s="227"/>
      <c r="O94" s="125">
        <f t="shared" si="8"/>
        <v>0</v>
      </c>
      <c r="P94" s="83"/>
      <c r="R94" s="56"/>
    </row>
    <row r="95" spans="1:18" x14ac:dyDescent="0.25">
      <c r="A95" s="76">
        <v>2223</v>
      </c>
      <c r="B95" s="118" t="s">
        <v>110</v>
      </c>
      <c r="C95" s="119">
        <f t="shared" si="4"/>
        <v>6050</v>
      </c>
      <c r="D95" s="721">
        <v>6050</v>
      </c>
      <c r="E95" s="629"/>
      <c r="F95" s="225">
        <f t="shared" si="5"/>
        <v>6050</v>
      </c>
      <c r="G95" s="123"/>
      <c r="H95" s="124"/>
      <c r="I95" s="125">
        <f t="shared" si="6"/>
        <v>0</v>
      </c>
      <c r="J95" s="123"/>
      <c r="K95" s="124"/>
      <c r="L95" s="125">
        <f t="shared" si="7"/>
        <v>0</v>
      </c>
      <c r="M95" s="226"/>
      <c r="N95" s="227"/>
      <c r="O95" s="125">
        <f t="shared" si="8"/>
        <v>0</v>
      </c>
      <c r="P95" s="83"/>
      <c r="R95" s="56"/>
    </row>
    <row r="96" spans="1:18" ht="48" x14ac:dyDescent="0.25">
      <c r="A96" s="76">
        <v>2224</v>
      </c>
      <c r="B96" s="118" t="s">
        <v>111</v>
      </c>
      <c r="C96" s="119">
        <f t="shared" si="4"/>
        <v>609</v>
      </c>
      <c r="D96" s="721">
        <v>609</v>
      </c>
      <c r="E96" s="629"/>
      <c r="F96" s="225">
        <f t="shared" si="5"/>
        <v>609</v>
      </c>
      <c r="G96" s="123"/>
      <c r="H96" s="124"/>
      <c r="I96" s="125">
        <f t="shared" si="6"/>
        <v>0</v>
      </c>
      <c r="J96" s="123"/>
      <c r="K96" s="124"/>
      <c r="L96" s="125">
        <f t="shared" si="7"/>
        <v>0</v>
      </c>
      <c r="M96" s="226"/>
      <c r="N96" s="227"/>
      <c r="O96" s="125">
        <f t="shared" si="8"/>
        <v>0</v>
      </c>
      <c r="P96" s="83"/>
      <c r="R96" s="56"/>
    </row>
    <row r="97" spans="1:18" ht="24" hidden="1" x14ac:dyDescent="0.25">
      <c r="A97" s="76">
        <v>2229</v>
      </c>
      <c r="B97" s="118" t="s">
        <v>112</v>
      </c>
      <c r="C97" s="119">
        <f t="shared" si="4"/>
        <v>0</v>
      </c>
      <c r="D97" s="721"/>
      <c r="E97" s="227"/>
      <c r="F97" s="375">
        <f t="shared" si="5"/>
        <v>0</v>
      </c>
      <c r="G97" s="123"/>
      <c r="H97" s="124"/>
      <c r="I97" s="125">
        <f t="shared" si="6"/>
        <v>0</v>
      </c>
      <c r="J97" s="123"/>
      <c r="K97" s="124"/>
      <c r="L97" s="125">
        <f t="shared" si="7"/>
        <v>0</v>
      </c>
      <c r="M97" s="226"/>
      <c r="N97" s="227"/>
      <c r="O97" s="125">
        <f t="shared" si="8"/>
        <v>0</v>
      </c>
      <c r="P97" s="83"/>
      <c r="R97" s="56"/>
    </row>
    <row r="98" spans="1:18" ht="36" x14ac:dyDescent="0.25">
      <c r="A98" s="228">
        <v>2230</v>
      </c>
      <c r="B98" s="118" t="s">
        <v>113</v>
      </c>
      <c r="C98" s="119">
        <f t="shared" si="4"/>
        <v>4589</v>
      </c>
      <c r="D98" s="119">
        <f>SUM(D99:D105)</f>
        <v>4589</v>
      </c>
      <c r="E98" s="230">
        <f>SUM(E99:E105)</f>
        <v>0</v>
      </c>
      <c r="F98" s="225">
        <f t="shared" si="5"/>
        <v>4589</v>
      </c>
      <c r="G98" s="229">
        <f>SUM(G99:G105)</f>
        <v>0</v>
      </c>
      <c r="H98" s="231">
        <f>SUM(H99:H105)</f>
        <v>0</v>
      </c>
      <c r="I98" s="125">
        <f t="shared" si="6"/>
        <v>0</v>
      </c>
      <c r="J98" s="229">
        <f>SUM(J99:J105)</f>
        <v>0</v>
      </c>
      <c r="K98" s="231">
        <f>SUM(K99:K105)</f>
        <v>0</v>
      </c>
      <c r="L98" s="125">
        <f t="shared" si="7"/>
        <v>0</v>
      </c>
      <c r="M98" s="232">
        <f>SUM(M99:M105)</f>
        <v>0</v>
      </c>
      <c r="N98" s="233">
        <f>SUM(N99:N105)</f>
        <v>0</v>
      </c>
      <c r="O98" s="125">
        <f t="shared" si="8"/>
        <v>0</v>
      </c>
      <c r="P98" s="83"/>
      <c r="R98" s="56"/>
    </row>
    <row r="99" spans="1:18" ht="24" hidden="1" x14ac:dyDescent="0.25">
      <c r="A99" s="76">
        <v>2231</v>
      </c>
      <c r="B99" s="118" t="s">
        <v>114</v>
      </c>
      <c r="C99" s="119">
        <f t="shared" si="4"/>
        <v>0</v>
      </c>
      <c r="D99" s="721"/>
      <c r="E99" s="227"/>
      <c r="F99" s="375">
        <f t="shared" si="5"/>
        <v>0</v>
      </c>
      <c r="G99" s="123"/>
      <c r="H99" s="124"/>
      <c r="I99" s="125">
        <f t="shared" si="6"/>
        <v>0</v>
      </c>
      <c r="J99" s="123"/>
      <c r="K99" s="124"/>
      <c r="L99" s="125">
        <f t="shared" si="7"/>
        <v>0</v>
      </c>
      <c r="M99" s="226"/>
      <c r="N99" s="227"/>
      <c r="O99" s="125">
        <f t="shared" si="8"/>
        <v>0</v>
      </c>
      <c r="P99" s="83"/>
      <c r="R99" s="56"/>
    </row>
    <row r="100" spans="1:18" ht="36" hidden="1" x14ac:dyDescent="0.25">
      <c r="A100" s="76">
        <v>2232</v>
      </c>
      <c r="B100" s="118" t="s">
        <v>115</v>
      </c>
      <c r="C100" s="119">
        <f t="shared" si="4"/>
        <v>0</v>
      </c>
      <c r="D100" s="721"/>
      <c r="E100" s="227"/>
      <c r="F100" s="375">
        <f t="shared" si="5"/>
        <v>0</v>
      </c>
      <c r="G100" s="123"/>
      <c r="H100" s="124"/>
      <c r="I100" s="125">
        <f t="shared" si="6"/>
        <v>0</v>
      </c>
      <c r="J100" s="123"/>
      <c r="K100" s="124"/>
      <c r="L100" s="125">
        <f t="shared" si="7"/>
        <v>0</v>
      </c>
      <c r="M100" s="226"/>
      <c r="N100" s="227"/>
      <c r="O100" s="125">
        <f t="shared" si="8"/>
        <v>0</v>
      </c>
      <c r="P100" s="83"/>
      <c r="R100" s="56"/>
    </row>
    <row r="101" spans="1:18" ht="24" hidden="1" x14ac:dyDescent="0.25">
      <c r="A101" s="67">
        <v>2233</v>
      </c>
      <c r="B101" s="108" t="s">
        <v>116</v>
      </c>
      <c r="C101" s="119">
        <f t="shared" si="4"/>
        <v>0</v>
      </c>
      <c r="D101" s="720"/>
      <c r="E101" s="224"/>
      <c r="F101" s="374">
        <f t="shared" si="5"/>
        <v>0</v>
      </c>
      <c r="G101" s="113"/>
      <c r="H101" s="114"/>
      <c r="I101" s="115">
        <f t="shared" si="6"/>
        <v>0</v>
      </c>
      <c r="J101" s="113"/>
      <c r="K101" s="114"/>
      <c r="L101" s="115">
        <f t="shared" si="7"/>
        <v>0</v>
      </c>
      <c r="M101" s="223"/>
      <c r="N101" s="224"/>
      <c r="O101" s="115">
        <f t="shared" si="8"/>
        <v>0</v>
      </c>
      <c r="P101" s="74"/>
      <c r="R101" s="56"/>
    </row>
    <row r="102" spans="1:18" ht="36" hidden="1" x14ac:dyDescent="0.25">
      <c r="A102" s="76">
        <v>2234</v>
      </c>
      <c r="B102" s="118" t="s">
        <v>117</v>
      </c>
      <c r="C102" s="119">
        <f t="shared" si="4"/>
        <v>0</v>
      </c>
      <c r="D102" s="721"/>
      <c r="E102" s="227"/>
      <c r="F102" s="375">
        <f t="shared" si="5"/>
        <v>0</v>
      </c>
      <c r="G102" s="123"/>
      <c r="H102" s="124"/>
      <c r="I102" s="125">
        <f t="shared" si="6"/>
        <v>0</v>
      </c>
      <c r="J102" s="123"/>
      <c r="K102" s="124"/>
      <c r="L102" s="125">
        <f t="shared" si="7"/>
        <v>0</v>
      </c>
      <c r="M102" s="226"/>
      <c r="N102" s="227"/>
      <c r="O102" s="125">
        <f t="shared" si="8"/>
        <v>0</v>
      </c>
      <c r="P102" s="83"/>
      <c r="R102" s="56"/>
    </row>
    <row r="103" spans="1:18" ht="24" x14ac:dyDescent="0.25">
      <c r="A103" s="76">
        <v>2235</v>
      </c>
      <c r="B103" s="118" t="s">
        <v>118</v>
      </c>
      <c r="C103" s="119">
        <f t="shared" si="4"/>
        <v>1027</v>
      </c>
      <c r="D103" s="721">
        <v>1027</v>
      </c>
      <c r="E103" s="629"/>
      <c r="F103" s="225">
        <f t="shared" si="5"/>
        <v>1027</v>
      </c>
      <c r="G103" s="123"/>
      <c r="H103" s="124"/>
      <c r="I103" s="125">
        <f t="shared" si="6"/>
        <v>0</v>
      </c>
      <c r="J103" s="123"/>
      <c r="K103" s="124"/>
      <c r="L103" s="125">
        <f t="shared" si="7"/>
        <v>0</v>
      </c>
      <c r="M103" s="226"/>
      <c r="N103" s="227"/>
      <c r="O103" s="125">
        <f t="shared" si="8"/>
        <v>0</v>
      </c>
      <c r="P103" s="83"/>
      <c r="R103" s="56"/>
    </row>
    <row r="104" spans="1:18" x14ac:dyDescent="0.25">
      <c r="A104" s="76">
        <v>2236</v>
      </c>
      <c r="B104" s="118" t="s">
        <v>119</v>
      </c>
      <c r="C104" s="119">
        <f t="shared" si="4"/>
        <v>29</v>
      </c>
      <c r="D104" s="721">
        <v>29</v>
      </c>
      <c r="E104" s="629"/>
      <c r="F104" s="225">
        <f t="shared" si="5"/>
        <v>29</v>
      </c>
      <c r="G104" s="123"/>
      <c r="H104" s="124"/>
      <c r="I104" s="125">
        <f t="shared" si="6"/>
        <v>0</v>
      </c>
      <c r="J104" s="123"/>
      <c r="K104" s="124"/>
      <c r="L104" s="125">
        <f t="shared" si="7"/>
        <v>0</v>
      </c>
      <c r="M104" s="226"/>
      <c r="N104" s="227"/>
      <c r="O104" s="125">
        <f t="shared" si="8"/>
        <v>0</v>
      </c>
      <c r="P104" s="83"/>
      <c r="R104" s="56"/>
    </row>
    <row r="105" spans="1:18" ht="24" x14ac:dyDescent="0.25">
      <c r="A105" s="76">
        <v>2239</v>
      </c>
      <c r="B105" s="118" t="s">
        <v>120</v>
      </c>
      <c r="C105" s="119">
        <f t="shared" si="4"/>
        <v>3533</v>
      </c>
      <c r="D105" s="721">
        <v>3533</v>
      </c>
      <c r="E105" s="629"/>
      <c r="F105" s="225">
        <f t="shared" si="5"/>
        <v>3533</v>
      </c>
      <c r="G105" s="123"/>
      <c r="H105" s="124"/>
      <c r="I105" s="125">
        <f t="shared" si="6"/>
        <v>0</v>
      </c>
      <c r="J105" s="123"/>
      <c r="K105" s="124"/>
      <c r="L105" s="125">
        <f t="shared" si="7"/>
        <v>0</v>
      </c>
      <c r="M105" s="226"/>
      <c r="N105" s="227"/>
      <c r="O105" s="125">
        <f t="shared" si="8"/>
        <v>0</v>
      </c>
      <c r="P105" s="83"/>
      <c r="R105" s="56"/>
    </row>
    <row r="106" spans="1:18" ht="36" x14ac:dyDescent="0.25">
      <c r="A106" s="228">
        <v>2240</v>
      </c>
      <c r="B106" s="118" t="s">
        <v>121</v>
      </c>
      <c r="C106" s="119">
        <f t="shared" si="4"/>
        <v>12729</v>
      </c>
      <c r="D106" s="119">
        <f>SUM(D107:D114)</f>
        <v>12729</v>
      </c>
      <c r="E106" s="230">
        <f>SUM(E107:E114)</f>
        <v>0</v>
      </c>
      <c r="F106" s="225">
        <f t="shared" si="5"/>
        <v>12729</v>
      </c>
      <c r="G106" s="229">
        <f>SUM(G107:G114)</f>
        <v>0</v>
      </c>
      <c r="H106" s="231">
        <f>SUM(H107:H114)</f>
        <v>0</v>
      </c>
      <c r="I106" s="125">
        <f t="shared" si="6"/>
        <v>0</v>
      </c>
      <c r="J106" s="229">
        <f>SUM(J107:J114)</f>
        <v>0</v>
      </c>
      <c r="K106" s="231">
        <f>SUM(K107:K114)</f>
        <v>0</v>
      </c>
      <c r="L106" s="125">
        <f t="shared" si="7"/>
        <v>0</v>
      </c>
      <c r="M106" s="232">
        <f>SUM(M107:M114)</f>
        <v>0</v>
      </c>
      <c r="N106" s="233">
        <f>SUM(N107:N114)</f>
        <v>0</v>
      </c>
      <c r="O106" s="125">
        <f t="shared" si="8"/>
        <v>0</v>
      </c>
      <c r="P106" s="83"/>
      <c r="R106" s="56"/>
    </row>
    <row r="107" spans="1:18" hidden="1" x14ac:dyDescent="0.25">
      <c r="A107" s="76">
        <v>2241</v>
      </c>
      <c r="B107" s="118" t="s">
        <v>122</v>
      </c>
      <c r="C107" s="119">
        <f t="shared" si="4"/>
        <v>0</v>
      </c>
      <c r="D107" s="721"/>
      <c r="E107" s="227"/>
      <c r="F107" s="375">
        <f t="shared" si="5"/>
        <v>0</v>
      </c>
      <c r="G107" s="123"/>
      <c r="H107" s="124"/>
      <c r="I107" s="125">
        <f t="shared" si="6"/>
        <v>0</v>
      </c>
      <c r="J107" s="123"/>
      <c r="K107" s="124"/>
      <c r="L107" s="125">
        <f t="shared" si="7"/>
        <v>0</v>
      </c>
      <c r="M107" s="226"/>
      <c r="N107" s="227"/>
      <c r="O107" s="125">
        <f t="shared" si="8"/>
        <v>0</v>
      </c>
      <c r="P107" s="83"/>
      <c r="R107" s="56"/>
    </row>
    <row r="108" spans="1:18" ht="24" x14ac:dyDescent="0.25">
      <c r="A108" s="76">
        <v>2242</v>
      </c>
      <c r="B108" s="118" t="s">
        <v>123</v>
      </c>
      <c r="C108" s="119">
        <f t="shared" si="4"/>
        <v>1798</v>
      </c>
      <c r="D108" s="721">
        <v>1798</v>
      </c>
      <c r="E108" s="629"/>
      <c r="F108" s="225">
        <f t="shared" si="5"/>
        <v>1798</v>
      </c>
      <c r="G108" s="123"/>
      <c r="H108" s="124"/>
      <c r="I108" s="125">
        <f t="shared" si="6"/>
        <v>0</v>
      </c>
      <c r="J108" s="123"/>
      <c r="K108" s="124"/>
      <c r="L108" s="125">
        <f t="shared" si="7"/>
        <v>0</v>
      </c>
      <c r="M108" s="226"/>
      <c r="N108" s="227"/>
      <c r="O108" s="125">
        <f t="shared" si="8"/>
        <v>0</v>
      </c>
      <c r="P108" s="83"/>
      <c r="R108" s="56"/>
    </row>
    <row r="109" spans="1:18" ht="24" x14ac:dyDescent="0.25">
      <c r="A109" s="76">
        <v>2243</v>
      </c>
      <c r="B109" s="118" t="s">
        <v>124</v>
      </c>
      <c r="C109" s="119">
        <f t="shared" si="4"/>
        <v>773</v>
      </c>
      <c r="D109" s="721">
        <v>773</v>
      </c>
      <c r="E109" s="629"/>
      <c r="F109" s="225">
        <f t="shared" si="5"/>
        <v>773</v>
      </c>
      <c r="G109" s="123"/>
      <c r="H109" s="124"/>
      <c r="I109" s="125">
        <f t="shared" si="6"/>
        <v>0</v>
      </c>
      <c r="J109" s="123"/>
      <c r="K109" s="124"/>
      <c r="L109" s="125">
        <f t="shared" si="7"/>
        <v>0</v>
      </c>
      <c r="M109" s="226"/>
      <c r="N109" s="227"/>
      <c r="O109" s="125">
        <f t="shared" si="8"/>
        <v>0</v>
      </c>
      <c r="P109" s="83"/>
      <c r="R109" s="56"/>
    </row>
    <row r="110" spans="1:18" x14ac:dyDescent="0.25">
      <c r="A110" s="76">
        <v>2244</v>
      </c>
      <c r="B110" s="118" t="s">
        <v>125</v>
      </c>
      <c r="C110" s="119">
        <f t="shared" si="4"/>
        <v>9651</v>
      </c>
      <c r="D110" s="721">
        <v>9651</v>
      </c>
      <c r="E110" s="629"/>
      <c r="F110" s="225">
        <f t="shared" si="5"/>
        <v>9651</v>
      </c>
      <c r="G110" s="123"/>
      <c r="H110" s="124"/>
      <c r="I110" s="125">
        <f t="shared" si="6"/>
        <v>0</v>
      </c>
      <c r="J110" s="123"/>
      <c r="K110" s="124"/>
      <c r="L110" s="125">
        <f t="shared" si="7"/>
        <v>0</v>
      </c>
      <c r="M110" s="226"/>
      <c r="N110" s="227"/>
      <c r="O110" s="125">
        <f t="shared" si="8"/>
        <v>0</v>
      </c>
      <c r="P110" s="83"/>
      <c r="R110" s="56"/>
    </row>
    <row r="111" spans="1:18" ht="24" hidden="1" x14ac:dyDescent="0.25">
      <c r="A111" s="76">
        <v>2246</v>
      </c>
      <c r="B111" s="118" t="s">
        <v>126</v>
      </c>
      <c r="C111" s="119">
        <f t="shared" si="4"/>
        <v>0</v>
      </c>
      <c r="D111" s="721"/>
      <c r="E111" s="227"/>
      <c r="F111" s="375">
        <f t="shared" si="5"/>
        <v>0</v>
      </c>
      <c r="G111" s="123"/>
      <c r="H111" s="124"/>
      <c r="I111" s="125">
        <f t="shared" si="6"/>
        <v>0</v>
      </c>
      <c r="J111" s="123"/>
      <c r="K111" s="124"/>
      <c r="L111" s="125">
        <f t="shared" si="7"/>
        <v>0</v>
      </c>
      <c r="M111" s="226"/>
      <c r="N111" s="227"/>
      <c r="O111" s="125">
        <f t="shared" si="8"/>
        <v>0</v>
      </c>
      <c r="P111" s="83"/>
      <c r="R111" s="56"/>
    </row>
    <row r="112" spans="1:18" x14ac:dyDescent="0.25">
      <c r="A112" s="76">
        <v>2247</v>
      </c>
      <c r="B112" s="118" t="s">
        <v>127</v>
      </c>
      <c r="C112" s="119">
        <f t="shared" si="4"/>
        <v>507</v>
      </c>
      <c r="D112" s="721">
        <v>507</v>
      </c>
      <c r="E112" s="629"/>
      <c r="F112" s="225">
        <f t="shared" si="5"/>
        <v>507</v>
      </c>
      <c r="G112" s="123"/>
      <c r="H112" s="124"/>
      <c r="I112" s="125">
        <f t="shared" si="6"/>
        <v>0</v>
      </c>
      <c r="J112" s="123"/>
      <c r="K112" s="124"/>
      <c r="L112" s="125">
        <f t="shared" si="7"/>
        <v>0</v>
      </c>
      <c r="M112" s="226"/>
      <c r="N112" s="227"/>
      <c r="O112" s="125">
        <f t="shared" si="8"/>
        <v>0</v>
      </c>
      <c r="P112" s="83"/>
      <c r="R112" s="56"/>
    </row>
    <row r="113" spans="1:18" ht="24" hidden="1" x14ac:dyDescent="0.25">
      <c r="A113" s="76">
        <v>2248</v>
      </c>
      <c r="B113" s="118" t="s">
        <v>128</v>
      </c>
      <c r="C113" s="119">
        <f t="shared" si="4"/>
        <v>0</v>
      </c>
      <c r="D113" s="721"/>
      <c r="E113" s="227"/>
      <c r="F113" s="375">
        <f t="shared" si="5"/>
        <v>0</v>
      </c>
      <c r="G113" s="123"/>
      <c r="H113" s="124"/>
      <c r="I113" s="125">
        <f t="shared" si="6"/>
        <v>0</v>
      </c>
      <c r="J113" s="123"/>
      <c r="K113" s="124"/>
      <c r="L113" s="125">
        <f t="shared" si="7"/>
        <v>0</v>
      </c>
      <c r="M113" s="226"/>
      <c r="N113" s="227"/>
      <c r="O113" s="125">
        <f t="shared" si="8"/>
        <v>0</v>
      </c>
      <c r="P113" s="83"/>
      <c r="R113" s="56"/>
    </row>
    <row r="114" spans="1:18" ht="24" hidden="1" x14ac:dyDescent="0.25">
      <c r="A114" s="76">
        <v>2249</v>
      </c>
      <c r="B114" s="118" t="s">
        <v>129</v>
      </c>
      <c r="C114" s="119">
        <f t="shared" si="4"/>
        <v>0</v>
      </c>
      <c r="D114" s="721"/>
      <c r="E114" s="227"/>
      <c r="F114" s="375">
        <f t="shared" si="5"/>
        <v>0</v>
      </c>
      <c r="G114" s="123"/>
      <c r="H114" s="124"/>
      <c r="I114" s="125">
        <f t="shared" si="6"/>
        <v>0</v>
      </c>
      <c r="J114" s="123"/>
      <c r="K114" s="124"/>
      <c r="L114" s="125">
        <f t="shared" si="7"/>
        <v>0</v>
      </c>
      <c r="M114" s="226"/>
      <c r="N114" s="227"/>
      <c r="O114" s="125">
        <f t="shared" si="8"/>
        <v>0</v>
      </c>
      <c r="P114" s="83"/>
      <c r="R114" s="56"/>
    </row>
    <row r="115" spans="1:18" x14ac:dyDescent="0.25">
      <c r="A115" s="228">
        <v>2250</v>
      </c>
      <c r="B115" s="118" t="s">
        <v>130</v>
      </c>
      <c r="C115" s="119">
        <f t="shared" si="4"/>
        <v>285</v>
      </c>
      <c r="D115" s="119">
        <f>SUM(D116:D118)</f>
        <v>285</v>
      </c>
      <c r="E115" s="230">
        <f>SUM(E116:E118)</f>
        <v>0</v>
      </c>
      <c r="F115" s="225">
        <f t="shared" si="5"/>
        <v>285</v>
      </c>
      <c r="G115" s="229">
        <f>SUM(G116:G118)</f>
        <v>0</v>
      </c>
      <c r="H115" s="231">
        <f>SUM(H116:H118)</f>
        <v>0</v>
      </c>
      <c r="I115" s="125">
        <f t="shared" si="6"/>
        <v>0</v>
      </c>
      <c r="J115" s="229">
        <f>SUM(J116:J118)</f>
        <v>0</v>
      </c>
      <c r="K115" s="231">
        <f>SUM(K116:K118)</f>
        <v>0</v>
      </c>
      <c r="L115" s="125">
        <f t="shared" si="7"/>
        <v>0</v>
      </c>
      <c r="M115" s="232">
        <f>SUM(M116:M118)</f>
        <v>0</v>
      </c>
      <c r="N115" s="233">
        <f>SUM(N116:N118)</f>
        <v>0</v>
      </c>
      <c r="O115" s="125">
        <f t="shared" si="8"/>
        <v>0</v>
      </c>
      <c r="P115" s="83"/>
      <c r="R115" s="56"/>
    </row>
    <row r="116" spans="1:18" hidden="1" x14ac:dyDescent="0.25">
      <c r="A116" s="76">
        <v>2251</v>
      </c>
      <c r="B116" s="118" t="s">
        <v>131</v>
      </c>
      <c r="C116" s="119">
        <f t="shared" si="4"/>
        <v>0</v>
      </c>
      <c r="D116" s="721"/>
      <c r="E116" s="227"/>
      <c r="F116" s="375">
        <f t="shared" si="5"/>
        <v>0</v>
      </c>
      <c r="G116" s="123"/>
      <c r="H116" s="124"/>
      <c r="I116" s="125">
        <f t="shared" si="6"/>
        <v>0</v>
      </c>
      <c r="J116" s="123"/>
      <c r="K116" s="124"/>
      <c r="L116" s="125">
        <f t="shared" si="7"/>
        <v>0</v>
      </c>
      <c r="M116" s="226"/>
      <c r="N116" s="227"/>
      <c r="O116" s="125">
        <f t="shared" si="8"/>
        <v>0</v>
      </c>
      <c r="P116" s="83"/>
      <c r="R116" s="56"/>
    </row>
    <row r="117" spans="1:18" ht="24" hidden="1" x14ac:dyDescent="0.25">
      <c r="A117" s="76">
        <v>2252</v>
      </c>
      <c r="B117" s="118" t="s">
        <v>132</v>
      </c>
      <c r="C117" s="119">
        <f t="shared" ref="C117:C181" si="9">F117+I117+L117+O117</f>
        <v>0</v>
      </c>
      <c r="D117" s="721"/>
      <c r="E117" s="227"/>
      <c r="F117" s="375">
        <f t="shared" si="5"/>
        <v>0</v>
      </c>
      <c r="G117" s="123"/>
      <c r="H117" s="124"/>
      <c r="I117" s="125">
        <f t="shared" si="6"/>
        <v>0</v>
      </c>
      <c r="J117" s="123"/>
      <c r="K117" s="124"/>
      <c r="L117" s="125">
        <f t="shared" si="7"/>
        <v>0</v>
      </c>
      <c r="M117" s="226"/>
      <c r="N117" s="227"/>
      <c r="O117" s="125">
        <f t="shared" si="8"/>
        <v>0</v>
      </c>
      <c r="P117" s="83"/>
      <c r="R117" s="56"/>
    </row>
    <row r="118" spans="1:18" ht="24" x14ac:dyDescent="0.25">
      <c r="A118" s="76">
        <v>2259</v>
      </c>
      <c r="B118" s="118" t="s">
        <v>133</v>
      </c>
      <c r="C118" s="119">
        <f t="shared" si="9"/>
        <v>285</v>
      </c>
      <c r="D118" s="721">
        <v>285</v>
      </c>
      <c r="E118" s="629"/>
      <c r="F118" s="225">
        <f t="shared" ref="F118:F182" si="10">D118+E118</f>
        <v>285</v>
      </c>
      <c r="G118" s="123"/>
      <c r="H118" s="124"/>
      <c r="I118" s="125">
        <f t="shared" ref="I118:I182" si="11">G118+H118</f>
        <v>0</v>
      </c>
      <c r="J118" s="123"/>
      <c r="K118" s="124"/>
      <c r="L118" s="125">
        <f t="shared" ref="L118:L182" si="12">J118+K118</f>
        <v>0</v>
      </c>
      <c r="M118" s="226"/>
      <c r="N118" s="227"/>
      <c r="O118" s="125">
        <f t="shared" ref="O118:O182" si="13">M118+N118</f>
        <v>0</v>
      </c>
      <c r="P118" s="83"/>
      <c r="R118" s="56"/>
    </row>
    <row r="119" spans="1:18" ht="12.75" customHeight="1" x14ac:dyDescent="0.25">
      <c r="A119" s="228">
        <v>2260</v>
      </c>
      <c r="B119" s="118" t="s">
        <v>134</v>
      </c>
      <c r="C119" s="119">
        <f t="shared" si="9"/>
        <v>8054</v>
      </c>
      <c r="D119" s="119">
        <f>SUM(D120:D124)</f>
        <v>8054</v>
      </c>
      <c r="E119" s="230">
        <f>SUM(E120:E124)</f>
        <v>0</v>
      </c>
      <c r="F119" s="225">
        <f t="shared" si="10"/>
        <v>8054</v>
      </c>
      <c r="G119" s="229">
        <f>SUM(G120:G124)</f>
        <v>0</v>
      </c>
      <c r="H119" s="231">
        <f>SUM(H120:H124)</f>
        <v>0</v>
      </c>
      <c r="I119" s="125">
        <f t="shared" si="11"/>
        <v>0</v>
      </c>
      <c r="J119" s="229">
        <f>SUM(J120:J124)</f>
        <v>0</v>
      </c>
      <c r="K119" s="231">
        <f>SUM(K120:K124)</f>
        <v>0</v>
      </c>
      <c r="L119" s="125">
        <f t="shared" si="12"/>
        <v>0</v>
      </c>
      <c r="M119" s="232">
        <f>SUM(M120:M124)</f>
        <v>0</v>
      </c>
      <c r="N119" s="233">
        <f>SUM(N120:N124)</f>
        <v>0</v>
      </c>
      <c r="O119" s="125">
        <f t="shared" si="13"/>
        <v>0</v>
      </c>
      <c r="P119" s="83"/>
      <c r="R119" s="56"/>
    </row>
    <row r="120" spans="1:18" hidden="1" x14ac:dyDescent="0.25">
      <c r="A120" s="76">
        <v>2261</v>
      </c>
      <c r="B120" s="118" t="s">
        <v>135</v>
      </c>
      <c r="C120" s="119">
        <f t="shared" si="9"/>
        <v>0</v>
      </c>
      <c r="D120" s="721"/>
      <c r="E120" s="227"/>
      <c r="F120" s="375">
        <f t="shared" si="10"/>
        <v>0</v>
      </c>
      <c r="G120" s="123"/>
      <c r="H120" s="124"/>
      <c r="I120" s="125">
        <f t="shared" si="11"/>
        <v>0</v>
      </c>
      <c r="J120" s="123"/>
      <c r="K120" s="124"/>
      <c r="L120" s="125">
        <f t="shared" si="12"/>
        <v>0</v>
      </c>
      <c r="M120" s="226"/>
      <c r="N120" s="227"/>
      <c r="O120" s="125">
        <f t="shared" si="13"/>
        <v>0</v>
      </c>
      <c r="P120" s="83"/>
      <c r="R120" s="56"/>
    </row>
    <row r="121" spans="1:18" hidden="1" x14ac:dyDescent="0.25">
      <c r="A121" s="76">
        <v>2262</v>
      </c>
      <c r="B121" s="118" t="s">
        <v>136</v>
      </c>
      <c r="C121" s="119">
        <f t="shared" si="9"/>
        <v>0</v>
      </c>
      <c r="D121" s="721"/>
      <c r="E121" s="227"/>
      <c r="F121" s="375">
        <f t="shared" si="10"/>
        <v>0</v>
      </c>
      <c r="G121" s="123"/>
      <c r="H121" s="124"/>
      <c r="I121" s="125">
        <f t="shared" si="11"/>
        <v>0</v>
      </c>
      <c r="J121" s="123"/>
      <c r="K121" s="124"/>
      <c r="L121" s="125">
        <f t="shared" si="12"/>
        <v>0</v>
      </c>
      <c r="M121" s="226"/>
      <c r="N121" s="227"/>
      <c r="O121" s="125">
        <f t="shared" si="13"/>
        <v>0</v>
      </c>
      <c r="P121" s="83"/>
      <c r="R121" s="56"/>
    </row>
    <row r="122" spans="1:18" x14ac:dyDescent="0.25">
      <c r="A122" s="76">
        <v>2263</v>
      </c>
      <c r="B122" s="118" t="s">
        <v>137</v>
      </c>
      <c r="C122" s="119">
        <f t="shared" si="9"/>
        <v>7757</v>
      </c>
      <c r="D122" s="721">
        <v>7757</v>
      </c>
      <c r="E122" s="629"/>
      <c r="F122" s="225">
        <f t="shared" si="10"/>
        <v>7757</v>
      </c>
      <c r="G122" s="123"/>
      <c r="H122" s="124"/>
      <c r="I122" s="125">
        <f t="shared" si="11"/>
        <v>0</v>
      </c>
      <c r="J122" s="123"/>
      <c r="K122" s="124"/>
      <c r="L122" s="125">
        <f t="shared" si="12"/>
        <v>0</v>
      </c>
      <c r="M122" s="226"/>
      <c r="N122" s="227"/>
      <c r="O122" s="125">
        <f t="shared" si="13"/>
        <v>0</v>
      </c>
      <c r="P122" s="83"/>
      <c r="R122" s="56"/>
    </row>
    <row r="123" spans="1:18" ht="24" x14ac:dyDescent="0.25">
      <c r="A123" s="76">
        <v>2264</v>
      </c>
      <c r="B123" s="118" t="s">
        <v>138</v>
      </c>
      <c r="C123" s="119">
        <f t="shared" si="9"/>
        <v>297</v>
      </c>
      <c r="D123" s="721">
        <v>297</v>
      </c>
      <c r="E123" s="629"/>
      <c r="F123" s="225">
        <f t="shared" si="10"/>
        <v>297</v>
      </c>
      <c r="G123" s="123"/>
      <c r="H123" s="124"/>
      <c r="I123" s="125">
        <f t="shared" si="11"/>
        <v>0</v>
      </c>
      <c r="J123" s="123"/>
      <c r="K123" s="124"/>
      <c r="L123" s="125">
        <f t="shared" si="12"/>
        <v>0</v>
      </c>
      <c r="M123" s="226"/>
      <c r="N123" s="227"/>
      <c r="O123" s="125">
        <f t="shared" si="13"/>
        <v>0</v>
      </c>
      <c r="P123" s="83"/>
      <c r="R123" s="56"/>
    </row>
    <row r="124" spans="1:18" hidden="1" x14ac:dyDescent="0.25">
      <c r="A124" s="76">
        <v>2269</v>
      </c>
      <c r="B124" s="118" t="s">
        <v>139</v>
      </c>
      <c r="C124" s="119">
        <f t="shared" si="9"/>
        <v>0</v>
      </c>
      <c r="D124" s="721"/>
      <c r="E124" s="227"/>
      <c r="F124" s="375">
        <f t="shared" si="10"/>
        <v>0</v>
      </c>
      <c r="G124" s="123"/>
      <c r="H124" s="124"/>
      <c r="I124" s="125">
        <f t="shared" si="11"/>
        <v>0</v>
      </c>
      <c r="J124" s="123"/>
      <c r="K124" s="124"/>
      <c r="L124" s="125">
        <f t="shared" si="12"/>
        <v>0</v>
      </c>
      <c r="M124" s="226"/>
      <c r="N124" s="227"/>
      <c r="O124" s="125">
        <f t="shared" si="13"/>
        <v>0</v>
      </c>
      <c r="P124" s="83"/>
      <c r="R124" s="56"/>
    </row>
    <row r="125" spans="1:18" x14ac:dyDescent="0.25">
      <c r="A125" s="228">
        <v>2270</v>
      </c>
      <c r="B125" s="118" t="s">
        <v>140</v>
      </c>
      <c r="C125" s="119">
        <f t="shared" si="9"/>
        <v>72</v>
      </c>
      <c r="D125" s="119">
        <f>SUM(D126:D130)</f>
        <v>72</v>
      </c>
      <c r="E125" s="230">
        <f>SUM(E126:E130)</f>
        <v>0</v>
      </c>
      <c r="F125" s="225">
        <f t="shared" si="10"/>
        <v>72</v>
      </c>
      <c r="G125" s="229">
        <f>SUM(G126:G130)</f>
        <v>0</v>
      </c>
      <c r="H125" s="231">
        <f>SUM(H126:H130)</f>
        <v>0</v>
      </c>
      <c r="I125" s="125">
        <f t="shared" si="11"/>
        <v>0</v>
      </c>
      <c r="J125" s="229">
        <f>SUM(J126:J130)</f>
        <v>0</v>
      </c>
      <c r="K125" s="231">
        <f>SUM(K126:K130)</f>
        <v>0</v>
      </c>
      <c r="L125" s="125">
        <f t="shared" si="12"/>
        <v>0</v>
      </c>
      <c r="M125" s="232">
        <f>SUM(M126:M130)</f>
        <v>0</v>
      </c>
      <c r="N125" s="233">
        <f>SUM(N126:N130)</f>
        <v>0</v>
      </c>
      <c r="O125" s="125">
        <f t="shared" si="13"/>
        <v>0</v>
      </c>
      <c r="P125" s="83"/>
      <c r="R125" s="56"/>
    </row>
    <row r="126" spans="1:18" hidden="1" x14ac:dyDescent="0.25">
      <c r="A126" s="76">
        <v>2272</v>
      </c>
      <c r="B126" s="5" t="s">
        <v>141</v>
      </c>
      <c r="C126" s="119">
        <f t="shared" si="9"/>
        <v>0</v>
      </c>
      <c r="D126" s="721"/>
      <c r="E126" s="227"/>
      <c r="F126" s="375">
        <f t="shared" si="10"/>
        <v>0</v>
      </c>
      <c r="G126" s="123"/>
      <c r="H126" s="124"/>
      <c r="I126" s="125">
        <f t="shared" si="11"/>
        <v>0</v>
      </c>
      <c r="J126" s="123"/>
      <c r="K126" s="124"/>
      <c r="L126" s="125">
        <f t="shared" si="12"/>
        <v>0</v>
      </c>
      <c r="M126" s="226"/>
      <c r="N126" s="227"/>
      <c r="O126" s="125">
        <f t="shared" si="13"/>
        <v>0</v>
      </c>
      <c r="P126" s="83"/>
      <c r="R126" s="56"/>
    </row>
    <row r="127" spans="1:18" ht="24" hidden="1" x14ac:dyDescent="0.25">
      <c r="A127" s="76">
        <v>2275</v>
      </c>
      <c r="B127" s="118" t="s">
        <v>142</v>
      </c>
      <c r="C127" s="119">
        <f t="shared" si="9"/>
        <v>0</v>
      </c>
      <c r="D127" s="721"/>
      <c r="E127" s="227"/>
      <c r="F127" s="375">
        <f t="shared" si="10"/>
        <v>0</v>
      </c>
      <c r="G127" s="123"/>
      <c r="H127" s="124"/>
      <c r="I127" s="125">
        <f t="shared" si="11"/>
        <v>0</v>
      </c>
      <c r="J127" s="123"/>
      <c r="K127" s="124"/>
      <c r="L127" s="125">
        <f t="shared" si="12"/>
        <v>0</v>
      </c>
      <c r="M127" s="226"/>
      <c r="N127" s="227"/>
      <c r="O127" s="125">
        <f t="shared" si="13"/>
        <v>0</v>
      </c>
      <c r="P127" s="83"/>
      <c r="R127" s="56"/>
    </row>
    <row r="128" spans="1:18" ht="36" x14ac:dyDescent="0.25">
      <c r="A128" s="76">
        <v>2276</v>
      </c>
      <c r="B128" s="118" t="s">
        <v>143</v>
      </c>
      <c r="C128" s="119">
        <f t="shared" si="9"/>
        <v>72</v>
      </c>
      <c r="D128" s="721">
        <v>72</v>
      </c>
      <c r="E128" s="629">
        <v>0</v>
      </c>
      <c r="F128" s="225">
        <f t="shared" si="10"/>
        <v>72</v>
      </c>
      <c r="G128" s="123"/>
      <c r="H128" s="124"/>
      <c r="I128" s="125">
        <f t="shared" si="11"/>
        <v>0</v>
      </c>
      <c r="J128" s="123"/>
      <c r="K128" s="124"/>
      <c r="L128" s="125">
        <f t="shared" si="12"/>
        <v>0</v>
      </c>
      <c r="M128" s="226"/>
      <c r="N128" s="227"/>
      <c r="O128" s="125">
        <f t="shared" si="13"/>
        <v>0</v>
      </c>
      <c r="P128" s="83"/>
      <c r="R128" s="56"/>
    </row>
    <row r="129" spans="1:18" ht="24" hidden="1" x14ac:dyDescent="0.25">
      <c r="A129" s="76">
        <v>2278</v>
      </c>
      <c r="B129" s="118" t="s">
        <v>144</v>
      </c>
      <c r="C129" s="119">
        <f t="shared" si="9"/>
        <v>0</v>
      </c>
      <c r="D129" s="721"/>
      <c r="E129" s="227"/>
      <c r="F129" s="375">
        <f t="shared" si="10"/>
        <v>0</v>
      </c>
      <c r="G129" s="123"/>
      <c r="H129" s="124"/>
      <c r="I129" s="125">
        <f t="shared" si="11"/>
        <v>0</v>
      </c>
      <c r="J129" s="123"/>
      <c r="K129" s="124"/>
      <c r="L129" s="125">
        <f t="shared" si="12"/>
        <v>0</v>
      </c>
      <c r="M129" s="226"/>
      <c r="N129" s="227"/>
      <c r="O129" s="125">
        <f t="shared" si="13"/>
        <v>0</v>
      </c>
      <c r="P129" s="83"/>
      <c r="R129" s="56"/>
    </row>
    <row r="130" spans="1:18" ht="24" hidden="1" x14ac:dyDescent="0.25">
      <c r="A130" s="76">
        <v>2279</v>
      </c>
      <c r="B130" s="118" t="s">
        <v>145</v>
      </c>
      <c r="C130" s="119">
        <f t="shared" si="9"/>
        <v>0</v>
      </c>
      <c r="D130" s="721"/>
      <c r="E130" s="227"/>
      <c r="F130" s="375">
        <f t="shared" si="10"/>
        <v>0</v>
      </c>
      <c r="G130" s="123"/>
      <c r="H130" s="124"/>
      <c r="I130" s="125">
        <f t="shared" si="11"/>
        <v>0</v>
      </c>
      <c r="J130" s="123"/>
      <c r="K130" s="124"/>
      <c r="L130" s="125">
        <f t="shared" si="12"/>
        <v>0</v>
      </c>
      <c r="M130" s="226"/>
      <c r="N130" s="227"/>
      <c r="O130" s="125">
        <f t="shared" si="13"/>
        <v>0</v>
      </c>
      <c r="P130" s="83"/>
      <c r="R130" s="56"/>
    </row>
    <row r="131" spans="1:18" ht="24" hidden="1" x14ac:dyDescent="0.25">
      <c r="A131" s="557">
        <v>2280</v>
      </c>
      <c r="B131" s="108" t="s">
        <v>146</v>
      </c>
      <c r="C131" s="119">
        <f t="shared" si="9"/>
        <v>0</v>
      </c>
      <c r="D131" s="109">
        <f t="shared" ref="D131:N131" si="14">SUM(D132)</f>
        <v>0</v>
      </c>
      <c r="E131" s="245">
        <f t="shared" si="14"/>
        <v>0</v>
      </c>
      <c r="F131" s="374">
        <f t="shared" si="10"/>
        <v>0</v>
      </c>
      <c r="G131" s="241">
        <f t="shared" ref="G131" si="15">SUM(G132)</f>
        <v>0</v>
      </c>
      <c r="H131" s="243">
        <f t="shared" si="14"/>
        <v>0</v>
      </c>
      <c r="I131" s="115">
        <f t="shared" si="11"/>
        <v>0</v>
      </c>
      <c r="J131" s="241">
        <f t="shared" ref="J131" si="16">SUM(J132)</f>
        <v>0</v>
      </c>
      <c r="K131" s="243">
        <f t="shared" si="14"/>
        <v>0</v>
      </c>
      <c r="L131" s="115">
        <f t="shared" si="12"/>
        <v>0</v>
      </c>
      <c r="M131" s="232">
        <f t="shared" si="14"/>
        <v>0</v>
      </c>
      <c r="N131" s="233">
        <f t="shared" si="14"/>
        <v>0</v>
      </c>
      <c r="O131" s="125">
        <f t="shared" si="13"/>
        <v>0</v>
      </c>
      <c r="P131" s="83"/>
      <c r="R131" s="56"/>
    </row>
    <row r="132" spans="1:18" ht="24" hidden="1" x14ac:dyDescent="0.25">
      <c r="A132" s="76">
        <v>2283</v>
      </c>
      <c r="B132" s="118" t="s">
        <v>147</v>
      </c>
      <c r="C132" s="119">
        <f t="shared" si="9"/>
        <v>0</v>
      </c>
      <c r="D132" s="721"/>
      <c r="E132" s="227"/>
      <c r="F132" s="375">
        <f t="shared" si="10"/>
        <v>0</v>
      </c>
      <c r="G132" s="123"/>
      <c r="H132" s="124"/>
      <c r="I132" s="125">
        <f t="shared" si="11"/>
        <v>0</v>
      </c>
      <c r="J132" s="123"/>
      <c r="K132" s="124"/>
      <c r="L132" s="125">
        <f t="shared" si="12"/>
        <v>0</v>
      </c>
      <c r="M132" s="226"/>
      <c r="N132" s="227"/>
      <c r="O132" s="125">
        <f t="shared" si="13"/>
        <v>0</v>
      </c>
      <c r="P132" s="83"/>
      <c r="R132" s="56"/>
    </row>
    <row r="133" spans="1:18" ht="36" x14ac:dyDescent="0.25">
      <c r="A133" s="95">
        <v>2300</v>
      </c>
      <c r="B133" s="212" t="s">
        <v>148</v>
      </c>
      <c r="C133" s="96">
        <f t="shared" si="9"/>
        <v>25875</v>
      </c>
      <c r="D133" s="96">
        <f>SUM(D134,D139,D143,D144,D147,D154,D162,D163,D166)</f>
        <v>25875</v>
      </c>
      <c r="E133" s="622">
        <f>SUM(E134,E139,E143,E144,E147,E154,E162,E163,E166)</f>
        <v>0</v>
      </c>
      <c r="F133" s="391">
        <f t="shared" si="10"/>
        <v>25875</v>
      </c>
      <c r="G133" s="104">
        <f>SUM(G134,G139,G143,G144,G147,G154,G162,G163,G166)</f>
        <v>0</v>
      </c>
      <c r="H133" s="105">
        <f>SUM(H134,H139,H143,H144,H147,H154,H162,H163,H166)</f>
        <v>0</v>
      </c>
      <c r="I133" s="106">
        <f t="shared" si="11"/>
        <v>0</v>
      </c>
      <c r="J133" s="104">
        <f>SUM(J134,J139,J143,J144,J147,J154,J162,J163,J166)</f>
        <v>0</v>
      </c>
      <c r="K133" s="105">
        <f>SUM(K134,K139,K143,K144,K147,K154,K162,K163,K166)</f>
        <v>0</v>
      </c>
      <c r="L133" s="106">
        <f t="shared" si="12"/>
        <v>0</v>
      </c>
      <c r="M133" s="238">
        <f>SUM(M134,M139,M143,M144,M147,M154,M162,M163,M166)</f>
        <v>0</v>
      </c>
      <c r="N133" s="239">
        <f>SUM(N134,N139,N143,N144,N147,N154,N162,N163,N166)</f>
        <v>0</v>
      </c>
      <c r="O133" s="106">
        <f t="shared" si="13"/>
        <v>0</v>
      </c>
      <c r="P133" s="103"/>
      <c r="R133" s="56"/>
    </row>
    <row r="134" spans="1:18" ht="24" x14ac:dyDescent="0.25">
      <c r="A134" s="557">
        <v>2310</v>
      </c>
      <c r="B134" s="108" t="s">
        <v>149</v>
      </c>
      <c r="C134" s="109">
        <f t="shared" si="9"/>
        <v>6340</v>
      </c>
      <c r="D134" s="130">
        <f>SUM(D135:D138)</f>
        <v>6340</v>
      </c>
      <c r="E134" s="242">
        <f>SUM(E135:E138)</f>
        <v>0</v>
      </c>
      <c r="F134" s="392">
        <f t="shared" si="10"/>
        <v>6340</v>
      </c>
      <c r="G134" s="241">
        <f>SUM(G135:G138)</f>
        <v>0</v>
      </c>
      <c r="H134" s="243">
        <f>SUM(H135:H138)</f>
        <v>0</v>
      </c>
      <c r="I134" s="115">
        <f t="shared" si="11"/>
        <v>0</v>
      </c>
      <c r="J134" s="241">
        <f>SUM(J135:J138)</f>
        <v>0</v>
      </c>
      <c r="K134" s="243">
        <f>SUM(K135:K138)</f>
        <v>0</v>
      </c>
      <c r="L134" s="115">
        <f t="shared" si="12"/>
        <v>0</v>
      </c>
      <c r="M134" s="244">
        <f>SUM(M135:M138)</f>
        <v>0</v>
      </c>
      <c r="N134" s="245">
        <f>SUM(N135:N138)</f>
        <v>0</v>
      </c>
      <c r="O134" s="115">
        <f t="shared" si="13"/>
        <v>0</v>
      </c>
      <c r="P134" s="74"/>
      <c r="R134" s="56"/>
    </row>
    <row r="135" spans="1:18" x14ac:dyDescent="0.25">
      <c r="A135" s="76">
        <v>2311</v>
      </c>
      <c r="B135" s="118" t="s">
        <v>150</v>
      </c>
      <c r="C135" s="119">
        <f t="shared" si="9"/>
        <v>3828</v>
      </c>
      <c r="D135" s="721">
        <v>3828</v>
      </c>
      <c r="E135" s="629"/>
      <c r="F135" s="225">
        <f t="shared" si="10"/>
        <v>3828</v>
      </c>
      <c r="G135" s="123"/>
      <c r="H135" s="124"/>
      <c r="I135" s="125">
        <f t="shared" si="11"/>
        <v>0</v>
      </c>
      <c r="J135" s="123"/>
      <c r="K135" s="124"/>
      <c r="L135" s="125">
        <f t="shared" si="12"/>
        <v>0</v>
      </c>
      <c r="M135" s="226"/>
      <c r="N135" s="227"/>
      <c r="O135" s="125">
        <f t="shared" si="13"/>
        <v>0</v>
      </c>
      <c r="P135" s="83"/>
      <c r="R135" s="56"/>
    </row>
    <row r="136" spans="1:18" x14ac:dyDescent="0.25">
      <c r="A136" s="76">
        <v>2312</v>
      </c>
      <c r="B136" s="118" t="s">
        <v>151</v>
      </c>
      <c r="C136" s="119">
        <f t="shared" si="9"/>
        <v>2369</v>
      </c>
      <c r="D136" s="721">
        <v>2369</v>
      </c>
      <c r="E136" s="629"/>
      <c r="F136" s="225">
        <f t="shared" si="10"/>
        <v>2369</v>
      </c>
      <c r="G136" s="123"/>
      <c r="H136" s="124"/>
      <c r="I136" s="125">
        <f t="shared" si="11"/>
        <v>0</v>
      </c>
      <c r="J136" s="123"/>
      <c r="K136" s="124"/>
      <c r="L136" s="125">
        <f t="shared" si="12"/>
        <v>0</v>
      </c>
      <c r="M136" s="226"/>
      <c r="N136" s="227"/>
      <c r="O136" s="125">
        <f t="shared" si="13"/>
        <v>0</v>
      </c>
      <c r="P136" s="83"/>
      <c r="R136" s="56"/>
    </row>
    <row r="137" spans="1:18" hidden="1" x14ac:dyDescent="0.25">
      <c r="A137" s="76">
        <v>2313</v>
      </c>
      <c r="B137" s="118" t="s">
        <v>152</v>
      </c>
      <c r="C137" s="119">
        <f t="shared" si="9"/>
        <v>0</v>
      </c>
      <c r="D137" s="721"/>
      <c r="E137" s="227"/>
      <c r="F137" s="375">
        <f t="shared" si="10"/>
        <v>0</v>
      </c>
      <c r="G137" s="123"/>
      <c r="H137" s="124"/>
      <c r="I137" s="125">
        <f t="shared" si="11"/>
        <v>0</v>
      </c>
      <c r="J137" s="123"/>
      <c r="K137" s="124"/>
      <c r="L137" s="125">
        <f t="shared" si="12"/>
        <v>0</v>
      </c>
      <c r="M137" s="226"/>
      <c r="N137" s="227"/>
      <c r="O137" s="125">
        <f t="shared" si="13"/>
        <v>0</v>
      </c>
      <c r="P137" s="83"/>
      <c r="R137" s="56"/>
    </row>
    <row r="138" spans="1:18" ht="36" x14ac:dyDescent="0.25">
      <c r="A138" s="76">
        <v>2314</v>
      </c>
      <c r="B138" s="118" t="s">
        <v>153</v>
      </c>
      <c r="C138" s="119">
        <f t="shared" si="9"/>
        <v>143</v>
      </c>
      <c r="D138" s="721">
        <v>143</v>
      </c>
      <c r="E138" s="629"/>
      <c r="F138" s="225">
        <f t="shared" si="10"/>
        <v>143</v>
      </c>
      <c r="G138" s="123"/>
      <c r="H138" s="124"/>
      <c r="I138" s="125">
        <f t="shared" si="11"/>
        <v>0</v>
      </c>
      <c r="J138" s="123"/>
      <c r="K138" s="124"/>
      <c r="L138" s="125">
        <f t="shared" si="12"/>
        <v>0</v>
      </c>
      <c r="M138" s="226"/>
      <c r="N138" s="227"/>
      <c r="O138" s="125">
        <f t="shared" si="13"/>
        <v>0</v>
      </c>
      <c r="P138" s="83"/>
      <c r="R138" s="56"/>
    </row>
    <row r="139" spans="1:18" x14ac:dyDescent="0.25">
      <c r="A139" s="228">
        <v>2320</v>
      </c>
      <c r="B139" s="118" t="s">
        <v>154</v>
      </c>
      <c r="C139" s="119">
        <f t="shared" si="9"/>
        <v>12146</v>
      </c>
      <c r="D139" s="119">
        <f>SUM(D140:D142)</f>
        <v>12146</v>
      </c>
      <c r="E139" s="230">
        <f>SUM(E140:E142)</f>
        <v>0</v>
      </c>
      <c r="F139" s="225">
        <f t="shared" si="10"/>
        <v>12146</v>
      </c>
      <c r="G139" s="229">
        <f>SUM(G140:G142)</f>
        <v>0</v>
      </c>
      <c r="H139" s="231">
        <f>SUM(H140:H142)</f>
        <v>0</v>
      </c>
      <c r="I139" s="125">
        <f t="shared" si="11"/>
        <v>0</v>
      </c>
      <c r="J139" s="229">
        <f>SUM(J140:J142)</f>
        <v>0</v>
      </c>
      <c r="K139" s="231">
        <f>SUM(K140:K142)</f>
        <v>0</v>
      </c>
      <c r="L139" s="125">
        <f t="shared" si="12"/>
        <v>0</v>
      </c>
      <c r="M139" s="232">
        <f>SUM(M140:M142)</f>
        <v>0</v>
      </c>
      <c r="N139" s="233">
        <f>SUM(N140:N142)</f>
        <v>0</v>
      </c>
      <c r="O139" s="125">
        <f t="shared" si="13"/>
        <v>0</v>
      </c>
      <c r="P139" s="83"/>
      <c r="R139" s="56"/>
    </row>
    <row r="140" spans="1:18" x14ac:dyDescent="0.25">
      <c r="A140" s="76">
        <v>2321</v>
      </c>
      <c r="B140" s="118" t="s">
        <v>155</v>
      </c>
      <c r="C140" s="119">
        <f t="shared" si="9"/>
        <v>8822</v>
      </c>
      <c r="D140" s="721">
        <v>8822</v>
      </c>
      <c r="E140" s="629"/>
      <c r="F140" s="225">
        <f t="shared" si="10"/>
        <v>8822</v>
      </c>
      <c r="G140" s="123"/>
      <c r="H140" s="124"/>
      <c r="I140" s="125">
        <f t="shared" si="11"/>
        <v>0</v>
      </c>
      <c r="J140" s="123"/>
      <c r="K140" s="124"/>
      <c r="L140" s="125">
        <f t="shared" si="12"/>
        <v>0</v>
      </c>
      <c r="M140" s="226"/>
      <c r="N140" s="227"/>
      <c r="O140" s="125">
        <f t="shared" si="13"/>
        <v>0</v>
      </c>
      <c r="P140" s="83"/>
      <c r="R140" s="56"/>
    </row>
    <row r="141" spans="1:18" x14ac:dyDescent="0.25">
      <c r="A141" s="76">
        <v>2322</v>
      </c>
      <c r="B141" s="118" t="s">
        <v>156</v>
      </c>
      <c r="C141" s="119">
        <f t="shared" si="9"/>
        <v>3324</v>
      </c>
      <c r="D141" s="721">
        <v>3324</v>
      </c>
      <c r="E141" s="629"/>
      <c r="F141" s="225">
        <f t="shared" si="10"/>
        <v>3324</v>
      </c>
      <c r="G141" s="123"/>
      <c r="H141" s="124"/>
      <c r="I141" s="125">
        <f t="shared" si="11"/>
        <v>0</v>
      </c>
      <c r="J141" s="123"/>
      <c r="K141" s="124"/>
      <c r="L141" s="125">
        <f t="shared" si="12"/>
        <v>0</v>
      </c>
      <c r="M141" s="226"/>
      <c r="N141" s="227"/>
      <c r="O141" s="125">
        <f t="shared" si="13"/>
        <v>0</v>
      </c>
      <c r="P141" s="83"/>
      <c r="R141" s="56"/>
    </row>
    <row r="142" spans="1:18" hidden="1" x14ac:dyDescent="0.25">
      <c r="A142" s="76">
        <v>2329</v>
      </c>
      <c r="B142" s="118" t="s">
        <v>157</v>
      </c>
      <c r="C142" s="119">
        <f t="shared" si="9"/>
        <v>0</v>
      </c>
      <c r="D142" s="721"/>
      <c r="E142" s="227"/>
      <c r="F142" s="375">
        <f t="shared" si="10"/>
        <v>0</v>
      </c>
      <c r="G142" s="123"/>
      <c r="H142" s="124"/>
      <c r="I142" s="125">
        <f t="shared" si="11"/>
        <v>0</v>
      </c>
      <c r="J142" s="123"/>
      <c r="K142" s="124"/>
      <c r="L142" s="125">
        <f t="shared" si="12"/>
        <v>0</v>
      </c>
      <c r="M142" s="226"/>
      <c r="N142" s="227"/>
      <c r="O142" s="125">
        <f t="shared" si="13"/>
        <v>0</v>
      </c>
      <c r="P142" s="83"/>
      <c r="R142" s="56"/>
    </row>
    <row r="143" spans="1:18" hidden="1" x14ac:dyDescent="0.25">
      <c r="A143" s="228">
        <v>2330</v>
      </c>
      <c r="B143" s="118" t="s">
        <v>158</v>
      </c>
      <c r="C143" s="119">
        <f t="shared" si="9"/>
        <v>0</v>
      </c>
      <c r="D143" s="721"/>
      <c r="E143" s="227"/>
      <c r="F143" s="375">
        <f t="shared" si="10"/>
        <v>0</v>
      </c>
      <c r="G143" s="123"/>
      <c r="H143" s="124"/>
      <c r="I143" s="125">
        <f t="shared" si="11"/>
        <v>0</v>
      </c>
      <c r="J143" s="123"/>
      <c r="K143" s="124"/>
      <c r="L143" s="125">
        <f t="shared" si="12"/>
        <v>0</v>
      </c>
      <c r="M143" s="226"/>
      <c r="N143" s="227"/>
      <c r="O143" s="125">
        <f t="shared" si="13"/>
        <v>0</v>
      </c>
      <c r="P143" s="83"/>
      <c r="R143" s="56"/>
    </row>
    <row r="144" spans="1:18" ht="48" hidden="1" x14ac:dyDescent="0.25">
      <c r="A144" s="228">
        <v>2340</v>
      </c>
      <c r="B144" s="118" t="s">
        <v>159</v>
      </c>
      <c r="C144" s="119">
        <f t="shared" si="9"/>
        <v>0</v>
      </c>
      <c r="D144" s="119">
        <f>SUM(D145:D146)</f>
        <v>0</v>
      </c>
      <c r="E144" s="233">
        <f>SUM(E145:E146)</f>
        <v>0</v>
      </c>
      <c r="F144" s="375">
        <f t="shared" si="10"/>
        <v>0</v>
      </c>
      <c r="G144" s="229">
        <f>SUM(G145:G146)</f>
        <v>0</v>
      </c>
      <c r="H144" s="231">
        <f>SUM(H145:H146)</f>
        <v>0</v>
      </c>
      <c r="I144" s="125">
        <f t="shared" si="11"/>
        <v>0</v>
      </c>
      <c r="J144" s="229">
        <f>SUM(J145:J146)</f>
        <v>0</v>
      </c>
      <c r="K144" s="231">
        <f>SUM(K145:K146)</f>
        <v>0</v>
      </c>
      <c r="L144" s="125">
        <f t="shared" si="12"/>
        <v>0</v>
      </c>
      <c r="M144" s="232">
        <f>SUM(M145:M146)</f>
        <v>0</v>
      </c>
      <c r="N144" s="233">
        <f>SUM(N145:N146)</f>
        <v>0</v>
      </c>
      <c r="O144" s="125">
        <f t="shared" si="13"/>
        <v>0</v>
      </c>
      <c r="P144" s="83"/>
      <c r="R144" s="56"/>
    </row>
    <row r="145" spans="1:18" hidden="1" x14ac:dyDescent="0.25">
      <c r="A145" s="76">
        <v>2341</v>
      </c>
      <c r="B145" s="118" t="s">
        <v>160</v>
      </c>
      <c r="C145" s="119">
        <f t="shared" si="9"/>
        <v>0</v>
      </c>
      <c r="D145" s="721"/>
      <c r="E145" s="227"/>
      <c r="F145" s="375">
        <f t="shared" si="10"/>
        <v>0</v>
      </c>
      <c r="G145" s="123"/>
      <c r="H145" s="124"/>
      <c r="I145" s="125">
        <f t="shared" si="11"/>
        <v>0</v>
      </c>
      <c r="J145" s="123"/>
      <c r="K145" s="124"/>
      <c r="L145" s="125">
        <f t="shared" si="12"/>
        <v>0</v>
      </c>
      <c r="M145" s="226"/>
      <c r="N145" s="227"/>
      <c r="O145" s="125">
        <f t="shared" si="13"/>
        <v>0</v>
      </c>
      <c r="P145" s="83"/>
      <c r="R145" s="56"/>
    </row>
    <row r="146" spans="1:18" ht="24" hidden="1" x14ac:dyDescent="0.25">
      <c r="A146" s="76">
        <v>2344</v>
      </c>
      <c r="B146" s="118" t="s">
        <v>161</v>
      </c>
      <c r="C146" s="119">
        <f t="shared" si="9"/>
        <v>0</v>
      </c>
      <c r="D146" s="721"/>
      <c r="E146" s="227"/>
      <c r="F146" s="375">
        <f t="shared" si="10"/>
        <v>0</v>
      </c>
      <c r="G146" s="123"/>
      <c r="H146" s="124"/>
      <c r="I146" s="125">
        <f t="shared" si="11"/>
        <v>0</v>
      </c>
      <c r="J146" s="123"/>
      <c r="K146" s="124"/>
      <c r="L146" s="125">
        <f t="shared" si="12"/>
        <v>0</v>
      </c>
      <c r="M146" s="226"/>
      <c r="N146" s="227"/>
      <c r="O146" s="125">
        <f t="shared" si="13"/>
        <v>0</v>
      </c>
      <c r="P146" s="83"/>
      <c r="R146" s="56"/>
    </row>
    <row r="147" spans="1:18" ht="24" x14ac:dyDescent="0.25">
      <c r="A147" s="217">
        <v>2350</v>
      </c>
      <c r="B147" s="158" t="s">
        <v>162</v>
      </c>
      <c r="C147" s="119">
        <f t="shared" si="9"/>
        <v>2558</v>
      </c>
      <c r="D147" s="168">
        <f>SUM(D148:D153)</f>
        <v>2558</v>
      </c>
      <c r="E147" s="623">
        <f>SUM(E148:E153)</f>
        <v>0</v>
      </c>
      <c r="F147" s="396">
        <f t="shared" si="10"/>
        <v>2558</v>
      </c>
      <c r="G147" s="218">
        <f>SUM(G148:G153)</f>
        <v>0</v>
      </c>
      <c r="H147" s="219">
        <f>SUM(H148:H153)</f>
        <v>0</v>
      </c>
      <c r="I147" s="220">
        <f t="shared" si="11"/>
        <v>0</v>
      </c>
      <c r="J147" s="218">
        <f>SUM(J148:J153)</f>
        <v>0</v>
      </c>
      <c r="K147" s="219">
        <f>SUM(K148:K153)</f>
        <v>0</v>
      </c>
      <c r="L147" s="220">
        <f t="shared" si="12"/>
        <v>0</v>
      </c>
      <c r="M147" s="221">
        <f>SUM(M148:M153)</f>
        <v>0</v>
      </c>
      <c r="N147" s="222">
        <f>SUM(N148:N153)</f>
        <v>0</v>
      </c>
      <c r="O147" s="220">
        <f t="shared" si="13"/>
        <v>0</v>
      </c>
      <c r="P147" s="166"/>
      <c r="R147" s="56"/>
    </row>
    <row r="148" spans="1:18" hidden="1" x14ac:dyDescent="0.25">
      <c r="A148" s="67">
        <v>2351</v>
      </c>
      <c r="B148" s="108" t="s">
        <v>163</v>
      </c>
      <c r="C148" s="119">
        <f t="shared" si="9"/>
        <v>0</v>
      </c>
      <c r="D148" s="720"/>
      <c r="E148" s="224"/>
      <c r="F148" s="374">
        <f t="shared" si="10"/>
        <v>0</v>
      </c>
      <c r="G148" s="113"/>
      <c r="H148" s="114"/>
      <c r="I148" s="115">
        <f t="shared" si="11"/>
        <v>0</v>
      </c>
      <c r="J148" s="113"/>
      <c r="K148" s="114"/>
      <c r="L148" s="115">
        <f t="shared" si="12"/>
        <v>0</v>
      </c>
      <c r="M148" s="223"/>
      <c r="N148" s="224"/>
      <c r="O148" s="115">
        <f t="shared" si="13"/>
        <v>0</v>
      </c>
      <c r="P148" s="74"/>
      <c r="R148" s="56"/>
    </row>
    <row r="149" spans="1:18" x14ac:dyDescent="0.25">
      <c r="A149" s="76">
        <v>2352</v>
      </c>
      <c r="B149" s="118" t="s">
        <v>164</v>
      </c>
      <c r="C149" s="119">
        <f t="shared" si="9"/>
        <v>1500</v>
      </c>
      <c r="D149" s="721">
        <v>1500</v>
      </c>
      <c r="E149" s="629"/>
      <c r="F149" s="225">
        <f t="shared" si="10"/>
        <v>1500</v>
      </c>
      <c r="G149" s="123"/>
      <c r="H149" s="124"/>
      <c r="I149" s="125">
        <f t="shared" si="11"/>
        <v>0</v>
      </c>
      <c r="J149" s="123"/>
      <c r="K149" s="124"/>
      <c r="L149" s="125">
        <f t="shared" si="12"/>
        <v>0</v>
      </c>
      <c r="M149" s="226"/>
      <c r="N149" s="227"/>
      <c r="O149" s="125">
        <f t="shared" si="13"/>
        <v>0</v>
      </c>
      <c r="P149" s="83"/>
      <c r="R149" s="56"/>
    </row>
    <row r="150" spans="1:18" ht="24" hidden="1" x14ac:dyDescent="0.25">
      <c r="A150" s="76">
        <v>2353</v>
      </c>
      <c r="B150" s="118" t="s">
        <v>165</v>
      </c>
      <c r="C150" s="119">
        <f t="shared" si="9"/>
        <v>0</v>
      </c>
      <c r="D150" s="721"/>
      <c r="E150" s="227"/>
      <c r="F150" s="375">
        <f t="shared" si="10"/>
        <v>0</v>
      </c>
      <c r="G150" s="123"/>
      <c r="H150" s="124"/>
      <c r="I150" s="125">
        <f t="shared" si="11"/>
        <v>0</v>
      </c>
      <c r="J150" s="123"/>
      <c r="K150" s="124"/>
      <c r="L150" s="125">
        <f t="shared" si="12"/>
        <v>0</v>
      </c>
      <c r="M150" s="226"/>
      <c r="N150" s="227"/>
      <c r="O150" s="125">
        <f t="shared" si="13"/>
        <v>0</v>
      </c>
      <c r="P150" s="83"/>
      <c r="R150" s="56"/>
    </row>
    <row r="151" spans="1:18" ht="24" x14ac:dyDescent="0.25">
      <c r="A151" s="76">
        <v>2354</v>
      </c>
      <c r="B151" s="118" t="s">
        <v>166</v>
      </c>
      <c r="C151" s="119">
        <f t="shared" si="9"/>
        <v>1058</v>
      </c>
      <c r="D151" s="721">
        <v>1058</v>
      </c>
      <c r="E151" s="629"/>
      <c r="F151" s="225">
        <f t="shared" si="10"/>
        <v>1058</v>
      </c>
      <c r="G151" s="123"/>
      <c r="H151" s="124"/>
      <c r="I151" s="125">
        <f t="shared" si="11"/>
        <v>0</v>
      </c>
      <c r="J151" s="123"/>
      <c r="K151" s="124"/>
      <c r="L151" s="125">
        <f t="shared" si="12"/>
        <v>0</v>
      </c>
      <c r="M151" s="226"/>
      <c r="N151" s="227"/>
      <c r="O151" s="125">
        <f t="shared" si="13"/>
        <v>0</v>
      </c>
      <c r="P151" s="83"/>
      <c r="R151" s="56"/>
    </row>
    <row r="152" spans="1:18" ht="24" hidden="1" x14ac:dyDescent="0.25">
      <c r="A152" s="76">
        <v>2355</v>
      </c>
      <c r="B152" s="118" t="s">
        <v>167</v>
      </c>
      <c r="C152" s="119">
        <f t="shared" si="9"/>
        <v>0</v>
      </c>
      <c r="D152" s="721"/>
      <c r="E152" s="227"/>
      <c r="F152" s="375">
        <f t="shared" si="10"/>
        <v>0</v>
      </c>
      <c r="G152" s="123"/>
      <c r="H152" s="124"/>
      <c r="I152" s="125">
        <f t="shared" si="11"/>
        <v>0</v>
      </c>
      <c r="J152" s="123"/>
      <c r="K152" s="124"/>
      <c r="L152" s="125">
        <f t="shared" si="12"/>
        <v>0</v>
      </c>
      <c r="M152" s="226"/>
      <c r="N152" s="227"/>
      <c r="O152" s="125">
        <f t="shared" si="13"/>
        <v>0</v>
      </c>
      <c r="P152" s="83"/>
      <c r="R152" s="56"/>
    </row>
    <row r="153" spans="1:18" ht="24" hidden="1" x14ac:dyDescent="0.25">
      <c r="A153" s="76">
        <v>2359</v>
      </c>
      <c r="B153" s="118" t="s">
        <v>168</v>
      </c>
      <c r="C153" s="119">
        <f t="shared" si="9"/>
        <v>0</v>
      </c>
      <c r="D153" s="721"/>
      <c r="E153" s="227"/>
      <c r="F153" s="375">
        <f t="shared" si="10"/>
        <v>0</v>
      </c>
      <c r="G153" s="123"/>
      <c r="H153" s="124"/>
      <c r="I153" s="125">
        <f t="shared" si="11"/>
        <v>0</v>
      </c>
      <c r="J153" s="123"/>
      <c r="K153" s="124"/>
      <c r="L153" s="125">
        <f t="shared" si="12"/>
        <v>0</v>
      </c>
      <c r="M153" s="226"/>
      <c r="N153" s="227"/>
      <c r="O153" s="125">
        <f t="shared" si="13"/>
        <v>0</v>
      </c>
      <c r="P153" s="83"/>
      <c r="R153" s="56"/>
    </row>
    <row r="154" spans="1:18" ht="24" x14ac:dyDescent="0.25">
      <c r="A154" s="228">
        <v>2360</v>
      </c>
      <c r="B154" s="118" t="s">
        <v>169</v>
      </c>
      <c r="C154" s="119">
        <f t="shared" si="9"/>
        <v>4320</v>
      </c>
      <c r="D154" s="119">
        <f>SUM(D155:D161)</f>
        <v>4320</v>
      </c>
      <c r="E154" s="230">
        <f>SUM(E155:E161)</f>
        <v>0</v>
      </c>
      <c r="F154" s="225">
        <f t="shared" si="10"/>
        <v>4320</v>
      </c>
      <c r="G154" s="229">
        <f>SUM(G155:G161)</f>
        <v>0</v>
      </c>
      <c r="H154" s="231">
        <f>SUM(H155:H161)</f>
        <v>0</v>
      </c>
      <c r="I154" s="125">
        <f t="shared" si="11"/>
        <v>0</v>
      </c>
      <c r="J154" s="229">
        <f>SUM(J155:J161)</f>
        <v>0</v>
      </c>
      <c r="K154" s="231">
        <f>SUM(K155:K161)</f>
        <v>0</v>
      </c>
      <c r="L154" s="125">
        <f t="shared" si="12"/>
        <v>0</v>
      </c>
      <c r="M154" s="232">
        <f>SUM(M155:M161)</f>
        <v>0</v>
      </c>
      <c r="N154" s="233">
        <f>SUM(N155:N161)</f>
        <v>0</v>
      </c>
      <c r="O154" s="125">
        <f t="shared" si="13"/>
        <v>0</v>
      </c>
      <c r="P154" s="83"/>
      <c r="R154" s="56"/>
    </row>
    <row r="155" spans="1:18" hidden="1" x14ac:dyDescent="0.25">
      <c r="A155" s="75">
        <v>2361</v>
      </c>
      <c r="B155" s="118" t="s">
        <v>170</v>
      </c>
      <c r="C155" s="119">
        <f t="shared" si="9"/>
        <v>0</v>
      </c>
      <c r="D155" s="721"/>
      <c r="E155" s="227"/>
      <c r="F155" s="375">
        <f t="shared" si="10"/>
        <v>0</v>
      </c>
      <c r="G155" s="123"/>
      <c r="H155" s="124"/>
      <c r="I155" s="125">
        <f t="shared" si="11"/>
        <v>0</v>
      </c>
      <c r="J155" s="123"/>
      <c r="K155" s="124"/>
      <c r="L155" s="125">
        <f t="shared" si="12"/>
        <v>0</v>
      </c>
      <c r="M155" s="226"/>
      <c r="N155" s="227"/>
      <c r="O155" s="125">
        <f t="shared" si="13"/>
        <v>0</v>
      </c>
      <c r="P155" s="83"/>
      <c r="R155" s="56"/>
    </row>
    <row r="156" spans="1:18" ht="24" hidden="1" x14ac:dyDescent="0.25">
      <c r="A156" s="75">
        <v>2362</v>
      </c>
      <c r="B156" s="118" t="s">
        <v>171</v>
      </c>
      <c r="C156" s="119">
        <f t="shared" si="9"/>
        <v>0</v>
      </c>
      <c r="D156" s="721"/>
      <c r="E156" s="227"/>
      <c r="F156" s="375">
        <f t="shared" si="10"/>
        <v>0</v>
      </c>
      <c r="G156" s="123"/>
      <c r="H156" s="124"/>
      <c r="I156" s="125">
        <f t="shared" si="11"/>
        <v>0</v>
      </c>
      <c r="J156" s="123"/>
      <c r="K156" s="124"/>
      <c r="L156" s="125">
        <f t="shared" si="12"/>
        <v>0</v>
      </c>
      <c r="M156" s="226"/>
      <c r="N156" s="227"/>
      <c r="O156" s="125">
        <f t="shared" si="13"/>
        <v>0</v>
      </c>
      <c r="P156" s="83"/>
      <c r="R156" s="56"/>
    </row>
    <row r="157" spans="1:18" x14ac:dyDescent="0.25">
      <c r="A157" s="75">
        <v>2363</v>
      </c>
      <c r="B157" s="118" t="s">
        <v>172</v>
      </c>
      <c r="C157" s="119">
        <f t="shared" si="9"/>
        <v>4320</v>
      </c>
      <c r="D157" s="721">
        <v>4320</v>
      </c>
      <c r="E157" s="629"/>
      <c r="F157" s="225">
        <f t="shared" si="10"/>
        <v>4320</v>
      </c>
      <c r="G157" s="123"/>
      <c r="H157" s="124"/>
      <c r="I157" s="125">
        <f t="shared" si="11"/>
        <v>0</v>
      </c>
      <c r="J157" s="123"/>
      <c r="K157" s="124"/>
      <c r="L157" s="125">
        <f t="shared" si="12"/>
        <v>0</v>
      </c>
      <c r="M157" s="226"/>
      <c r="N157" s="227"/>
      <c r="O157" s="125">
        <f t="shared" si="13"/>
        <v>0</v>
      </c>
      <c r="P157" s="83"/>
      <c r="R157" s="56"/>
    </row>
    <row r="158" spans="1:18" hidden="1" x14ac:dyDescent="0.25">
      <c r="A158" s="75">
        <v>2364</v>
      </c>
      <c r="B158" s="118" t="s">
        <v>173</v>
      </c>
      <c r="C158" s="119">
        <f t="shared" si="9"/>
        <v>0</v>
      </c>
      <c r="D158" s="721"/>
      <c r="E158" s="227"/>
      <c r="F158" s="375">
        <f t="shared" si="10"/>
        <v>0</v>
      </c>
      <c r="G158" s="123"/>
      <c r="H158" s="124"/>
      <c r="I158" s="125">
        <f t="shared" si="11"/>
        <v>0</v>
      </c>
      <c r="J158" s="123"/>
      <c r="K158" s="124"/>
      <c r="L158" s="125">
        <f t="shared" si="12"/>
        <v>0</v>
      </c>
      <c r="M158" s="226"/>
      <c r="N158" s="227"/>
      <c r="O158" s="125">
        <f t="shared" si="13"/>
        <v>0</v>
      </c>
      <c r="P158" s="83"/>
      <c r="R158" s="56"/>
    </row>
    <row r="159" spans="1:18" hidden="1" x14ac:dyDescent="0.25">
      <c r="A159" s="75">
        <v>2365</v>
      </c>
      <c r="B159" s="118" t="s">
        <v>174</v>
      </c>
      <c r="C159" s="119">
        <f t="shared" si="9"/>
        <v>0</v>
      </c>
      <c r="D159" s="721"/>
      <c r="E159" s="227"/>
      <c r="F159" s="375">
        <f t="shared" si="10"/>
        <v>0</v>
      </c>
      <c r="G159" s="123"/>
      <c r="H159" s="124"/>
      <c r="I159" s="125">
        <f t="shared" si="11"/>
        <v>0</v>
      </c>
      <c r="J159" s="123"/>
      <c r="K159" s="124"/>
      <c r="L159" s="125">
        <f t="shared" si="12"/>
        <v>0</v>
      </c>
      <c r="M159" s="226"/>
      <c r="N159" s="227"/>
      <c r="O159" s="125">
        <f t="shared" si="13"/>
        <v>0</v>
      </c>
      <c r="P159" s="83"/>
      <c r="R159" s="56"/>
    </row>
    <row r="160" spans="1:18" ht="36" hidden="1" x14ac:dyDescent="0.25">
      <c r="A160" s="75">
        <v>2366</v>
      </c>
      <c r="B160" s="118" t="s">
        <v>175</v>
      </c>
      <c r="C160" s="119">
        <f t="shared" si="9"/>
        <v>0</v>
      </c>
      <c r="D160" s="721"/>
      <c r="E160" s="227"/>
      <c r="F160" s="375">
        <f t="shared" si="10"/>
        <v>0</v>
      </c>
      <c r="G160" s="123"/>
      <c r="H160" s="124"/>
      <c r="I160" s="125">
        <f t="shared" si="11"/>
        <v>0</v>
      </c>
      <c r="J160" s="123"/>
      <c r="K160" s="124"/>
      <c r="L160" s="125">
        <f t="shared" si="12"/>
        <v>0</v>
      </c>
      <c r="M160" s="226"/>
      <c r="N160" s="227"/>
      <c r="O160" s="125">
        <f t="shared" si="13"/>
        <v>0</v>
      </c>
      <c r="P160" s="83"/>
      <c r="R160" s="56"/>
    </row>
    <row r="161" spans="1:18" ht="48" hidden="1" x14ac:dyDescent="0.25">
      <c r="A161" s="75">
        <v>2369</v>
      </c>
      <c r="B161" s="118" t="s">
        <v>176</v>
      </c>
      <c r="C161" s="119">
        <f t="shared" si="9"/>
        <v>0</v>
      </c>
      <c r="D161" s="721"/>
      <c r="E161" s="227"/>
      <c r="F161" s="375">
        <f t="shared" si="10"/>
        <v>0</v>
      </c>
      <c r="G161" s="123"/>
      <c r="H161" s="124"/>
      <c r="I161" s="125">
        <f t="shared" si="11"/>
        <v>0</v>
      </c>
      <c r="J161" s="123"/>
      <c r="K161" s="124"/>
      <c r="L161" s="125">
        <f t="shared" si="12"/>
        <v>0</v>
      </c>
      <c r="M161" s="226"/>
      <c r="N161" s="227"/>
      <c r="O161" s="125">
        <f t="shared" si="13"/>
        <v>0</v>
      </c>
      <c r="P161" s="83"/>
      <c r="R161" s="56"/>
    </row>
    <row r="162" spans="1:18" x14ac:dyDescent="0.25">
      <c r="A162" s="217">
        <v>2370</v>
      </c>
      <c r="B162" s="158" t="s">
        <v>177</v>
      </c>
      <c r="C162" s="119">
        <f t="shared" si="9"/>
        <v>511</v>
      </c>
      <c r="D162" s="722">
        <v>511</v>
      </c>
      <c r="E162" s="633"/>
      <c r="F162" s="396">
        <f t="shared" si="10"/>
        <v>511</v>
      </c>
      <c r="G162" s="234"/>
      <c r="H162" s="235"/>
      <c r="I162" s="220">
        <f t="shared" si="11"/>
        <v>0</v>
      </c>
      <c r="J162" s="234"/>
      <c r="K162" s="235"/>
      <c r="L162" s="220">
        <f t="shared" si="12"/>
        <v>0</v>
      </c>
      <c r="M162" s="236"/>
      <c r="N162" s="237"/>
      <c r="O162" s="220">
        <f t="shared" si="13"/>
        <v>0</v>
      </c>
      <c r="P162" s="166"/>
      <c r="R162" s="56"/>
    </row>
    <row r="163" spans="1:18" hidden="1" x14ac:dyDescent="0.25">
      <c r="A163" s="217">
        <v>2380</v>
      </c>
      <c r="B163" s="158" t="s">
        <v>178</v>
      </c>
      <c r="C163" s="119">
        <f t="shared" si="9"/>
        <v>0</v>
      </c>
      <c r="D163" s="168">
        <f>SUM(D164:D165)</f>
        <v>0</v>
      </c>
      <c r="E163" s="222">
        <f>SUM(E164:E165)</f>
        <v>0</v>
      </c>
      <c r="F163" s="373">
        <f t="shared" si="10"/>
        <v>0</v>
      </c>
      <c r="G163" s="218">
        <f>SUM(G164:G165)</f>
        <v>0</v>
      </c>
      <c r="H163" s="219">
        <f>SUM(H164:H165)</f>
        <v>0</v>
      </c>
      <c r="I163" s="220">
        <f t="shared" si="11"/>
        <v>0</v>
      </c>
      <c r="J163" s="218">
        <f>SUM(J164:J165)</f>
        <v>0</v>
      </c>
      <c r="K163" s="219">
        <f>SUM(K164:K165)</f>
        <v>0</v>
      </c>
      <c r="L163" s="220">
        <f t="shared" si="12"/>
        <v>0</v>
      </c>
      <c r="M163" s="221">
        <f>SUM(M164:M165)</f>
        <v>0</v>
      </c>
      <c r="N163" s="222">
        <f>SUM(N164:N165)</f>
        <v>0</v>
      </c>
      <c r="O163" s="220">
        <f t="shared" si="13"/>
        <v>0</v>
      </c>
      <c r="P163" s="166"/>
      <c r="R163" s="56"/>
    </row>
    <row r="164" spans="1:18" hidden="1" x14ac:dyDescent="0.25">
      <c r="A164" s="66">
        <v>2381</v>
      </c>
      <c r="B164" s="108" t="s">
        <v>179</v>
      </c>
      <c r="C164" s="119">
        <f t="shared" si="9"/>
        <v>0</v>
      </c>
      <c r="D164" s="720"/>
      <c r="E164" s="224"/>
      <c r="F164" s="374">
        <f t="shared" si="10"/>
        <v>0</v>
      </c>
      <c r="G164" s="113"/>
      <c r="H164" s="114"/>
      <c r="I164" s="115">
        <f t="shared" si="11"/>
        <v>0</v>
      </c>
      <c r="J164" s="113"/>
      <c r="K164" s="114"/>
      <c r="L164" s="115">
        <f t="shared" si="12"/>
        <v>0</v>
      </c>
      <c r="M164" s="223"/>
      <c r="N164" s="224"/>
      <c r="O164" s="115">
        <f t="shared" si="13"/>
        <v>0</v>
      </c>
      <c r="P164" s="74"/>
      <c r="R164" s="56"/>
    </row>
    <row r="165" spans="1:18" ht="24" hidden="1" x14ac:dyDescent="0.25">
      <c r="A165" s="75">
        <v>2389</v>
      </c>
      <c r="B165" s="118" t="s">
        <v>180</v>
      </c>
      <c r="C165" s="119">
        <f t="shared" si="9"/>
        <v>0</v>
      </c>
      <c r="D165" s="721"/>
      <c r="E165" s="227"/>
      <c r="F165" s="375">
        <f t="shared" si="10"/>
        <v>0</v>
      </c>
      <c r="G165" s="123"/>
      <c r="H165" s="124"/>
      <c r="I165" s="125">
        <f t="shared" si="11"/>
        <v>0</v>
      </c>
      <c r="J165" s="123"/>
      <c r="K165" s="124"/>
      <c r="L165" s="125">
        <f t="shared" si="12"/>
        <v>0</v>
      </c>
      <c r="M165" s="226"/>
      <c r="N165" s="227"/>
      <c r="O165" s="125">
        <f t="shared" si="13"/>
        <v>0</v>
      </c>
      <c r="P165" s="83"/>
      <c r="R165" s="56"/>
    </row>
    <row r="166" spans="1:18" hidden="1" x14ac:dyDescent="0.25">
      <c r="A166" s="217">
        <v>2390</v>
      </c>
      <c r="B166" s="158" t="s">
        <v>181</v>
      </c>
      <c r="C166" s="119">
        <f t="shared" si="9"/>
        <v>0</v>
      </c>
      <c r="D166" s="722"/>
      <c r="E166" s="237"/>
      <c r="F166" s="373">
        <f t="shared" si="10"/>
        <v>0</v>
      </c>
      <c r="G166" s="234"/>
      <c r="H166" s="235"/>
      <c r="I166" s="220">
        <f t="shared" si="11"/>
        <v>0</v>
      </c>
      <c r="J166" s="234"/>
      <c r="K166" s="235"/>
      <c r="L166" s="220">
        <f t="shared" si="12"/>
        <v>0</v>
      </c>
      <c r="M166" s="236"/>
      <c r="N166" s="237"/>
      <c r="O166" s="220">
        <f t="shared" si="13"/>
        <v>0</v>
      </c>
      <c r="P166" s="166"/>
      <c r="R166" s="56"/>
    </row>
    <row r="167" spans="1:18" hidden="1" x14ac:dyDescent="0.25">
      <c r="A167" s="95">
        <v>2400</v>
      </c>
      <c r="B167" s="212" t="s">
        <v>182</v>
      </c>
      <c r="C167" s="96">
        <f t="shared" si="9"/>
        <v>0</v>
      </c>
      <c r="D167" s="724"/>
      <c r="E167" s="255"/>
      <c r="F167" s="372">
        <f t="shared" si="10"/>
        <v>0</v>
      </c>
      <c r="G167" s="252"/>
      <c r="H167" s="253"/>
      <c r="I167" s="106">
        <f t="shared" si="11"/>
        <v>0</v>
      </c>
      <c r="J167" s="252"/>
      <c r="K167" s="253"/>
      <c r="L167" s="106">
        <f t="shared" si="12"/>
        <v>0</v>
      </c>
      <c r="M167" s="254"/>
      <c r="N167" s="255"/>
      <c r="O167" s="115">
        <f t="shared" si="13"/>
        <v>0</v>
      </c>
      <c r="P167" s="103"/>
      <c r="R167" s="56"/>
    </row>
    <row r="168" spans="1:18" ht="24" x14ac:dyDescent="0.25">
      <c r="A168" s="95">
        <v>2500</v>
      </c>
      <c r="B168" s="212" t="s">
        <v>183</v>
      </c>
      <c r="C168" s="96">
        <f t="shared" si="9"/>
        <v>180</v>
      </c>
      <c r="D168" s="96">
        <f>SUM(D169,D174)</f>
        <v>180</v>
      </c>
      <c r="E168" s="622">
        <f>SUM(E169,E174)</f>
        <v>0</v>
      </c>
      <c r="F168" s="391">
        <f t="shared" si="10"/>
        <v>180</v>
      </c>
      <c r="G168" s="104">
        <f>SUM(G169,G174)</f>
        <v>0</v>
      </c>
      <c r="H168" s="105">
        <f t="shared" ref="H168" si="17">SUM(H169,H174)</f>
        <v>0</v>
      </c>
      <c r="I168" s="106">
        <f t="shared" si="11"/>
        <v>0</v>
      </c>
      <c r="J168" s="104">
        <f>SUM(J169,J174)</f>
        <v>0</v>
      </c>
      <c r="K168" s="105">
        <f t="shared" ref="K168" si="18">SUM(K169,K174)</f>
        <v>0</v>
      </c>
      <c r="L168" s="106">
        <f t="shared" si="12"/>
        <v>0</v>
      </c>
      <c r="M168" s="213">
        <f t="shared" ref="M168:N168" si="19">SUM(M169,M174)</f>
        <v>0</v>
      </c>
      <c r="N168" s="214">
        <f t="shared" si="19"/>
        <v>0</v>
      </c>
      <c r="O168" s="379">
        <f t="shared" si="13"/>
        <v>0</v>
      </c>
      <c r="P168" s="216"/>
      <c r="R168" s="56"/>
    </row>
    <row r="169" spans="1:18" x14ac:dyDescent="0.25">
      <c r="A169" s="557">
        <v>2510</v>
      </c>
      <c r="B169" s="108" t="s">
        <v>184</v>
      </c>
      <c r="C169" s="109">
        <f t="shared" si="9"/>
        <v>180</v>
      </c>
      <c r="D169" s="109">
        <f>SUM(D170:D173)</f>
        <v>180</v>
      </c>
      <c r="E169" s="242">
        <f>SUM(E170:E173)</f>
        <v>0</v>
      </c>
      <c r="F169" s="392">
        <f t="shared" si="10"/>
        <v>180</v>
      </c>
      <c r="G169" s="241">
        <f>SUM(G170:G173)</f>
        <v>0</v>
      </c>
      <c r="H169" s="243">
        <f t="shared" ref="H169" si="20">SUM(H170:H173)</f>
        <v>0</v>
      </c>
      <c r="I169" s="115">
        <f t="shared" si="11"/>
        <v>0</v>
      </c>
      <c r="J169" s="241">
        <f>SUM(J170:J173)</f>
        <v>0</v>
      </c>
      <c r="K169" s="243">
        <f t="shared" ref="K169" si="21">SUM(K170:K173)</f>
        <v>0</v>
      </c>
      <c r="L169" s="115">
        <f t="shared" si="12"/>
        <v>0</v>
      </c>
      <c r="M169" s="256">
        <f t="shared" ref="M169:N169" si="22">SUM(M170:M173)</f>
        <v>0</v>
      </c>
      <c r="N169" s="257">
        <f t="shared" si="22"/>
        <v>0</v>
      </c>
      <c r="O169" s="136">
        <f t="shared" si="13"/>
        <v>0</v>
      </c>
      <c r="P169" s="139"/>
      <c r="R169" s="56"/>
    </row>
    <row r="170" spans="1:18" ht="24" hidden="1" x14ac:dyDescent="0.25">
      <c r="A170" s="76">
        <v>2512</v>
      </c>
      <c r="B170" s="118" t="s">
        <v>185</v>
      </c>
      <c r="C170" s="119">
        <f t="shared" si="9"/>
        <v>0</v>
      </c>
      <c r="D170" s="721"/>
      <c r="E170" s="227"/>
      <c r="F170" s="375">
        <f t="shared" si="10"/>
        <v>0</v>
      </c>
      <c r="G170" s="123"/>
      <c r="H170" s="124"/>
      <c r="I170" s="125">
        <f t="shared" si="11"/>
        <v>0</v>
      </c>
      <c r="J170" s="123"/>
      <c r="K170" s="124"/>
      <c r="L170" s="125">
        <f t="shared" si="12"/>
        <v>0</v>
      </c>
      <c r="M170" s="226"/>
      <c r="N170" s="227"/>
      <c r="O170" s="125">
        <f t="shared" si="13"/>
        <v>0</v>
      </c>
      <c r="P170" s="83"/>
      <c r="R170" s="56"/>
    </row>
    <row r="171" spans="1:18" ht="36" hidden="1" x14ac:dyDescent="0.25">
      <c r="A171" s="76">
        <v>2513</v>
      </c>
      <c r="B171" s="118" t="s">
        <v>186</v>
      </c>
      <c r="C171" s="119">
        <f t="shared" si="9"/>
        <v>0</v>
      </c>
      <c r="D171" s="721"/>
      <c r="E171" s="227"/>
      <c r="F171" s="375">
        <f t="shared" si="10"/>
        <v>0</v>
      </c>
      <c r="G171" s="123"/>
      <c r="H171" s="124"/>
      <c r="I171" s="125">
        <f t="shared" si="11"/>
        <v>0</v>
      </c>
      <c r="J171" s="123"/>
      <c r="K171" s="124"/>
      <c r="L171" s="125">
        <f t="shared" si="12"/>
        <v>0</v>
      </c>
      <c r="M171" s="226"/>
      <c r="N171" s="227"/>
      <c r="O171" s="125">
        <f t="shared" si="13"/>
        <v>0</v>
      </c>
      <c r="P171" s="83"/>
      <c r="R171" s="56"/>
    </row>
    <row r="172" spans="1:18" ht="24" hidden="1" x14ac:dyDescent="0.25">
      <c r="A172" s="76">
        <v>2515</v>
      </c>
      <c r="B172" s="118" t="s">
        <v>187</v>
      </c>
      <c r="C172" s="119">
        <f t="shared" si="9"/>
        <v>0</v>
      </c>
      <c r="D172" s="721"/>
      <c r="E172" s="227"/>
      <c r="F172" s="375">
        <f t="shared" si="10"/>
        <v>0</v>
      </c>
      <c r="G172" s="123"/>
      <c r="H172" s="124"/>
      <c r="I172" s="125">
        <f t="shared" si="11"/>
        <v>0</v>
      </c>
      <c r="J172" s="123"/>
      <c r="K172" s="124"/>
      <c r="L172" s="125">
        <f t="shared" si="12"/>
        <v>0</v>
      </c>
      <c r="M172" s="226"/>
      <c r="N172" s="227"/>
      <c r="O172" s="125">
        <f t="shared" si="13"/>
        <v>0</v>
      </c>
      <c r="P172" s="83"/>
      <c r="R172" s="56"/>
    </row>
    <row r="173" spans="1:18" ht="24" x14ac:dyDescent="0.25">
      <c r="A173" s="76">
        <v>2519</v>
      </c>
      <c r="B173" s="118" t="s">
        <v>188</v>
      </c>
      <c r="C173" s="119">
        <f t="shared" si="9"/>
        <v>180</v>
      </c>
      <c r="D173" s="721">
        <v>180</v>
      </c>
      <c r="E173" s="629"/>
      <c r="F173" s="225">
        <f t="shared" si="10"/>
        <v>180</v>
      </c>
      <c r="G173" s="123"/>
      <c r="H173" s="124"/>
      <c r="I173" s="125">
        <f t="shared" si="11"/>
        <v>0</v>
      </c>
      <c r="J173" s="123"/>
      <c r="K173" s="124"/>
      <c r="L173" s="125">
        <f t="shared" si="12"/>
        <v>0</v>
      </c>
      <c r="M173" s="226"/>
      <c r="N173" s="227"/>
      <c r="O173" s="125">
        <f t="shared" si="13"/>
        <v>0</v>
      </c>
      <c r="P173" s="83"/>
      <c r="R173" s="56"/>
    </row>
    <row r="174" spans="1:18" ht="24" hidden="1" x14ac:dyDescent="0.25">
      <c r="A174" s="228">
        <v>2520</v>
      </c>
      <c r="B174" s="118" t="s">
        <v>189</v>
      </c>
      <c r="C174" s="119">
        <f t="shared" si="9"/>
        <v>0</v>
      </c>
      <c r="D174" s="721"/>
      <c r="E174" s="227"/>
      <c r="F174" s="375">
        <f t="shared" si="10"/>
        <v>0</v>
      </c>
      <c r="G174" s="123"/>
      <c r="H174" s="124"/>
      <c r="I174" s="125">
        <f t="shared" si="11"/>
        <v>0</v>
      </c>
      <c r="J174" s="123"/>
      <c r="K174" s="124"/>
      <c r="L174" s="125">
        <f t="shared" si="12"/>
        <v>0</v>
      </c>
      <c r="M174" s="226"/>
      <c r="N174" s="227"/>
      <c r="O174" s="125">
        <f t="shared" si="13"/>
        <v>0</v>
      </c>
      <c r="P174" s="83"/>
      <c r="R174" s="56"/>
    </row>
    <row r="175" spans="1:18" s="258" customFormat="1" ht="48" hidden="1" x14ac:dyDescent="0.25">
      <c r="A175" s="37">
        <v>2800</v>
      </c>
      <c r="B175" s="108" t="s">
        <v>190</v>
      </c>
      <c r="C175" s="109">
        <f t="shared" si="9"/>
        <v>0</v>
      </c>
      <c r="D175" s="706"/>
      <c r="E175" s="73"/>
      <c r="F175" s="355">
        <f t="shared" si="10"/>
        <v>0</v>
      </c>
      <c r="G175" s="69"/>
      <c r="H175" s="70"/>
      <c r="I175" s="71">
        <f t="shared" si="11"/>
        <v>0</v>
      </c>
      <c r="J175" s="69"/>
      <c r="K175" s="70"/>
      <c r="L175" s="71">
        <f t="shared" si="12"/>
        <v>0</v>
      </c>
      <c r="M175" s="72"/>
      <c r="N175" s="73"/>
      <c r="O175" s="71">
        <f t="shared" si="13"/>
        <v>0</v>
      </c>
      <c r="P175" s="74"/>
      <c r="R175" s="56"/>
    </row>
    <row r="176" spans="1:18" hidden="1" x14ac:dyDescent="0.25">
      <c r="A176" s="204">
        <v>3000</v>
      </c>
      <c r="B176" s="204" t="s">
        <v>191</v>
      </c>
      <c r="C176" s="205">
        <f t="shared" si="9"/>
        <v>0</v>
      </c>
      <c r="D176" s="205">
        <f>SUM(D177,D187)</f>
        <v>0</v>
      </c>
      <c r="E176" s="210">
        <f>SUM(E177,E187)</f>
        <v>0</v>
      </c>
      <c r="F176" s="371">
        <f t="shared" si="10"/>
        <v>0</v>
      </c>
      <c r="G176" s="206">
        <f>SUM(G177,G187)</f>
        <v>0</v>
      </c>
      <c r="H176" s="207">
        <f>SUM(H177,H187)</f>
        <v>0</v>
      </c>
      <c r="I176" s="208">
        <f t="shared" si="11"/>
        <v>0</v>
      </c>
      <c r="J176" s="206">
        <f>SUM(J177,J187)</f>
        <v>0</v>
      </c>
      <c r="K176" s="207">
        <f>SUM(K177,K187)</f>
        <v>0</v>
      </c>
      <c r="L176" s="208">
        <f t="shared" si="12"/>
        <v>0</v>
      </c>
      <c r="M176" s="209">
        <f>SUM(M177,M187)</f>
        <v>0</v>
      </c>
      <c r="N176" s="210">
        <f>SUM(N177,N187)</f>
        <v>0</v>
      </c>
      <c r="O176" s="208">
        <f t="shared" si="13"/>
        <v>0</v>
      </c>
      <c r="P176" s="211"/>
      <c r="R176" s="56"/>
    </row>
    <row r="177" spans="1:18" ht="24" hidden="1" x14ac:dyDescent="0.25">
      <c r="A177" s="95">
        <v>3200</v>
      </c>
      <c r="B177" s="259" t="s">
        <v>192</v>
      </c>
      <c r="C177" s="96">
        <f t="shared" si="9"/>
        <v>0</v>
      </c>
      <c r="D177" s="96">
        <f>SUM(D178,D182)</f>
        <v>0</v>
      </c>
      <c r="E177" s="239">
        <f>SUM(E178,E182)</f>
        <v>0</v>
      </c>
      <c r="F177" s="372">
        <f t="shared" si="10"/>
        <v>0</v>
      </c>
      <c r="G177" s="104">
        <f>SUM(G178,G182)</f>
        <v>0</v>
      </c>
      <c r="H177" s="105">
        <f t="shared" ref="H177" si="23">SUM(H178,H182)</f>
        <v>0</v>
      </c>
      <c r="I177" s="106">
        <f t="shared" si="11"/>
        <v>0</v>
      </c>
      <c r="J177" s="104">
        <f>SUM(J178,J182)</f>
        <v>0</v>
      </c>
      <c r="K177" s="105">
        <f t="shared" ref="K177" si="24">SUM(K178,K182)</f>
        <v>0</v>
      </c>
      <c r="L177" s="106">
        <f t="shared" si="12"/>
        <v>0</v>
      </c>
      <c r="M177" s="213">
        <f t="shared" ref="M177:N177" si="25">SUM(M178,M182)</f>
        <v>0</v>
      </c>
      <c r="N177" s="214">
        <f t="shared" si="25"/>
        <v>0</v>
      </c>
      <c r="O177" s="215">
        <f t="shared" si="13"/>
        <v>0</v>
      </c>
      <c r="P177" s="216"/>
      <c r="R177" s="56"/>
    </row>
    <row r="178" spans="1:18" ht="36" hidden="1" x14ac:dyDescent="0.25">
      <c r="A178" s="557">
        <v>3260</v>
      </c>
      <c r="B178" s="108" t="s">
        <v>193</v>
      </c>
      <c r="C178" s="109">
        <f t="shared" si="9"/>
        <v>0</v>
      </c>
      <c r="D178" s="109">
        <f>SUM(D179:D181)</f>
        <v>0</v>
      </c>
      <c r="E178" s="245">
        <f>SUM(E179:E181)</f>
        <v>0</v>
      </c>
      <c r="F178" s="374">
        <f t="shared" si="10"/>
        <v>0</v>
      </c>
      <c r="G178" s="241">
        <f>SUM(G179:G181)</f>
        <v>0</v>
      </c>
      <c r="H178" s="243">
        <f>SUM(H179:H181)</f>
        <v>0</v>
      </c>
      <c r="I178" s="115">
        <f t="shared" si="11"/>
        <v>0</v>
      </c>
      <c r="J178" s="241">
        <f>SUM(J179:J181)</f>
        <v>0</v>
      </c>
      <c r="K178" s="243">
        <f>SUM(K179:K181)</f>
        <v>0</v>
      </c>
      <c r="L178" s="115">
        <f t="shared" si="12"/>
        <v>0</v>
      </c>
      <c r="M178" s="244">
        <f>SUM(M179:M181)</f>
        <v>0</v>
      </c>
      <c r="N178" s="245">
        <f>SUM(N179:N181)</f>
        <v>0</v>
      </c>
      <c r="O178" s="115">
        <f t="shared" si="13"/>
        <v>0</v>
      </c>
      <c r="P178" s="74"/>
      <c r="R178" s="56"/>
    </row>
    <row r="179" spans="1:18" ht="24" hidden="1" x14ac:dyDescent="0.25">
      <c r="A179" s="76">
        <v>3261</v>
      </c>
      <c r="B179" s="118" t="s">
        <v>194</v>
      </c>
      <c r="C179" s="119">
        <f t="shared" si="9"/>
        <v>0</v>
      </c>
      <c r="D179" s="721"/>
      <c r="E179" s="227"/>
      <c r="F179" s="375">
        <f t="shared" si="10"/>
        <v>0</v>
      </c>
      <c r="G179" s="123"/>
      <c r="H179" s="124"/>
      <c r="I179" s="125">
        <f t="shared" si="11"/>
        <v>0</v>
      </c>
      <c r="J179" s="123"/>
      <c r="K179" s="124"/>
      <c r="L179" s="125">
        <f t="shared" si="12"/>
        <v>0</v>
      </c>
      <c r="M179" s="226"/>
      <c r="N179" s="227"/>
      <c r="O179" s="125">
        <f t="shared" si="13"/>
        <v>0</v>
      </c>
      <c r="P179" s="83"/>
      <c r="R179" s="56"/>
    </row>
    <row r="180" spans="1:18" ht="36" hidden="1" x14ac:dyDescent="0.25">
      <c r="A180" s="76">
        <v>3262</v>
      </c>
      <c r="B180" s="118" t="s">
        <v>195</v>
      </c>
      <c r="C180" s="119">
        <f t="shared" si="9"/>
        <v>0</v>
      </c>
      <c r="D180" s="721"/>
      <c r="E180" s="227"/>
      <c r="F180" s="375">
        <f t="shared" si="10"/>
        <v>0</v>
      </c>
      <c r="G180" s="123"/>
      <c r="H180" s="124"/>
      <c r="I180" s="125">
        <f t="shared" si="11"/>
        <v>0</v>
      </c>
      <c r="J180" s="123"/>
      <c r="K180" s="124"/>
      <c r="L180" s="125">
        <f t="shared" si="12"/>
        <v>0</v>
      </c>
      <c r="M180" s="226"/>
      <c r="N180" s="227"/>
      <c r="O180" s="125">
        <f t="shared" si="13"/>
        <v>0</v>
      </c>
      <c r="P180" s="83"/>
      <c r="R180" s="56"/>
    </row>
    <row r="181" spans="1:18" ht="24" hidden="1" x14ac:dyDescent="0.25">
      <c r="A181" s="76">
        <v>3263</v>
      </c>
      <c r="B181" s="118" t="s">
        <v>196</v>
      </c>
      <c r="C181" s="119">
        <f t="shared" si="9"/>
        <v>0</v>
      </c>
      <c r="D181" s="721"/>
      <c r="E181" s="227"/>
      <c r="F181" s="375">
        <f t="shared" si="10"/>
        <v>0</v>
      </c>
      <c r="G181" s="123"/>
      <c r="H181" s="124"/>
      <c r="I181" s="125">
        <f t="shared" si="11"/>
        <v>0</v>
      </c>
      <c r="J181" s="123"/>
      <c r="K181" s="124"/>
      <c r="L181" s="125">
        <f t="shared" si="12"/>
        <v>0</v>
      </c>
      <c r="M181" s="226"/>
      <c r="N181" s="227"/>
      <c r="O181" s="125">
        <f t="shared" si="13"/>
        <v>0</v>
      </c>
      <c r="P181" s="83"/>
      <c r="R181" s="56"/>
    </row>
    <row r="182" spans="1:18" ht="84" hidden="1" x14ac:dyDescent="0.25">
      <c r="A182" s="557">
        <v>3290</v>
      </c>
      <c r="B182" s="108" t="s">
        <v>197</v>
      </c>
      <c r="C182" s="119">
        <f t="shared" ref="C182:C258" si="26">F182+I182+L182+O182</f>
        <v>0</v>
      </c>
      <c r="D182" s="109">
        <f>SUM(D183:D186)</f>
        <v>0</v>
      </c>
      <c r="E182" s="245">
        <f>SUM(E183:E186)</f>
        <v>0</v>
      </c>
      <c r="F182" s="374">
        <f t="shared" si="10"/>
        <v>0</v>
      </c>
      <c r="G182" s="241">
        <f>SUM(G183:G186)</f>
        <v>0</v>
      </c>
      <c r="H182" s="243">
        <f t="shared" ref="H182" si="27">SUM(H183:H186)</f>
        <v>0</v>
      </c>
      <c r="I182" s="115">
        <f t="shared" si="11"/>
        <v>0</v>
      </c>
      <c r="J182" s="241">
        <f>SUM(J183:J186)</f>
        <v>0</v>
      </c>
      <c r="K182" s="243">
        <f t="shared" ref="K182" si="28">SUM(K183:K186)</f>
        <v>0</v>
      </c>
      <c r="L182" s="115">
        <f t="shared" si="12"/>
        <v>0</v>
      </c>
      <c r="M182" s="260">
        <f t="shared" ref="M182:N182" si="29">SUM(M183:M186)</f>
        <v>0</v>
      </c>
      <c r="N182" s="261">
        <f t="shared" si="29"/>
        <v>0</v>
      </c>
      <c r="O182" s="262">
        <f t="shared" si="13"/>
        <v>0</v>
      </c>
      <c r="P182" s="263"/>
      <c r="R182" s="56"/>
    </row>
    <row r="183" spans="1:18" ht="72" hidden="1" x14ac:dyDescent="0.25">
      <c r="A183" s="76">
        <v>3291</v>
      </c>
      <c r="B183" s="118" t="s">
        <v>198</v>
      </c>
      <c r="C183" s="119">
        <f t="shared" si="26"/>
        <v>0</v>
      </c>
      <c r="D183" s="721"/>
      <c r="E183" s="227"/>
      <c r="F183" s="375">
        <f t="shared" ref="F183:F246" si="30">D183+E183</f>
        <v>0</v>
      </c>
      <c r="G183" s="123"/>
      <c r="H183" s="124"/>
      <c r="I183" s="125">
        <f t="shared" ref="I183:I246" si="31">G183+H183</f>
        <v>0</v>
      </c>
      <c r="J183" s="123"/>
      <c r="K183" s="124"/>
      <c r="L183" s="125">
        <f t="shared" ref="L183:L246" si="32">J183+K183</f>
        <v>0</v>
      </c>
      <c r="M183" s="226"/>
      <c r="N183" s="227"/>
      <c r="O183" s="125">
        <f t="shared" ref="O183:O246" si="33">M183+N183</f>
        <v>0</v>
      </c>
      <c r="P183" s="83"/>
      <c r="R183" s="56"/>
    </row>
    <row r="184" spans="1:18" ht="72" hidden="1" x14ac:dyDescent="0.25">
      <c r="A184" s="76">
        <v>3292</v>
      </c>
      <c r="B184" s="118" t="s">
        <v>199</v>
      </c>
      <c r="C184" s="119">
        <f t="shared" si="26"/>
        <v>0</v>
      </c>
      <c r="D184" s="721"/>
      <c r="E184" s="227"/>
      <c r="F184" s="375">
        <f t="shared" si="30"/>
        <v>0</v>
      </c>
      <c r="G184" s="123"/>
      <c r="H184" s="124"/>
      <c r="I184" s="125">
        <f t="shared" si="31"/>
        <v>0</v>
      </c>
      <c r="J184" s="123"/>
      <c r="K184" s="124"/>
      <c r="L184" s="125">
        <f t="shared" si="32"/>
        <v>0</v>
      </c>
      <c r="M184" s="226"/>
      <c r="N184" s="227"/>
      <c r="O184" s="125">
        <f t="shared" si="33"/>
        <v>0</v>
      </c>
      <c r="P184" s="83"/>
      <c r="R184" s="56"/>
    </row>
    <row r="185" spans="1:18" ht="72" hidden="1" x14ac:dyDescent="0.25">
      <c r="A185" s="76">
        <v>3293</v>
      </c>
      <c r="B185" s="118" t="s">
        <v>200</v>
      </c>
      <c r="C185" s="119">
        <f t="shared" si="26"/>
        <v>0</v>
      </c>
      <c r="D185" s="721"/>
      <c r="E185" s="227"/>
      <c r="F185" s="375">
        <f t="shared" si="30"/>
        <v>0</v>
      </c>
      <c r="G185" s="123"/>
      <c r="H185" s="124"/>
      <c r="I185" s="125">
        <f t="shared" si="31"/>
        <v>0</v>
      </c>
      <c r="J185" s="123"/>
      <c r="K185" s="124"/>
      <c r="L185" s="125">
        <f t="shared" si="32"/>
        <v>0</v>
      </c>
      <c r="M185" s="226"/>
      <c r="N185" s="227"/>
      <c r="O185" s="125">
        <f t="shared" si="33"/>
        <v>0</v>
      </c>
      <c r="P185" s="83"/>
      <c r="R185" s="56"/>
    </row>
    <row r="186" spans="1:18" ht="60" hidden="1" x14ac:dyDescent="0.25">
      <c r="A186" s="264">
        <v>3294</v>
      </c>
      <c r="B186" s="118" t="s">
        <v>201</v>
      </c>
      <c r="C186" s="265">
        <f t="shared" si="26"/>
        <v>0</v>
      </c>
      <c r="D186" s="725"/>
      <c r="E186" s="269"/>
      <c r="F186" s="376">
        <f t="shared" si="30"/>
        <v>0</v>
      </c>
      <c r="G186" s="266"/>
      <c r="H186" s="267"/>
      <c r="I186" s="262">
        <f t="shared" si="31"/>
        <v>0</v>
      </c>
      <c r="J186" s="266"/>
      <c r="K186" s="267"/>
      <c r="L186" s="262">
        <f t="shared" si="32"/>
        <v>0</v>
      </c>
      <c r="M186" s="268"/>
      <c r="N186" s="269"/>
      <c r="O186" s="262">
        <f t="shared" si="33"/>
        <v>0</v>
      </c>
      <c r="P186" s="263"/>
      <c r="R186" s="56"/>
    </row>
    <row r="187" spans="1:18" ht="48" hidden="1" x14ac:dyDescent="0.25">
      <c r="A187" s="143">
        <v>3300</v>
      </c>
      <c r="B187" s="259" t="s">
        <v>202</v>
      </c>
      <c r="C187" s="270">
        <f t="shared" si="26"/>
        <v>0</v>
      </c>
      <c r="D187" s="270">
        <f>SUM(D188:D189)</f>
        <v>0</v>
      </c>
      <c r="E187" s="214">
        <f>SUM(E188:E189)</f>
        <v>0</v>
      </c>
      <c r="F187" s="377">
        <f t="shared" si="30"/>
        <v>0</v>
      </c>
      <c r="G187" s="271">
        <f>SUM(G188:G189)</f>
        <v>0</v>
      </c>
      <c r="H187" s="272">
        <f t="shared" ref="H187" si="34">SUM(H188:H189)</f>
        <v>0</v>
      </c>
      <c r="I187" s="215">
        <f t="shared" si="31"/>
        <v>0</v>
      </c>
      <c r="J187" s="271">
        <f>SUM(J188:J189)</f>
        <v>0</v>
      </c>
      <c r="K187" s="272">
        <f t="shared" ref="K187" si="35">SUM(K188:K189)</f>
        <v>0</v>
      </c>
      <c r="L187" s="215">
        <f t="shared" si="32"/>
        <v>0</v>
      </c>
      <c r="M187" s="213">
        <f t="shared" ref="M187:N187" si="36">SUM(M188:M189)</f>
        <v>0</v>
      </c>
      <c r="N187" s="214">
        <f t="shared" si="36"/>
        <v>0</v>
      </c>
      <c r="O187" s="215">
        <f t="shared" si="33"/>
        <v>0</v>
      </c>
      <c r="P187" s="216"/>
      <c r="R187" s="56"/>
    </row>
    <row r="188" spans="1:18" ht="48" hidden="1" x14ac:dyDescent="0.25">
      <c r="A188" s="157">
        <v>3310</v>
      </c>
      <c r="B188" s="158" t="s">
        <v>203</v>
      </c>
      <c r="C188" s="168">
        <f t="shared" si="26"/>
        <v>0</v>
      </c>
      <c r="D188" s="722"/>
      <c r="E188" s="237"/>
      <c r="F188" s="373">
        <f t="shared" si="30"/>
        <v>0</v>
      </c>
      <c r="G188" s="234"/>
      <c r="H188" s="235"/>
      <c r="I188" s="220">
        <f t="shared" si="31"/>
        <v>0</v>
      </c>
      <c r="J188" s="234"/>
      <c r="K188" s="235"/>
      <c r="L188" s="220">
        <f t="shared" si="32"/>
        <v>0</v>
      </c>
      <c r="M188" s="236"/>
      <c r="N188" s="237"/>
      <c r="O188" s="220">
        <f t="shared" si="33"/>
        <v>0</v>
      </c>
      <c r="P188" s="166"/>
      <c r="R188" s="56"/>
    </row>
    <row r="189" spans="1:18" ht="60" hidden="1" x14ac:dyDescent="0.25">
      <c r="A189" s="67">
        <v>3320</v>
      </c>
      <c r="B189" s="108" t="s">
        <v>204</v>
      </c>
      <c r="C189" s="109">
        <f t="shared" si="26"/>
        <v>0</v>
      </c>
      <c r="D189" s="720"/>
      <c r="E189" s="224"/>
      <c r="F189" s="374">
        <f t="shared" si="30"/>
        <v>0</v>
      </c>
      <c r="G189" s="113"/>
      <c r="H189" s="114"/>
      <c r="I189" s="115">
        <f t="shared" si="31"/>
        <v>0</v>
      </c>
      <c r="J189" s="113"/>
      <c r="K189" s="114"/>
      <c r="L189" s="115">
        <f t="shared" si="32"/>
        <v>0</v>
      </c>
      <c r="M189" s="223"/>
      <c r="N189" s="224"/>
      <c r="O189" s="115">
        <f t="shared" si="33"/>
        <v>0</v>
      </c>
      <c r="P189" s="74"/>
      <c r="R189" s="56"/>
    </row>
    <row r="190" spans="1:18" hidden="1" x14ac:dyDescent="0.25">
      <c r="A190" s="273">
        <v>4000</v>
      </c>
      <c r="B190" s="204" t="s">
        <v>205</v>
      </c>
      <c r="C190" s="205">
        <f t="shared" si="26"/>
        <v>0</v>
      </c>
      <c r="D190" s="205">
        <f>SUM(D191,D194)</f>
        <v>0</v>
      </c>
      <c r="E190" s="210">
        <f>SUM(E191,E194)</f>
        <v>0</v>
      </c>
      <c r="F190" s="371">
        <f t="shared" si="30"/>
        <v>0</v>
      </c>
      <c r="G190" s="206">
        <f>SUM(G191,G194)</f>
        <v>0</v>
      </c>
      <c r="H190" s="207">
        <f>SUM(H191,H194)</f>
        <v>0</v>
      </c>
      <c r="I190" s="208">
        <f t="shared" si="31"/>
        <v>0</v>
      </c>
      <c r="J190" s="206">
        <f>SUM(J191,J194)</f>
        <v>0</v>
      </c>
      <c r="K190" s="207">
        <f>SUM(K191,K194)</f>
        <v>0</v>
      </c>
      <c r="L190" s="208">
        <f t="shared" si="32"/>
        <v>0</v>
      </c>
      <c r="M190" s="209">
        <f>SUM(M191,M194)</f>
        <v>0</v>
      </c>
      <c r="N190" s="210">
        <f>SUM(N191,N194)</f>
        <v>0</v>
      </c>
      <c r="O190" s="208">
        <f t="shared" si="33"/>
        <v>0</v>
      </c>
      <c r="P190" s="211"/>
      <c r="R190" s="56"/>
    </row>
    <row r="191" spans="1:18" ht="24" hidden="1" x14ac:dyDescent="0.25">
      <c r="A191" s="274">
        <v>4200</v>
      </c>
      <c r="B191" s="212" t="s">
        <v>206</v>
      </c>
      <c r="C191" s="96">
        <f t="shared" si="26"/>
        <v>0</v>
      </c>
      <c r="D191" s="96">
        <f>SUM(D192,D193)</f>
        <v>0</v>
      </c>
      <c r="E191" s="239">
        <f>SUM(E192,E193)</f>
        <v>0</v>
      </c>
      <c r="F191" s="372">
        <f t="shared" si="30"/>
        <v>0</v>
      </c>
      <c r="G191" s="104">
        <f>SUM(G192,G193)</f>
        <v>0</v>
      </c>
      <c r="H191" s="105">
        <f>SUM(H192,H193)</f>
        <v>0</v>
      </c>
      <c r="I191" s="106">
        <f t="shared" si="31"/>
        <v>0</v>
      </c>
      <c r="J191" s="104">
        <f>SUM(J192,J193)</f>
        <v>0</v>
      </c>
      <c r="K191" s="105">
        <f>SUM(K192,K193)</f>
        <v>0</v>
      </c>
      <c r="L191" s="106">
        <f t="shared" si="32"/>
        <v>0</v>
      </c>
      <c r="M191" s="238">
        <f>SUM(M192,M193)</f>
        <v>0</v>
      </c>
      <c r="N191" s="239">
        <f>SUM(N192,N193)</f>
        <v>0</v>
      </c>
      <c r="O191" s="106">
        <f t="shared" si="33"/>
        <v>0</v>
      </c>
      <c r="P191" s="103"/>
      <c r="R191" s="56"/>
    </row>
    <row r="192" spans="1:18" ht="36" hidden="1" x14ac:dyDescent="0.25">
      <c r="A192" s="557">
        <v>4240</v>
      </c>
      <c r="B192" s="108" t="s">
        <v>207</v>
      </c>
      <c r="C192" s="109">
        <f t="shared" si="26"/>
        <v>0</v>
      </c>
      <c r="D192" s="720"/>
      <c r="E192" s="224"/>
      <c r="F192" s="374">
        <f t="shared" si="30"/>
        <v>0</v>
      </c>
      <c r="G192" s="113"/>
      <c r="H192" s="114"/>
      <c r="I192" s="115">
        <f t="shared" si="31"/>
        <v>0</v>
      </c>
      <c r="J192" s="113"/>
      <c r="K192" s="114"/>
      <c r="L192" s="115">
        <f t="shared" si="32"/>
        <v>0</v>
      </c>
      <c r="M192" s="223"/>
      <c r="N192" s="224"/>
      <c r="O192" s="115">
        <f t="shared" si="33"/>
        <v>0</v>
      </c>
      <c r="P192" s="74"/>
      <c r="R192" s="56"/>
    </row>
    <row r="193" spans="1:18" ht="24" hidden="1" x14ac:dyDescent="0.25">
      <c r="A193" s="228">
        <v>4250</v>
      </c>
      <c r="B193" s="118" t="s">
        <v>208</v>
      </c>
      <c r="C193" s="119">
        <f t="shared" si="26"/>
        <v>0</v>
      </c>
      <c r="D193" s="721"/>
      <c r="E193" s="227"/>
      <c r="F193" s="375">
        <f t="shared" si="30"/>
        <v>0</v>
      </c>
      <c r="G193" s="123"/>
      <c r="H193" s="124"/>
      <c r="I193" s="125">
        <f t="shared" si="31"/>
        <v>0</v>
      </c>
      <c r="J193" s="123"/>
      <c r="K193" s="124"/>
      <c r="L193" s="125">
        <f t="shared" si="32"/>
        <v>0</v>
      </c>
      <c r="M193" s="226"/>
      <c r="N193" s="227"/>
      <c r="O193" s="125">
        <f t="shared" si="33"/>
        <v>0</v>
      </c>
      <c r="P193" s="83"/>
      <c r="R193" s="56"/>
    </row>
    <row r="194" spans="1:18" hidden="1" x14ac:dyDescent="0.25">
      <c r="A194" s="95">
        <v>4300</v>
      </c>
      <c r="B194" s="212" t="s">
        <v>209</v>
      </c>
      <c r="C194" s="96">
        <f t="shared" si="26"/>
        <v>0</v>
      </c>
      <c r="D194" s="96">
        <f>SUM(D195)</f>
        <v>0</v>
      </c>
      <c r="E194" s="239">
        <f>SUM(E195)</f>
        <v>0</v>
      </c>
      <c r="F194" s="372">
        <f t="shared" si="30"/>
        <v>0</v>
      </c>
      <c r="G194" s="104">
        <f>SUM(G195)</f>
        <v>0</v>
      </c>
      <c r="H194" s="105">
        <f>SUM(H195)</f>
        <v>0</v>
      </c>
      <c r="I194" s="106">
        <f t="shared" si="31"/>
        <v>0</v>
      </c>
      <c r="J194" s="104">
        <f>SUM(J195)</f>
        <v>0</v>
      </c>
      <c r="K194" s="105">
        <f>SUM(K195)</f>
        <v>0</v>
      </c>
      <c r="L194" s="106">
        <f t="shared" si="32"/>
        <v>0</v>
      </c>
      <c r="M194" s="238">
        <f>SUM(M195)</f>
        <v>0</v>
      </c>
      <c r="N194" s="239">
        <f>SUM(N195)</f>
        <v>0</v>
      </c>
      <c r="O194" s="106">
        <f t="shared" si="33"/>
        <v>0</v>
      </c>
      <c r="P194" s="103"/>
      <c r="R194" s="56"/>
    </row>
    <row r="195" spans="1:18" ht="24" hidden="1" x14ac:dyDescent="0.25">
      <c r="A195" s="557">
        <v>4310</v>
      </c>
      <c r="B195" s="108" t="s">
        <v>210</v>
      </c>
      <c r="C195" s="109">
        <f t="shared" si="26"/>
        <v>0</v>
      </c>
      <c r="D195" s="109">
        <f>SUM(D196:D196)</f>
        <v>0</v>
      </c>
      <c r="E195" s="245">
        <f>SUM(E196:E196)</f>
        <v>0</v>
      </c>
      <c r="F195" s="374">
        <f t="shared" si="30"/>
        <v>0</v>
      </c>
      <c r="G195" s="241">
        <f>SUM(G196:G196)</f>
        <v>0</v>
      </c>
      <c r="H195" s="243">
        <f>SUM(H196:H196)</f>
        <v>0</v>
      </c>
      <c r="I195" s="115">
        <f t="shared" si="31"/>
        <v>0</v>
      </c>
      <c r="J195" s="241">
        <f>SUM(J196:J196)</f>
        <v>0</v>
      </c>
      <c r="K195" s="243">
        <f>SUM(K196:K196)</f>
        <v>0</v>
      </c>
      <c r="L195" s="115">
        <f t="shared" si="32"/>
        <v>0</v>
      </c>
      <c r="M195" s="244">
        <f>SUM(M196:M196)</f>
        <v>0</v>
      </c>
      <c r="N195" s="245">
        <f>SUM(N196:N196)</f>
        <v>0</v>
      </c>
      <c r="O195" s="115">
        <f t="shared" si="33"/>
        <v>0</v>
      </c>
      <c r="P195" s="74"/>
      <c r="R195" s="56"/>
    </row>
    <row r="196" spans="1:18" ht="36" hidden="1" x14ac:dyDescent="0.25">
      <c r="A196" s="76">
        <v>4311</v>
      </c>
      <c r="B196" s="118" t="s">
        <v>211</v>
      </c>
      <c r="C196" s="119">
        <f t="shared" si="26"/>
        <v>0</v>
      </c>
      <c r="D196" s="721"/>
      <c r="E196" s="227"/>
      <c r="F196" s="375">
        <f t="shared" si="30"/>
        <v>0</v>
      </c>
      <c r="G196" s="123"/>
      <c r="H196" s="124"/>
      <c r="I196" s="125">
        <f t="shared" si="31"/>
        <v>0</v>
      </c>
      <c r="J196" s="123"/>
      <c r="K196" s="124"/>
      <c r="L196" s="125">
        <f t="shared" si="32"/>
        <v>0</v>
      </c>
      <c r="M196" s="226"/>
      <c r="N196" s="227"/>
      <c r="O196" s="125">
        <f t="shared" si="33"/>
        <v>0</v>
      </c>
      <c r="P196" s="83"/>
      <c r="R196" s="56"/>
    </row>
    <row r="197" spans="1:18" s="46" customFormat="1" ht="24" x14ac:dyDescent="0.25">
      <c r="A197" s="275"/>
      <c r="B197" s="37" t="s">
        <v>212</v>
      </c>
      <c r="C197" s="198">
        <f t="shared" si="26"/>
        <v>8680</v>
      </c>
      <c r="D197" s="198">
        <f>SUM(D198,D233,D271)</f>
        <v>8680</v>
      </c>
      <c r="E197" s="605">
        <f>SUM(E198,E233,E271)</f>
        <v>0</v>
      </c>
      <c r="F197" s="400">
        <f t="shared" si="30"/>
        <v>8680</v>
      </c>
      <c r="G197" s="199">
        <f>SUM(G198,G233,G271)</f>
        <v>0</v>
      </c>
      <c r="H197" s="200">
        <f>SUM(H198,H233,H271)</f>
        <v>0</v>
      </c>
      <c r="I197" s="201">
        <f t="shared" si="31"/>
        <v>0</v>
      </c>
      <c r="J197" s="199">
        <f>SUM(J198,J233,J271)</f>
        <v>0</v>
      </c>
      <c r="K197" s="200">
        <f>SUM(K198,K233,K271)</f>
        <v>0</v>
      </c>
      <c r="L197" s="201">
        <f t="shared" si="32"/>
        <v>0</v>
      </c>
      <c r="M197" s="276">
        <f>SUM(M198,M233,M271)</f>
        <v>0</v>
      </c>
      <c r="N197" s="277">
        <f>SUM(N198,N233,N271)</f>
        <v>0</v>
      </c>
      <c r="O197" s="278">
        <f t="shared" si="33"/>
        <v>0</v>
      </c>
      <c r="P197" s="279"/>
      <c r="R197" s="56"/>
    </row>
    <row r="198" spans="1:18" x14ac:dyDescent="0.25">
      <c r="A198" s="204">
        <v>5000</v>
      </c>
      <c r="B198" s="204" t="s">
        <v>213</v>
      </c>
      <c r="C198" s="205">
        <f>F198+I198+L198+O198</f>
        <v>8680</v>
      </c>
      <c r="D198" s="205">
        <f>D199+D207</f>
        <v>8680</v>
      </c>
      <c r="E198" s="793">
        <f>E199+E207</f>
        <v>0</v>
      </c>
      <c r="F198" s="401">
        <f t="shared" si="30"/>
        <v>8680</v>
      </c>
      <c r="G198" s="206">
        <f>G199+G207</f>
        <v>0</v>
      </c>
      <c r="H198" s="207">
        <f>H199+H207</f>
        <v>0</v>
      </c>
      <c r="I198" s="208">
        <f t="shared" si="31"/>
        <v>0</v>
      </c>
      <c r="J198" s="206">
        <f>J199+J207</f>
        <v>0</v>
      </c>
      <c r="K198" s="207">
        <f>K199+K207</f>
        <v>0</v>
      </c>
      <c r="L198" s="208">
        <f t="shared" si="32"/>
        <v>0</v>
      </c>
      <c r="M198" s="209">
        <f>M199+M207</f>
        <v>0</v>
      </c>
      <c r="N198" s="210">
        <f>N199+N207</f>
        <v>0</v>
      </c>
      <c r="O198" s="208">
        <f t="shared" si="33"/>
        <v>0</v>
      </c>
      <c r="P198" s="211"/>
      <c r="R198" s="56"/>
    </row>
    <row r="199" spans="1:18" x14ac:dyDescent="0.25">
      <c r="A199" s="95">
        <v>5100</v>
      </c>
      <c r="B199" s="212" t="s">
        <v>214</v>
      </c>
      <c r="C199" s="96">
        <f t="shared" si="26"/>
        <v>180</v>
      </c>
      <c r="D199" s="96">
        <f>D200+D201+D204+D205+D206</f>
        <v>180</v>
      </c>
      <c r="E199" s="622">
        <f>E200+E201+E204+E205+E206</f>
        <v>0</v>
      </c>
      <c r="F199" s="391">
        <f t="shared" si="30"/>
        <v>180</v>
      </c>
      <c r="G199" s="104">
        <f>G200+G201+G204+G205+G206</f>
        <v>0</v>
      </c>
      <c r="H199" s="105">
        <f>H200+H201+H204+H205+H206</f>
        <v>0</v>
      </c>
      <c r="I199" s="106">
        <f t="shared" si="31"/>
        <v>0</v>
      </c>
      <c r="J199" s="104">
        <f>J200+J201+J204+J205+J206</f>
        <v>0</v>
      </c>
      <c r="K199" s="105">
        <f>K200+K201+K204+K205+K206</f>
        <v>0</v>
      </c>
      <c r="L199" s="106">
        <f t="shared" si="32"/>
        <v>0</v>
      </c>
      <c r="M199" s="238">
        <f>M200+M201+M204+M205+M206</f>
        <v>0</v>
      </c>
      <c r="N199" s="239">
        <f>N200+N201+N204+N205+N206</f>
        <v>0</v>
      </c>
      <c r="O199" s="106">
        <f t="shared" si="33"/>
        <v>0</v>
      </c>
      <c r="P199" s="103"/>
      <c r="R199" s="56"/>
    </row>
    <row r="200" spans="1:18" hidden="1" x14ac:dyDescent="0.25">
      <c r="A200" s="557">
        <v>5110</v>
      </c>
      <c r="B200" s="108" t="s">
        <v>215</v>
      </c>
      <c r="C200" s="109">
        <f t="shared" si="26"/>
        <v>0</v>
      </c>
      <c r="D200" s="720"/>
      <c r="E200" s="224"/>
      <c r="F200" s="374">
        <f t="shared" si="30"/>
        <v>0</v>
      </c>
      <c r="G200" s="113"/>
      <c r="H200" s="114"/>
      <c r="I200" s="115">
        <f t="shared" si="31"/>
        <v>0</v>
      </c>
      <c r="J200" s="113"/>
      <c r="K200" s="114"/>
      <c r="L200" s="115">
        <f t="shared" si="32"/>
        <v>0</v>
      </c>
      <c r="M200" s="223"/>
      <c r="N200" s="224"/>
      <c r="O200" s="115">
        <f t="shared" si="33"/>
        <v>0</v>
      </c>
      <c r="P200" s="74"/>
      <c r="R200" s="56"/>
    </row>
    <row r="201" spans="1:18" ht="24" x14ac:dyDescent="0.25">
      <c r="A201" s="228">
        <v>5120</v>
      </c>
      <c r="B201" s="118" t="s">
        <v>216</v>
      </c>
      <c r="C201" s="119">
        <f t="shared" si="26"/>
        <v>180</v>
      </c>
      <c r="D201" s="119">
        <f>D202+D203</f>
        <v>180</v>
      </c>
      <c r="E201" s="230">
        <f>E202+E203</f>
        <v>0</v>
      </c>
      <c r="F201" s="225">
        <f t="shared" si="30"/>
        <v>180</v>
      </c>
      <c r="G201" s="229">
        <f>G202+G203</f>
        <v>0</v>
      </c>
      <c r="H201" s="231">
        <f>H202+H203</f>
        <v>0</v>
      </c>
      <c r="I201" s="125">
        <f t="shared" si="31"/>
        <v>0</v>
      </c>
      <c r="J201" s="229">
        <f>J202+J203</f>
        <v>0</v>
      </c>
      <c r="K201" s="231">
        <f>K202+K203</f>
        <v>0</v>
      </c>
      <c r="L201" s="125">
        <f t="shared" si="32"/>
        <v>0</v>
      </c>
      <c r="M201" s="232">
        <f>M202+M203</f>
        <v>0</v>
      </c>
      <c r="N201" s="233">
        <f>N202+N203</f>
        <v>0</v>
      </c>
      <c r="O201" s="125">
        <f t="shared" si="33"/>
        <v>0</v>
      </c>
      <c r="P201" s="83"/>
      <c r="R201" s="56"/>
    </row>
    <row r="202" spans="1:18" x14ac:dyDescent="0.25">
      <c r="A202" s="76">
        <v>5121</v>
      </c>
      <c r="B202" s="118" t="s">
        <v>217</v>
      </c>
      <c r="C202" s="119">
        <f t="shared" si="26"/>
        <v>180</v>
      </c>
      <c r="D202" s="721">
        <v>180</v>
      </c>
      <c r="E202" s="629"/>
      <c r="F202" s="225">
        <f t="shared" si="30"/>
        <v>180</v>
      </c>
      <c r="G202" s="123"/>
      <c r="H202" s="124"/>
      <c r="I202" s="125">
        <f t="shared" si="31"/>
        <v>0</v>
      </c>
      <c r="J202" s="123"/>
      <c r="K202" s="124"/>
      <c r="L202" s="125">
        <f t="shared" si="32"/>
        <v>0</v>
      </c>
      <c r="M202" s="226"/>
      <c r="N202" s="227"/>
      <c r="O202" s="125">
        <f t="shared" si="33"/>
        <v>0</v>
      </c>
      <c r="P202" s="83"/>
      <c r="R202" s="56"/>
    </row>
    <row r="203" spans="1:18" ht="24" hidden="1" x14ac:dyDescent="0.25">
      <c r="A203" s="76">
        <v>5129</v>
      </c>
      <c r="B203" s="118" t="s">
        <v>218</v>
      </c>
      <c r="C203" s="119">
        <f t="shared" si="26"/>
        <v>0</v>
      </c>
      <c r="D203" s="721"/>
      <c r="E203" s="227"/>
      <c r="F203" s="375">
        <f t="shared" si="30"/>
        <v>0</v>
      </c>
      <c r="G203" s="123"/>
      <c r="H203" s="124"/>
      <c r="I203" s="125">
        <f t="shared" si="31"/>
        <v>0</v>
      </c>
      <c r="J203" s="123"/>
      <c r="K203" s="124"/>
      <c r="L203" s="125">
        <f t="shared" si="32"/>
        <v>0</v>
      </c>
      <c r="M203" s="226"/>
      <c r="N203" s="227"/>
      <c r="O203" s="125">
        <f t="shared" si="33"/>
        <v>0</v>
      </c>
      <c r="P203" s="83"/>
      <c r="R203" s="56"/>
    </row>
    <row r="204" spans="1:18" hidden="1" x14ac:dyDescent="0.25">
      <c r="A204" s="228">
        <v>5130</v>
      </c>
      <c r="B204" s="118" t="s">
        <v>219</v>
      </c>
      <c r="C204" s="119">
        <f t="shared" si="26"/>
        <v>0</v>
      </c>
      <c r="D204" s="721"/>
      <c r="E204" s="227"/>
      <c r="F204" s="375">
        <f t="shared" si="30"/>
        <v>0</v>
      </c>
      <c r="G204" s="123"/>
      <c r="H204" s="124"/>
      <c r="I204" s="125">
        <f t="shared" si="31"/>
        <v>0</v>
      </c>
      <c r="J204" s="123"/>
      <c r="K204" s="124"/>
      <c r="L204" s="125">
        <f t="shared" si="32"/>
        <v>0</v>
      </c>
      <c r="M204" s="226"/>
      <c r="N204" s="227"/>
      <c r="O204" s="125">
        <f t="shared" si="33"/>
        <v>0</v>
      </c>
      <c r="P204" s="83"/>
      <c r="R204" s="56"/>
    </row>
    <row r="205" spans="1:18" hidden="1" x14ac:dyDescent="0.25">
      <c r="A205" s="228">
        <v>5140</v>
      </c>
      <c r="B205" s="118" t="s">
        <v>220</v>
      </c>
      <c r="C205" s="119">
        <f t="shared" si="26"/>
        <v>0</v>
      </c>
      <c r="D205" s="721"/>
      <c r="E205" s="227"/>
      <c r="F205" s="375">
        <f t="shared" si="30"/>
        <v>0</v>
      </c>
      <c r="G205" s="123"/>
      <c r="H205" s="124"/>
      <c r="I205" s="125">
        <f t="shared" si="31"/>
        <v>0</v>
      </c>
      <c r="J205" s="123"/>
      <c r="K205" s="124"/>
      <c r="L205" s="125">
        <f t="shared" si="32"/>
        <v>0</v>
      </c>
      <c r="M205" s="226"/>
      <c r="N205" s="227"/>
      <c r="O205" s="125">
        <f t="shared" si="33"/>
        <v>0</v>
      </c>
      <c r="P205" s="83"/>
      <c r="R205" s="56"/>
    </row>
    <row r="206" spans="1:18" ht="24" hidden="1" x14ac:dyDescent="0.25">
      <c r="A206" s="228">
        <v>5170</v>
      </c>
      <c r="B206" s="118" t="s">
        <v>221</v>
      </c>
      <c r="C206" s="119">
        <f t="shared" si="26"/>
        <v>0</v>
      </c>
      <c r="D206" s="721"/>
      <c r="E206" s="227"/>
      <c r="F206" s="375">
        <f t="shared" si="30"/>
        <v>0</v>
      </c>
      <c r="G206" s="123"/>
      <c r="H206" s="124"/>
      <c r="I206" s="125">
        <f t="shared" si="31"/>
        <v>0</v>
      </c>
      <c r="J206" s="123"/>
      <c r="K206" s="124"/>
      <c r="L206" s="125">
        <f t="shared" si="32"/>
        <v>0</v>
      </c>
      <c r="M206" s="226"/>
      <c r="N206" s="227"/>
      <c r="O206" s="125">
        <f t="shared" si="33"/>
        <v>0</v>
      </c>
      <c r="P206" s="83"/>
      <c r="R206" s="56"/>
    </row>
    <row r="207" spans="1:18" x14ac:dyDescent="0.25">
      <c r="A207" s="95">
        <v>5200</v>
      </c>
      <c r="B207" s="212" t="s">
        <v>222</v>
      </c>
      <c r="C207" s="96">
        <f t="shared" si="26"/>
        <v>8500</v>
      </c>
      <c r="D207" s="96">
        <f>D208+D218+D219+D228+D229+D230+D232</f>
        <v>8500</v>
      </c>
      <c r="E207" s="622">
        <f>E208+E218+E219+E228+E229+E230+E232</f>
        <v>0</v>
      </c>
      <c r="F207" s="391">
        <f t="shared" si="30"/>
        <v>8500</v>
      </c>
      <c r="G207" s="104">
        <f>G208+G218+G219+G228+G229+G230+G232</f>
        <v>0</v>
      </c>
      <c r="H207" s="105">
        <f>H208+H218+H219+H228+H229+H230+H232</f>
        <v>0</v>
      </c>
      <c r="I207" s="106">
        <f t="shared" si="31"/>
        <v>0</v>
      </c>
      <c r="J207" s="104">
        <f>J208+J218+J219+J228+J229+J230+J232</f>
        <v>0</v>
      </c>
      <c r="K207" s="105">
        <f>K208+K218+K219+K228+K229+K230+K232</f>
        <v>0</v>
      </c>
      <c r="L207" s="106">
        <f t="shared" si="32"/>
        <v>0</v>
      </c>
      <c r="M207" s="238">
        <f>M208+M218+M219+M228+M229+M230+M232</f>
        <v>0</v>
      </c>
      <c r="N207" s="239">
        <f>N208+N218+N219+N228+N229+N230+N232</f>
        <v>0</v>
      </c>
      <c r="O207" s="106">
        <f t="shared" si="33"/>
        <v>0</v>
      </c>
      <c r="P207" s="103"/>
      <c r="R207" s="56"/>
    </row>
    <row r="208" spans="1:18" hidden="1" x14ac:dyDescent="0.25">
      <c r="A208" s="217">
        <v>5210</v>
      </c>
      <c r="B208" s="158" t="s">
        <v>223</v>
      </c>
      <c r="C208" s="168">
        <f t="shared" si="26"/>
        <v>0</v>
      </c>
      <c r="D208" s="168">
        <f>SUM(D209:D217)</f>
        <v>0</v>
      </c>
      <c r="E208" s="222">
        <f>SUM(E209:E217)</f>
        <v>0</v>
      </c>
      <c r="F208" s="373">
        <f t="shared" si="30"/>
        <v>0</v>
      </c>
      <c r="G208" s="218">
        <f>SUM(G209:G217)</f>
        <v>0</v>
      </c>
      <c r="H208" s="219">
        <f>SUM(H209:H217)</f>
        <v>0</v>
      </c>
      <c r="I208" s="220">
        <f t="shared" si="31"/>
        <v>0</v>
      </c>
      <c r="J208" s="218">
        <f>SUM(J209:J217)</f>
        <v>0</v>
      </c>
      <c r="K208" s="219">
        <f>SUM(K209:K217)</f>
        <v>0</v>
      </c>
      <c r="L208" s="220">
        <f t="shared" si="32"/>
        <v>0</v>
      </c>
      <c r="M208" s="221">
        <f>SUM(M209:M217)</f>
        <v>0</v>
      </c>
      <c r="N208" s="222">
        <f>SUM(N209:N217)</f>
        <v>0</v>
      </c>
      <c r="O208" s="220">
        <f t="shared" si="33"/>
        <v>0</v>
      </c>
      <c r="P208" s="166"/>
      <c r="R208" s="56"/>
    </row>
    <row r="209" spans="1:18" hidden="1" x14ac:dyDescent="0.25">
      <c r="A209" s="67">
        <v>5211</v>
      </c>
      <c r="B209" s="108" t="s">
        <v>224</v>
      </c>
      <c r="C209" s="225">
        <f t="shared" si="26"/>
        <v>0</v>
      </c>
      <c r="D209" s="720"/>
      <c r="E209" s="224"/>
      <c r="F209" s="374">
        <f t="shared" si="30"/>
        <v>0</v>
      </c>
      <c r="G209" s="113"/>
      <c r="H209" s="114"/>
      <c r="I209" s="115">
        <f t="shared" si="31"/>
        <v>0</v>
      </c>
      <c r="J209" s="113"/>
      <c r="K209" s="114"/>
      <c r="L209" s="115">
        <f t="shared" si="32"/>
        <v>0</v>
      </c>
      <c r="M209" s="223"/>
      <c r="N209" s="224"/>
      <c r="O209" s="115">
        <f t="shared" si="33"/>
        <v>0</v>
      </c>
      <c r="P209" s="74"/>
      <c r="R209" s="56"/>
    </row>
    <row r="210" spans="1:18" hidden="1" x14ac:dyDescent="0.25">
      <c r="A210" s="76">
        <v>5212</v>
      </c>
      <c r="B210" s="118" t="s">
        <v>225</v>
      </c>
      <c r="C210" s="225">
        <f t="shared" si="26"/>
        <v>0</v>
      </c>
      <c r="D210" s="721"/>
      <c r="E210" s="227"/>
      <c r="F210" s="375">
        <f t="shared" si="30"/>
        <v>0</v>
      </c>
      <c r="G210" s="123"/>
      <c r="H210" s="124"/>
      <c r="I210" s="125">
        <f t="shared" si="31"/>
        <v>0</v>
      </c>
      <c r="J210" s="123"/>
      <c r="K210" s="124"/>
      <c r="L210" s="125">
        <f t="shared" si="32"/>
        <v>0</v>
      </c>
      <c r="M210" s="226"/>
      <c r="N210" s="227"/>
      <c r="O210" s="125">
        <f t="shared" si="33"/>
        <v>0</v>
      </c>
      <c r="P210" s="83"/>
      <c r="R210" s="56"/>
    </row>
    <row r="211" spans="1:18" hidden="1" x14ac:dyDescent="0.25">
      <c r="A211" s="76">
        <v>5213</v>
      </c>
      <c r="B211" s="118" t="s">
        <v>226</v>
      </c>
      <c r="C211" s="225">
        <f t="shared" si="26"/>
        <v>0</v>
      </c>
      <c r="D211" s="721"/>
      <c r="E211" s="227"/>
      <c r="F211" s="375">
        <f t="shared" si="30"/>
        <v>0</v>
      </c>
      <c r="G211" s="123"/>
      <c r="H211" s="124"/>
      <c r="I211" s="125">
        <f t="shared" si="31"/>
        <v>0</v>
      </c>
      <c r="J211" s="123"/>
      <c r="K211" s="124"/>
      <c r="L211" s="125">
        <f t="shared" si="32"/>
        <v>0</v>
      </c>
      <c r="M211" s="226"/>
      <c r="N211" s="227"/>
      <c r="O211" s="125">
        <f t="shared" si="33"/>
        <v>0</v>
      </c>
      <c r="P211" s="83"/>
      <c r="R211" s="56"/>
    </row>
    <row r="212" spans="1:18" hidden="1" x14ac:dyDescent="0.25">
      <c r="A212" s="76">
        <v>5214</v>
      </c>
      <c r="B212" s="118" t="s">
        <v>227</v>
      </c>
      <c r="C212" s="225">
        <f t="shared" si="26"/>
        <v>0</v>
      </c>
      <c r="D212" s="721"/>
      <c r="E212" s="227"/>
      <c r="F212" s="375">
        <f t="shared" si="30"/>
        <v>0</v>
      </c>
      <c r="G212" s="123"/>
      <c r="H212" s="124"/>
      <c r="I212" s="125">
        <f t="shared" si="31"/>
        <v>0</v>
      </c>
      <c r="J212" s="123"/>
      <c r="K212" s="124"/>
      <c r="L212" s="125">
        <f t="shared" si="32"/>
        <v>0</v>
      </c>
      <c r="M212" s="226"/>
      <c r="N212" s="227"/>
      <c r="O212" s="125">
        <f t="shared" si="33"/>
        <v>0</v>
      </c>
      <c r="P212" s="83"/>
      <c r="R212" s="56"/>
    </row>
    <row r="213" spans="1:18" hidden="1" x14ac:dyDescent="0.25">
      <c r="A213" s="76">
        <v>5215</v>
      </c>
      <c r="B213" s="118" t="s">
        <v>228</v>
      </c>
      <c r="C213" s="225">
        <f t="shared" si="26"/>
        <v>0</v>
      </c>
      <c r="D213" s="721"/>
      <c r="E213" s="227"/>
      <c r="F213" s="375">
        <f t="shared" si="30"/>
        <v>0</v>
      </c>
      <c r="G213" s="123"/>
      <c r="H213" s="124"/>
      <c r="I213" s="125">
        <f t="shared" si="31"/>
        <v>0</v>
      </c>
      <c r="J213" s="123"/>
      <c r="K213" s="124"/>
      <c r="L213" s="125">
        <f t="shared" si="32"/>
        <v>0</v>
      </c>
      <c r="M213" s="226"/>
      <c r="N213" s="227"/>
      <c r="O213" s="125">
        <f t="shared" si="33"/>
        <v>0</v>
      </c>
      <c r="P213" s="83"/>
      <c r="R213" s="56"/>
    </row>
    <row r="214" spans="1:18" ht="24" hidden="1" x14ac:dyDescent="0.25">
      <c r="A214" s="76">
        <v>5216</v>
      </c>
      <c r="B214" s="118" t="s">
        <v>229</v>
      </c>
      <c r="C214" s="225">
        <f t="shared" si="26"/>
        <v>0</v>
      </c>
      <c r="D214" s="721"/>
      <c r="E214" s="227"/>
      <c r="F214" s="375">
        <f t="shared" si="30"/>
        <v>0</v>
      </c>
      <c r="G214" s="123"/>
      <c r="H214" s="124"/>
      <c r="I214" s="125">
        <f t="shared" si="31"/>
        <v>0</v>
      </c>
      <c r="J214" s="123"/>
      <c r="K214" s="124"/>
      <c r="L214" s="125">
        <f t="shared" si="32"/>
        <v>0</v>
      </c>
      <c r="M214" s="226"/>
      <c r="N214" s="227"/>
      <c r="O214" s="125">
        <f t="shared" si="33"/>
        <v>0</v>
      </c>
      <c r="P214" s="83"/>
      <c r="R214" s="56"/>
    </row>
    <row r="215" spans="1:18" hidden="1" x14ac:dyDescent="0.25">
      <c r="A215" s="76">
        <v>5217</v>
      </c>
      <c r="B215" s="118" t="s">
        <v>230</v>
      </c>
      <c r="C215" s="225">
        <f t="shared" si="26"/>
        <v>0</v>
      </c>
      <c r="D215" s="721"/>
      <c r="E215" s="227"/>
      <c r="F215" s="375">
        <f t="shared" si="30"/>
        <v>0</v>
      </c>
      <c r="G215" s="123"/>
      <c r="H215" s="124"/>
      <c r="I215" s="125">
        <f t="shared" si="31"/>
        <v>0</v>
      </c>
      <c r="J215" s="123"/>
      <c r="K215" s="124"/>
      <c r="L215" s="125">
        <f t="shared" si="32"/>
        <v>0</v>
      </c>
      <c r="M215" s="226"/>
      <c r="N215" s="227"/>
      <c r="O215" s="125">
        <f t="shared" si="33"/>
        <v>0</v>
      </c>
      <c r="P215" s="83"/>
      <c r="R215" s="56"/>
    </row>
    <row r="216" spans="1:18" hidden="1" x14ac:dyDescent="0.25">
      <c r="A216" s="76">
        <v>5218</v>
      </c>
      <c r="B216" s="118" t="s">
        <v>231</v>
      </c>
      <c r="C216" s="225">
        <f t="shared" si="26"/>
        <v>0</v>
      </c>
      <c r="D216" s="721"/>
      <c r="E216" s="227"/>
      <c r="F216" s="375">
        <f t="shared" si="30"/>
        <v>0</v>
      </c>
      <c r="G216" s="123"/>
      <c r="H216" s="124"/>
      <c r="I216" s="125">
        <f t="shared" si="31"/>
        <v>0</v>
      </c>
      <c r="J216" s="123"/>
      <c r="K216" s="124"/>
      <c r="L216" s="125">
        <f t="shared" si="32"/>
        <v>0</v>
      </c>
      <c r="M216" s="226"/>
      <c r="N216" s="227"/>
      <c r="O216" s="125">
        <f t="shared" si="33"/>
        <v>0</v>
      </c>
      <c r="P216" s="83"/>
      <c r="R216" s="56"/>
    </row>
    <row r="217" spans="1:18" hidden="1" x14ac:dyDescent="0.25">
      <c r="A217" s="76">
        <v>5219</v>
      </c>
      <c r="B217" s="118" t="s">
        <v>232</v>
      </c>
      <c r="C217" s="225">
        <f t="shared" si="26"/>
        <v>0</v>
      </c>
      <c r="D217" s="721"/>
      <c r="E217" s="227"/>
      <c r="F217" s="375">
        <f t="shared" si="30"/>
        <v>0</v>
      </c>
      <c r="G217" s="123"/>
      <c r="H217" s="124"/>
      <c r="I217" s="125">
        <f t="shared" si="31"/>
        <v>0</v>
      </c>
      <c r="J217" s="123"/>
      <c r="K217" s="124"/>
      <c r="L217" s="125">
        <f t="shared" si="32"/>
        <v>0</v>
      </c>
      <c r="M217" s="226"/>
      <c r="N217" s="227"/>
      <c r="O217" s="125">
        <f t="shared" si="33"/>
        <v>0</v>
      </c>
      <c r="P217" s="83"/>
      <c r="R217" s="56"/>
    </row>
    <row r="218" spans="1:18" hidden="1" x14ac:dyDescent="0.25">
      <c r="A218" s="228">
        <v>5220</v>
      </c>
      <c r="B218" s="118" t="s">
        <v>233</v>
      </c>
      <c r="C218" s="225">
        <f t="shared" si="26"/>
        <v>0</v>
      </c>
      <c r="D218" s="721"/>
      <c r="E218" s="227"/>
      <c r="F218" s="375">
        <f t="shared" si="30"/>
        <v>0</v>
      </c>
      <c r="G218" s="123"/>
      <c r="H218" s="124"/>
      <c r="I218" s="125">
        <f t="shared" si="31"/>
        <v>0</v>
      </c>
      <c r="J218" s="123"/>
      <c r="K218" s="124"/>
      <c r="L218" s="125">
        <f t="shared" si="32"/>
        <v>0</v>
      </c>
      <c r="M218" s="226"/>
      <c r="N218" s="227"/>
      <c r="O218" s="125">
        <f t="shared" si="33"/>
        <v>0</v>
      </c>
      <c r="P218" s="83"/>
      <c r="R218" s="56"/>
    </row>
    <row r="219" spans="1:18" x14ac:dyDescent="0.25">
      <c r="A219" s="228">
        <v>5230</v>
      </c>
      <c r="B219" s="118" t="s">
        <v>234</v>
      </c>
      <c r="C219" s="225">
        <f t="shared" si="26"/>
        <v>8500</v>
      </c>
      <c r="D219" s="119">
        <f>SUM(D220:D227)</f>
        <v>8500</v>
      </c>
      <c r="E219" s="230">
        <f>SUM(E220:E227)</f>
        <v>0</v>
      </c>
      <c r="F219" s="225">
        <f t="shared" si="30"/>
        <v>8500</v>
      </c>
      <c r="G219" s="229">
        <f>SUM(G220:G227)</f>
        <v>0</v>
      </c>
      <c r="H219" s="231">
        <f>SUM(H220:H227)</f>
        <v>0</v>
      </c>
      <c r="I219" s="125">
        <f t="shared" si="31"/>
        <v>0</v>
      </c>
      <c r="J219" s="229">
        <f>SUM(J220:J227)</f>
        <v>0</v>
      </c>
      <c r="K219" s="231">
        <f>SUM(K220:K227)</f>
        <v>0</v>
      </c>
      <c r="L219" s="125">
        <f t="shared" si="32"/>
        <v>0</v>
      </c>
      <c r="M219" s="232">
        <f>SUM(M220:M227)</f>
        <v>0</v>
      </c>
      <c r="N219" s="233">
        <f>SUM(N220:N227)</f>
        <v>0</v>
      </c>
      <c r="O219" s="125">
        <f t="shared" si="33"/>
        <v>0</v>
      </c>
      <c r="P219" s="83"/>
      <c r="R219" s="56"/>
    </row>
    <row r="220" spans="1:18" hidden="1" x14ac:dyDescent="0.25">
      <c r="A220" s="76">
        <v>5231</v>
      </c>
      <c r="B220" s="118" t="s">
        <v>235</v>
      </c>
      <c r="C220" s="225">
        <f t="shared" si="26"/>
        <v>0</v>
      </c>
      <c r="D220" s="721"/>
      <c r="E220" s="227"/>
      <c r="F220" s="375">
        <f t="shared" si="30"/>
        <v>0</v>
      </c>
      <c r="G220" s="123"/>
      <c r="H220" s="124"/>
      <c r="I220" s="125">
        <f t="shared" si="31"/>
        <v>0</v>
      </c>
      <c r="J220" s="123"/>
      <c r="K220" s="124"/>
      <c r="L220" s="125">
        <f t="shared" si="32"/>
        <v>0</v>
      </c>
      <c r="M220" s="226"/>
      <c r="N220" s="227"/>
      <c r="O220" s="125">
        <f t="shared" si="33"/>
        <v>0</v>
      </c>
      <c r="P220" s="83"/>
      <c r="R220" s="56"/>
    </row>
    <row r="221" spans="1:18" hidden="1" x14ac:dyDescent="0.25">
      <c r="A221" s="76">
        <v>5232</v>
      </c>
      <c r="B221" s="118" t="s">
        <v>236</v>
      </c>
      <c r="C221" s="225">
        <f t="shared" si="26"/>
        <v>0</v>
      </c>
      <c r="D221" s="721"/>
      <c r="E221" s="227"/>
      <c r="F221" s="375">
        <f t="shared" si="30"/>
        <v>0</v>
      </c>
      <c r="G221" s="123"/>
      <c r="H221" s="124"/>
      <c r="I221" s="125">
        <f t="shared" si="31"/>
        <v>0</v>
      </c>
      <c r="J221" s="123"/>
      <c r="K221" s="124"/>
      <c r="L221" s="125">
        <f t="shared" si="32"/>
        <v>0</v>
      </c>
      <c r="M221" s="226"/>
      <c r="N221" s="227"/>
      <c r="O221" s="125">
        <f t="shared" si="33"/>
        <v>0</v>
      </c>
      <c r="P221" s="83"/>
      <c r="R221" s="56"/>
    </row>
    <row r="222" spans="1:18" hidden="1" x14ac:dyDescent="0.25">
      <c r="A222" s="76">
        <v>5233</v>
      </c>
      <c r="B222" s="118" t="s">
        <v>237</v>
      </c>
      <c r="C222" s="225">
        <f t="shared" si="26"/>
        <v>0</v>
      </c>
      <c r="D222" s="721"/>
      <c r="E222" s="227"/>
      <c r="F222" s="375">
        <f t="shared" si="30"/>
        <v>0</v>
      </c>
      <c r="G222" s="123"/>
      <c r="H222" s="124"/>
      <c r="I222" s="125">
        <f t="shared" si="31"/>
        <v>0</v>
      </c>
      <c r="J222" s="123"/>
      <c r="K222" s="124"/>
      <c r="L222" s="125">
        <f t="shared" si="32"/>
        <v>0</v>
      </c>
      <c r="M222" s="226"/>
      <c r="N222" s="227"/>
      <c r="O222" s="125">
        <f t="shared" si="33"/>
        <v>0</v>
      </c>
      <c r="P222" s="83"/>
      <c r="R222" s="56"/>
    </row>
    <row r="223" spans="1:18" ht="24" hidden="1" x14ac:dyDescent="0.25">
      <c r="A223" s="76">
        <v>5234</v>
      </c>
      <c r="B223" s="118" t="s">
        <v>238</v>
      </c>
      <c r="C223" s="225">
        <f t="shared" si="26"/>
        <v>0</v>
      </c>
      <c r="D223" s="721"/>
      <c r="E223" s="227"/>
      <c r="F223" s="375">
        <f t="shared" si="30"/>
        <v>0</v>
      </c>
      <c r="G223" s="123"/>
      <c r="H223" s="124"/>
      <c r="I223" s="125">
        <f t="shared" si="31"/>
        <v>0</v>
      </c>
      <c r="J223" s="123"/>
      <c r="K223" s="124"/>
      <c r="L223" s="125">
        <f t="shared" si="32"/>
        <v>0</v>
      </c>
      <c r="M223" s="226"/>
      <c r="N223" s="227"/>
      <c r="O223" s="125">
        <f t="shared" si="33"/>
        <v>0</v>
      </c>
      <c r="P223" s="83"/>
      <c r="R223" s="56"/>
    </row>
    <row r="224" spans="1:18" hidden="1" x14ac:dyDescent="0.25">
      <c r="A224" s="76">
        <v>5236</v>
      </c>
      <c r="B224" s="118" t="s">
        <v>239</v>
      </c>
      <c r="C224" s="225">
        <f t="shared" si="26"/>
        <v>0</v>
      </c>
      <c r="D224" s="721"/>
      <c r="E224" s="227"/>
      <c r="F224" s="375">
        <f t="shared" si="30"/>
        <v>0</v>
      </c>
      <c r="G224" s="123"/>
      <c r="H224" s="124"/>
      <c r="I224" s="125">
        <f t="shared" si="31"/>
        <v>0</v>
      </c>
      <c r="J224" s="123"/>
      <c r="K224" s="124"/>
      <c r="L224" s="125">
        <f t="shared" si="32"/>
        <v>0</v>
      </c>
      <c r="M224" s="226"/>
      <c r="N224" s="227"/>
      <c r="O224" s="125">
        <f t="shared" si="33"/>
        <v>0</v>
      </c>
      <c r="P224" s="83"/>
      <c r="R224" s="56"/>
    </row>
    <row r="225" spans="1:18" hidden="1" x14ac:dyDescent="0.25">
      <c r="A225" s="76">
        <v>5237</v>
      </c>
      <c r="B225" s="118" t="s">
        <v>240</v>
      </c>
      <c r="C225" s="225">
        <f t="shared" si="26"/>
        <v>0</v>
      </c>
      <c r="D225" s="721"/>
      <c r="E225" s="227"/>
      <c r="F225" s="375">
        <f t="shared" si="30"/>
        <v>0</v>
      </c>
      <c r="G225" s="123"/>
      <c r="H225" s="124"/>
      <c r="I225" s="125">
        <f t="shared" si="31"/>
        <v>0</v>
      </c>
      <c r="J225" s="123"/>
      <c r="K225" s="124"/>
      <c r="L225" s="125">
        <f t="shared" si="32"/>
        <v>0</v>
      </c>
      <c r="M225" s="226"/>
      <c r="N225" s="227"/>
      <c r="O225" s="125">
        <f t="shared" si="33"/>
        <v>0</v>
      </c>
      <c r="P225" s="83"/>
      <c r="R225" s="56"/>
    </row>
    <row r="226" spans="1:18" ht="24" x14ac:dyDescent="0.25">
      <c r="A226" s="76">
        <v>5238</v>
      </c>
      <c r="B226" s="118" t="s">
        <v>241</v>
      </c>
      <c r="C226" s="225">
        <f t="shared" si="26"/>
        <v>5840</v>
      </c>
      <c r="D226" s="721">
        <v>5840</v>
      </c>
      <c r="E226" s="629"/>
      <c r="F226" s="225">
        <f t="shared" si="30"/>
        <v>5840</v>
      </c>
      <c r="G226" s="123"/>
      <c r="H226" s="124"/>
      <c r="I226" s="125">
        <f t="shared" si="31"/>
        <v>0</v>
      </c>
      <c r="J226" s="123"/>
      <c r="K226" s="124"/>
      <c r="L226" s="125">
        <f t="shared" si="32"/>
        <v>0</v>
      </c>
      <c r="M226" s="226"/>
      <c r="N226" s="227"/>
      <c r="O226" s="125">
        <f t="shared" si="33"/>
        <v>0</v>
      </c>
      <c r="P226" s="83"/>
      <c r="R226" s="56"/>
    </row>
    <row r="227" spans="1:18" ht="24" x14ac:dyDescent="0.25">
      <c r="A227" s="76">
        <v>5239</v>
      </c>
      <c r="B227" s="118" t="s">
        <v>242</v>
      </c>
      <c r="C227" s="225">
        <f t="shared" si="26"/>
        <v>2660</v>
      </c>
      <c r="D227" s="721">
        <v>2660</v>
      </c>
      <c r="E227" s="629"/>
      <c r="F227" s="225">
        <f t="shared" si="30"/>
        <v>2660</v>
      </c>
      <c r="G227" s="123"/>
      <c r="H227" s="124"/>
      <c r="I227" s="125">
        <f t="shared" si="31"/>
        <v>0</v>
      </c>
      <c r="J227" s="123"/>
      <c r="K227" s="124"/>
      <c r="L227" s="125">
        <f t="shared" si="32"/>
        <v>0</v>
      </c>
      <c r="M227" s="226"/>
      <c r="N227" s="227"/>
      <c r="O227" s="125">
        <f t="shared" si="33"/>
        <v>0</v>
      </c>
      <c r="P227" s="83"/>
      <c r="R227" s="56"/>
    </row>
    <row r="228" spans="1:18" ht="24" hidden="1" x14ac:dyDescent="0.25">
      <c r="A228" s="228">
        <v>5240</v>
      </c>
      <c r="B228" s="118" t="s">
        <v>243</v>
      </c>
      <c r="C228" s="225">
        <f t="shared" si="26"/>
        <v>0</v>
      </c>
      <c r="D228" s="721"/>
      <c r="E228" s="227"/>
      <c r="F228" s="375">
        <f t="shared" si="30"/>
        <v>0</v>
      </c>
      <c r="G228" s="123"/>
      <c r="H228" s="124"/>
      <c r="I228" s="125">
        <f t="shared" si="31"/>
        <v>0</v>
      </c>
      <c r="J228" s="123"/>
      <c r="K228" s="124"/>
      <c r="L228" s="125">
        <f t="shared" si="32"/>
        <v>0</v>
      </c>
      <c r="M228" s="226"/>
      <c r="N228" s="227"/>
      <c r="O228" s="125">
        <f t="shared" si="33"/>
        <v>0</v>
      </c>
      <c r="P228" s="83"/>
      <c r="R228" s="56"/>
    </row>
    <row r="229" spans="1:18" hidden="1" x14ac:dyDescent="0.25">
      <c r="A229" s="228">
        <v>5250</v>
      </c>
      <c r="B229" s="118" t="s">
        <v>244</v>
      </c>
      <c r="C229" s="225">
        <f t="shared" si="26"/>
        <v>0</v>
      </c>
      <c r="D229" s="721"/>
      <c r="E229" s="227"/>
      <c r="F229" s="375">
        <f t="shared" si="30"/>
        <v>0</v>
      </c>
      <c r="G229" s="123"/>
      <c r="H229" s="124"/>
      <c r="I229" s="125">
        <f t="shared" si="31"/>
        <v>0</v>
      </c>
      <c r="J229" s="123"/>
      <c r="K229" s="124"/>
      <c r="L229" s="125">
        <f t="shared" si="32"/>
        <v>0</v>
      </c>
      <c r="M229" s="226"/>
      <c r="N229" s="227"/>
      <c r="O229" s="125">
        <f t="shared" si="33"/>
        <v>0</v>
      </c>
      <c r="P229" s="83"/>
      <c r="R229" s="56"/>
    </row>
    <row r="230" spans="1:18" hidden="1" x14ac:dyDescent="0.25">
      <c r="A230" s="228">
        <v>5260</v>
      </c>
      <c r="B230" s="118" t="s">
        <v>245</v>
      </c>
      <c r="C230" s="225">
        <f t="shared" si="26"/>
        <v>0</v>
      </c>
      <c r="D230" s="119">
        <f>SUM(D231)</f>
        <v>0</v>
      </c>
      <c r="E230" s="233">
        <f>SUM(E231)</f>
        <v>0</v>
      </c>
      <c r="F230" s="375">
        <f t="shared" si="30"/>
        <v>0</v>
      </c>
      <c r="G230" s="229">
        <f>SUM(G231)</f>
        <v>0</v>
      </c>
      <c r="H230" s="231">
        <f>SUM(H231)</f>
        <v>0</v>
      </c>
      <c r="I230" s="125">
        <f t="shared" si="31"/>
        <v>0</v>
      </c>
      <c r="J230" s="229">
        <f>SUM(J231)</f>
        <v>0</v>
      </c>
      <c r="K230" s="231">
        <f>SUM(K231)</f>
        <v>0</v>
      </c>
      <c r="L230" s="125">
        <f t="shared" si="32"/>
        <v>0</v>
      </c>
      <c r="M230" s="232">
        <f>SUM(M231)</f>
        <v>0</v>
      </c>
      <c r="N230" s="233">
        <f>SUM(N231)</f>
        <v>0</v>
      </c>
      <c r="O230" s="125">
        <f t="shared" si="33"/>
        <v>0</v>
      </c>
      <c r="P230" s="83"/>
      <c r="R230" s="56"/>
    </row>
    <row r="231" spans="1:18" ht="24" hidden="1" x14ac:dyDescent="0.25">
      <c r="A231" s="76">
        <v>5269</v>
      </c>
      <c r="B231" s="118" t="s">
        <v>246</v>
      </c>
      <c r="C231" s="225">
        <f t="shared" si="26"/>
        <v>0</v>
      </c>
      <c r="D231" s="721"/>
      <c r="E231" s="227"/>
      <c r="F231" s="375">
        <f t="shared" si="30"/>
        <v>0</v>
      </c>
      <c r="G231" s="123"/>
      <c r="H231" s="124"/>
      <c r="I231" s="125">
        <f t="shared" si="31"/>
        <v>0</v>
      </c>
      <c r="J231" s="123"/>
      <c r="K231" s="124"/>
      <c r="L231" s="125">
        <f t="shared" si="32"/>
        <v>0</v>
      </c>
      <c r="M231" s="226"/>
      <c r="N231" s="227"/>
      <c r="O231" s="125">
        <f t="shared" si="33"/>
        <v>0</v>
      </c>
      <c r="P231" s="83"/>
      <c r="R231" s="56"/>
    </row>
    <row r="232" spans="1:18" ht="24" hidden="1" x14ac:dyDescent="0.25">
      <c r="A232" s="217">
        <v>5270</v>
      </c>
      <c r="B232" s="158" t="s">
        <v>247</v>
      </c>
      <c r="C232" s="246">
        <f t="shared" si="26"/>
        <v>0</v>
      </c>
      <c r="D232" s="722"/>
      <c r="E232" s="237"/>
      <c r="F232" s="373">
        <f t="shared" si="30"/>
        <v>0</v>
      </c>
      <c r="G232" s="234"/>
      <c r="H232" s="235"/>
      <c r="I232" s="220">
        <f t="shared" si="31"/>
        <v>0</v>
      </c>
      <c r="J232" s="234"/>
      <c r="K232" s="235"/>
      <c r="L232" s="220">
        <f t="shared" si="32"/>
        <v>0</v>
      </c>
      <c r="M232" s="236"/>
      <c r="N232" s="237"/>
      <c r="O232" s="220">
        <f t="shared" si="33"/>
        <v>0</v>
      </c>
      <c r="P232" s="166"/>
      <c r="R232" s="56"/>
    </row>
    <row r="233" spans="1:18" hidden="1" x14ac:dyDescent="0.25">
      <c r="A233" s="204">
        <v>6000</v>
      </c>
      <c r="B233" s="204" t="s">
        <v>248</v>
      </c>
      <c r="C233" s="205">
        <f t="shared" si="26"/>
        <v>0</v>
      </c>
      <c r="D233" s="205">
        <f>D234+D254+D261</f>
        <v>0</v>
      </c>
      <c r="E233" s="210">
        <f>E234+E254+E261</f>
        <v>0</v>
      </c>
      <c r="F233" s="371">
        <f t="shared" si="30"/>
        <v>0</v>
      </c>
      <c r="G233" s="206">
        <f>G234+G254+G261</f>
        <v>0</v>
      </c>
      <c r="H233" s="207">
        <f>H234+H254+H261</f>
        <v>0</v>
      </c>
      <c r="I233" s="208">
        <f t="shared" si="31"/>
        <v>0</v>
      </c>
      <c r="J233" s="206">
        <f>J234+J254+J261</f>
        <v>0</v>
      </c>
      <c r="K233" s="207">
        <f>K234+K254+K261</f>
        <v>0</v>
      </c>
      <c r="L233" s="208">
        <f t="shared" si="32"/>
        <v>0</v>
      </c>
      <c r="M233" s="209">
        <f>M234+M254+M261</f>
        <v>0</v>
      </c>
      <c r="N233" s="210">
        <f>N234+N254+N261</f>
        <v>0</v>
      </c>
      <c r="O233" s="208">
        <f t="shared" si="33"/>
        <v>0</v>
      </c>
      <c r="P233" s="211"/>
      <c r="R233" s="56"/>
    </row>
    <row r="234" spans="1:18" hidden="1" x14ac:dyDescent="0.25">
      <c r="A234" s="143">
        <v>6200</v>
      </c>
      <c r="B234" s="259" t="s">
        <v>249</v>
      </c>
      <c r="C234" s="270">
        <f>F234+I234+L234+O234</f>
        <v>0</v>
      </c>
      <c r="D234" s="270">
        <f>SUM(D235,D236,D238,D241,D247,D248,D249)</f>
        <v>0</v>
      </c>
      <c r="E234" s="214">
        <f>SUM(E235,E236,E238,E241,E247,E248,E249)</f>
        <v>0</v>
      </c>
      <c r="F234" s="377">
        <f>D234+E234</f>
        <v>0</v>
      </c>
      <c r="G234" s="271">
        <f>SUM(G235,G236,G238,G241,G247,G248,G249)</f>
        <v>0</v>
      </c>
      <c r="H234" s="272">
        <f>SUM(H235,H236,H238,H241,H247,H248,H249)</f>
        <v>0</v>
      </c>
      <c r="I234" s="215">
        <f t="shared" si="31"/>
        <v>0</v>
      </c>
      <c r="J234" s="271">
        <f>SUM(J235,J236,J238,J241,J247,J248,J249)</f>
        <v>0</v>
      </c>
      <c r="K234" s="272">
        <f>SUM(K235,K236,K238,K241,K247,K248,K249)</f>
        <v>0</v>
      </c>
      <c r="L234" s="215">
        <f t="shared" si="32"/>
        <v>0</v>
      </c>
      <c r="M234" s="213">
        <f>SUM(M235,M236,M238,M241,M247,M248,M249)</f>
        <v>0</v>
      </c>
      <c r="N234" s="214">
        <f>SUM(N235,N236,N238,N241,N247,N248,N249)</f>
        <v>0</v>
      </c>
      <c r="O234" s="215">
        <f t="shared" si="33"/>
        <v>0</v>
      </c>
      <c r="P234" s="216"/>
      <c r="R234" s="56"/>
    </row>
    <row r="235" spans="1:18" ht="24" hidden="1" x14ac:dyDescent="0.25">
      <c r="A235" s="557">
        <v>6220</v>
      </c>
      <c r="B235" s="108" t="s">
        <v>250</v>
      </c>
      <c r="C235" s="242">
        <f t="shared" si="26"/>
        <v>0</v>
      </c>
      <c r="D235" s="720"/>
      <c r="E235" s="224"/>
      <c r="F235" s="374">
        <f t="shared" si="30"/>
        <v>0</v>
      </c>
      <c r="G235" s="113"/>
      <c r="H235" s="114"/>
      <c r="I235" s="115">
        <f t="shared" si="31"/>
        <v>0</v>
      </c>
      <c r="J235" s="113"/>
      <c r="K235" s="114"/>
      <c r="L235" s="115">
        <f t="shared" si="32"/>
        <v>0</v>
      </c>
      <c r="M235" s="223"/>
      <c r="N235" s="224"/>
      <c r="O235" s="115">
        <f t="shared" si="33"/>
        <v>0</v>
      </c>
      <c r="P235" s="74"/>
      <c r="R235" s="56"/>
    </row>
    <row r="236" spans="1:18" hidden="1" x14ac:dyDescent="0.25">
      <c r="A236" s="228">
        <v>6230</v>
      </c>
      <c r="B236" s="118" t="s">
        <v>251</v>
      </c>
      <c r="C236" s="230">
        <f t="shared" si="26"/>
        <v>0</v>
      </c>
      <c r="D236" s="119">
        <f>SUM(D237)</f>
        <v>0</v>
      </c>
      <c r="E236" s="233">
        <f>SUM(E237)</f>
        <v>0</v>
      </c>
      <c r="F236" s="375">
        <f t="shared" si="30"/>
        <v>0</v>
      </c>
      <c r="G236" s="229">
        <f>SUM(G237)</f>
        <v>0</v>
      </c>
      <c r="H236" s="231">
        <f>SUM(H237)</f>
        <v>0</v>
      </c>
      <c r="I236" s="125">
        <f t="shared" si="31"/>
        <v>0</v>
      </c>
      <c r="J236" s="229">
        <f>SUM(J237)</f>
        <v>0</v>
      </c>
      <c r="K236" s="231">
        <f>SUM(K237)</f>
        <v>0</v>
      </c>
      <c r="L236" s="125">
        <f t="shared" si="32"/>
        <v>0</v>
      </c>
      <c r="M236" s="229">
        <f>SUM(M237)</f>
        <v>0</v>
      </c>
      <c r="N236" s="231">
        <f>SUM(N237)</f>
        <v>0</v>
      </c>
      <c r="O236" s="125">
        <f t="shared" si="33"/>
        <v>0</v>
      </c>
      <c r="P236" s="83"/>
      <c r="R236" s="56"/>
    </row>
    <row r="237" spans="1:18" ht="24" hidden="1" x14ac:dyDescent="0.25">
      <c r="A237" s="76">
        <v>6239</v>
      </c>
      <c r="B237" s="108" t="s">
        <v>252</v>
      </c>
      <c r="C237" s="230">
        <f t="shared" si="26"/>
        <v>0</v>
      </c>
      <c r="D237" s="721"/>
      <c r="E237" s="227"/>
      <c r="F237" s="375">
        <f t="shared" si="30"/>
        <v>0</v>
      </c>
      <c r="G237" s="123"/>
      <c r="H237" s="124"/>
      <c r="I237" s="125">
        <f t="shared" si="31"/>
        <v>0</v>
      </c>
      <c r="J237" s="123"/>
      <c r="K237" s="124"/>
      <c r="L237" s="125">
        <f t="shared" si="32"/>
        <v>0</v>
      </c>
      <c r="M237" s="226"/>
      <c r="N237" s="227"/>
      <c r="O237" s="125">
        <f t="shared" si="33"/>
        <v>0</v>
      </c>
      <c r="P237" s="83"/>
      <c r="R237" s="56"/>
    </row>
    <row r="238" spans="1:18" ht="24" hidden="1" x14ac:dyDescent="0.25">
      <c r="A238" s="228">
        <v>6240</v>
      </c>
      <c r="B238" s="118" t="s">
        <v>253</v>
      </c>
      <c r="C238" s="230">
        <f t="shared" si="26"/>
        <v>0</v>
      </c>
      <c r="D238" s="119">
        <f>SUM(D239:D240)</f>
        <v>0</v>
      </c>
      <c r="E238" s="233">
        <f>SUM(E239:E240)</f>
        <v>0</v>
      </c>
      <c r="F238" s="375">
        <f t="shared" si="30"/>
        <v>0</v>
      </c>
      <c r="G238" s="229">
        <f>SUM(G239:G240)</f>
        <v>0</v>
      </c>
      <c r="H238" s="231">
        <f>SUM(H239:H240)</f>
        <v>0</v>
      </c>
      <c r="I238" s="125">
        <f t="shared" si="31"/>
        <v>0</v>
      </c>
      <c r="J238" s="229">
        <f>SUM(J239:J240)</f>
        <v>0</v>
      </c>
      <c r="K238" s="231">
        <f>SUM(K239:K240)</f>
        <v>0</v>
      </c>
      <c r="L238" s="125">
        <f t="shared" si="32"/>
        <v>0</v>
      </c>
      <c r="M238" s="232">
        <f>SUM(M239:M240)</f>
        <v>0</v>
      </c>
      <c r="N238" s="233">
        <f>SUM(N239:N240)</f>
        <v>0</v>
      </c>
      <c r="O238" s="125">
        <f t="shared" si="33"/>
        <v>0</v>
      </c>
      <c r="P238" s="83"/>
      <c r="R238" s="56"/>
    </row>
    <row r="239" spans="1:18" hidden="1" x14ac:dyDescent="0.25">
      <c r="A239" s="76">
        <v>6241</v>
      </c>
      <c r="B239" s="118" t="s">
        <v>254</v>
      </c>
      <c r="C239" s="230">
        <f t="shared" si="26"/>
        <v>0</v>
      </c>
      <c r="D239" s="721"/>
      <c r="E239" s="227"/>
      <c r="F239" s="375">
        <f t="shared" si="30"/>
        <v>0</v>
      </c>
      <c r="G239" s="123"/>
      <c r="H239" s="124"/>
      <c r="I239" s="125">
        <f t="shared" si="31"/>
        <v>0</v>
      </c>
      <c r="J239" s="123"/>
      <c r="K239" s="124"/>
      <c r="L239" s="125">
        <f t="shared" si="32"/>
        <v>0</v>
      </c>
      <c r="M239" s="226"/>
      <c r="N239" s="227"/>
      <c r="O239" s="125">
        <f t="shared" si="33"/>
        <v>0</v>
      </c>
      <c r="P239" s="83"/>
      <c r="R239" s="56"/>
    </row>
    <row r="240" spans="1:18" hidden="1" x14ac:dyDescent="0.25">
      <c r="A240" s="76">
        <v>6242</v>
      </c>
      <c r="B240" s="118" t="s">
        <v>255</v>
      </c>
      <c r="C240" s="230">
        <f t="shared" si="26"/>
        <v>0</v>
      </c>
      <c r="D240" s="721"/>
      <c r="E240" s="227"/>
      <c r="F240" s="375">
        <f t="shared" si="30"/>
        <v>0</v>
      </c>
      <c r="G240" s="123"/>
      <c r="H240" s="124"/>
      <c r="I240" s="125">
        <f t="shared" si="31"/>
        <v>0</v>
      </c>
      <c r="J240" s="123"/>
      <c r="K240" s="124"/>
      <c r="L240" s="125">
        <f t="shared" si="32"/>
        <v>0</v>
      </c>
      <c r="M240" s="226"/>
      <c r="N240" s="227"/>
      <c r="O240" s="125">
        <f t="shared" si="33"/>
        <v>0</v>
      </c>
      <c r="P240" s="83"/>
      <c r="R240" s="56"/>
    </row>
    <row r="241" spans="1:18" ht="24" hidden="1" x14ac:dyDescent="0.25">
      <c r="A241" s="228">
        <v>6250</v>
      </c>
      <c r="B241" s="118" t="s">
        <v>256</v>
      </c>
      <c r="C241" s="230">
        <f t="shared" si="26"/>
        <v>0</v>
      </c>
      <c r="D241" s="119">
        <f>SUM(D242:D246)</f>
        <v>0</v>
      </c>
      <c r="E241" s="233">
        <f>SUM(E242:E246)</f>
        <v>0</v>
      </c>
      <c r="F241" s="375">
        <f t="shared" si="30"/>
        <v>0</v>
      </c>
      <c r="G241" s="229">
        <f>SUM(G242:G246)</f>
        <v>0</v>
      </c>
      <c r="H241" s="231">
        <f>SUM(H242:H246)</f>
        <v>0</v>
      </c>
      <c r="I241" s="125">
        <f t="shared" si="31"/>
        <v>0</v>
      </c>
      <c r="J241" s="229">
        <f>SUM(J242:J246)</f>
        <v>0</v>
      </c>
      <c r="K241" s="231">
        <f>SUM(K242:K246)</f>
        <v>0</v>
      </c>
      <c r="L241" s="125">
        <f t="shared" si="32"/>
        <v>0</v>
      </c>
      <c r="M241" s="232">
        <f>SUM(M242:M246)</f>
        <v>0</v>
      </c>
      <c r="N241" s="233">
        <f>SUM(N242:N246)</f>
        <v>0</v>
      </c>
      <c r="O241" s="125">
        <f t="shared" si="33"/>
        <v>0</v>
      </c>
      <c r="P241" s="83"/>
      <c r="R241" s="56"/>
    </row>
    <row r="242" spans="1:18" hidden="1" x14ac:dyDescent="0.25">
      <c r="A242" s="76">
        <v>6252</v>
      </c>
      <c r="B242" s="118" t="s">
        <v>257</v>
      </c>
      <c r="C242" s="230">
        <f t="shared" si="26"/>
        <v>0</v>
      </c>
      <c r="D242" s="721"/>
      <c r="E242" s="227"/>
      <c r="F242" s="375">
        <f t="shared" si="30"/>
        <v>0</v>
      </c>
      <c r="G242" s="123"/>
      <c r="H242" s="124"/>
      <c r="I242" s="125">
        <f t="shared" si="31"/>
        <v>0</v>
      </c>
      <c r="J242" s="123"/>
      <c r="K242" s="124"/>
      <c r="L242" s="125">
        <f t="shared" si="32"/>
        <v>0</v>
      </c>
      <c r="M242" s="226"/>
      <c r="N242" s="227"/>
      <c r="O242" s="125">
        <f t="shared" si="33"/>
        <v>0</v>
      </c>
      <c r="P242" s="83"/>
      <c r="R242" s="56"/>
    </row>
    <row r="243" spans="1:18" hidden="1" x14ac:dyDescent="0.25">
      <c r="A243" s="76">
        <v>6253</v>
      </c>
      <c r="B243" s="118" t="s">
        <v>258</v>
      </c>
      <c r="C243" s="230">
        <f t="shared" si="26"/>
        <v>0</v>
      </c>
      <c r="D243" s="721"/>
      <c r="E243" s="227"/>
      <c r="F243" s="375">
        <f t="shared" si="30"/>
        <v>0</v>
      </c>
      <c r="G243" s="123"/>
      <c r="H243" s="124"/>
      <c r="I243" s="125">
        <f t="shared" si="31"/>
        <v>0</v>
      </c>
      <c r="J243" s="123"/>
      <c r="K243" s="124"/>
      <c r="L243" s="125">
        <f t="shared" si="32"/>
        <v>0</v>
      </c>
      <c r="M243" s="226"/>
      <c r="N243" s="227"/>
      <c r="O243" s="125">
        <f t="shared" si="33"/>
        <v>0</v>
      </c>
      <c r="P243" s="83"/>
      <c r="R243" s="56"/>
    </row>
    <row r="244" spans="1:18" ht="24" hidden="1" x14ac:dyDescent="0.25">
      <c r="A244" s="76">
        <v>6254</v>
      </c>
      <c r="B244" s="118" t="s">
        <v>259</v>
      </c>
      <c r="C244" s="230">
        <f t="shared" si="26"/>
        <v>0</v>
      </c>
      <c r="D244" s="721"/>
      <c r="E244" s="227"/>
      <c r="F244" s="375">
        <f t="shared" si="30"/>
        <v>0</v>
      </c>
      <c r="G244" s="123"/>
      <c r="H244" s="124"/>
      <c r="I244" s="125">
        <f t="shared" si="31"/>
        <v>0</v>
      </c>
      <c r="J244" s="123"/>
      <c r="K244" s="124"/>
      <c r="L244" s="125">
        <f t="shared" si="32"/>
        <v>0</v>
      </c>
      <c r="M244" s="226"/>
      <c r="N244" s="227"/>
      <c r="O244" s="125">
        <f t="shared" si="33"/>
        <v>0</v>
      </c>
      <c r="P244" s="83"/>
      <c r="R244" s="56"/>
    </row>
    <row r="245" spans="1:18" ht="24" hidden="1" x14ac:dyDescent="0.25">
      <c r="A245" s="76">
        <v>6255</v>
      </c>
      <c r="B245" s="118" t="s">
        <v>260</v>
      </c>
      <c r="C245" s="230">
        <f t="shared" si="26"/>
        <v>0</v>
      </c>
      <c r="D245" s="721"/>
      <c r="E245" s="227"/>
      <c r="F245" s="375">
        <f t="shared" si="30"/>
        <v>0</v>
      </c>
      <c r="G245" s="123"/>
      <c r="H245" s="124"/>
      <c r="I245" s="125">
        <f t="shared" si="31"/>
        <v>0</v>
      </c>
      <c r="J245" s="123"/>
      <c r="K245" s="124"/>
      <c r="L245" s="125">
        <f t="shared" si="32"/>
        <v>0</v>
      </c>
      <c r="M245" s="226"/>
      <c r="N245" s="227"/>
      <c r="O245" s="125">
        <f t="shared" si="33"/>
        <v>0</v>
      </c>
      <c r="P245" s="83"/>
      <c r="R245" s="56"/>
    </row>
    <row r="246" spans="1:18" hidden="1" x14ac:dyDescent="0.25">
      <c r="A246" s="76">
        <v>6259</v>
      </c>
      <c r="B246" s="118" t="s">
        <v>261</v>
      </c>
      <c r="C246" s="230">
        <f t="shared" si="26"/>
        <v>0</v>
      </c>
      <c r="D246" s="721"/>
      <c r="E246" s="227"/>
      <c r="F246" s="375">
        <f t="shared" si="30"/>
        <v>0</v>
      </c>
      <c r="G246" s="123"/>
      <c r="H246" s="124"/>
      <c r="I246" s="125">
        <f t="shared" si="31"/>
        <v>0</v>
      </c>
      <c r="J246" s="123"/>
      <c r="K246" s="124"/>
      <c r="L246" s="125">
        <f t="shared" si="32"/>
        <v>0</v>
      </c>
      <c r="M246" s="226"/>
      <c r="N246" s="227"/>
      <c r="O246" s="125">
        <f t="shared" si="33"/>
        <v>0</v>
      </c>
      <c r="P246" s="83"/>
      <c r="R246" s="56"/>
    </row>
    <row r="247" spans="1:18" ht="24" hidden="1" x14ac:dyDescent="0.25">
      <c r="A247" s="228">
        <v>6260</v>
      </c>
      <c r="B247" s="118" t="s">
        <v>262</v>
      </c>
      <c r="C247" s="230">
        <f t="shared" si="26"/>
        <v>0</v>
      </c>
      <c r="D247" s="721"/>
      <c r="E247" s="227"/>
      <c r="F247" s="375">
        <f t="shared" ref="F247:F299" si="37">D247+E247</f>
        <v>0</v>
      </c>
      <c r="G247" s="123"/>
      <c r="H247" s="124"/>
      <c r="I247" s="125">
        <f t="shared" ref="I247:I299" si="38">G247+H247</f>
        <v>0</v>
      </c>
      <c r="J247" s="123"/>
      <c r="K247" s="124"/>
      <c r="L247" s="125">
        <f t="shared" ref="L247:L299" si="39">J247+K247</f>
        <v>0</v>
      </c>
      <c r="M247" s="226"/>
      <c r="N247" s="227"/>
      <c r="O247" s="125">
        <f t="shared" ref="O247:O276" si="40">M247+N247</f>
        <v>0</v>
      </c>
      <c r="P247" s="83"/>
      <c r="R247" s="56"/>
    </row>
    <row r="248" spans="1:18" hidden="1" x14ac:dyDescent="0.25">
      <c r="A248" s="228">
        <v>6270</v>
      </c>
      <c r="B248" s="118" t="s">
        <v>263</v>
      </c>
      <c r="C248" s="230">
        <f t="shared" si="26"/>
        <v>0</v>
      </c>
      <c r="D248" s="721"/>
      <c r="E248" s="227"/>
      <c r="F248" s="375">
        <f t="shared" si="37"/>
        <v>0</v>
      </c>
      <c r="G248" s="123"/>
      <c r="H248" s="124"/>
      <c r="I248" s="125">
        <f t="shared" si="38"/>
        <v>0</v>
      </c>
      <c r="J248" s="123"/>
      <c r="K248" s="124"/>
      <c r="L248" s="125">
        <f t="shared" si="39"/>
        <v>0</v>
      </c>
      <c r="M248" s="226"/>
      <c r="N248" s="227"/>
      <c r="O248" s="125">
        <f t="shared" si="40"/>
        <v>0</v>
      </c>
      <c r="P248" s="83"/>
      <c r="R248" s="56"/>
    </row>
    <row r="249" spans="1:18" ht="24" hidden="1" x14ac:dyDescent="0.25">
      <c r="A249" s="557">
        <v>6290</v>
      </c>
      <c r="B249" s="108" t="s">
        <v>264</v>
      </c>
      <c r="C249" s="230">
        <f t="shared" si="26"/>
        <v>0</v>
      </c>
      <c r="D249" s="109">
        <f>SUM(D250:D253)</f>
        <v>0</v>
      </c>
      <c r="E249" s="245">
        <f>SUM(E250:E253)</f>
        <v>0</v>
      </c>
      <c r="F249" s="374">
        <f t="shared" si="37"/>
        <v>0</v>
      </c>
      <c r="G249" s="241">
        <f>SUM(G250:G253)</f>
        <v>0</v>
      </c>
      <c r="H249" s="243">
        <f t="shared" ref="H249" si="41">SUM(H250:H253)</f>
        <v>0</v>
      </c>
      <c r="I249" s="115">
        <f t="shared" si="38"/>
        <v>0</v>
      </c>
      <c r="J249" s="241">
        <f>SUM(J250:J253)</f>
        <v>0</v>
      </c>
      <c r="K249" s="243">
        <f t="shared" ref="K249" si="42">SUM(K250:K253)</f>
        <v>0</v>
      </c>
      <c r="L249" s="115">
        <f t="shared" si="39"/>
        <v>0</v>
      </c>
      <c r="M249" s="260">
        <f t="shared" ref="M249:N249" si="43">SUM(M250:M253)</f>
        <v>0</v>
      </c>
      <c r="N249" s="261">
        <f t="shared" si="43"/>
        <v>0</v>
      </c>
      <c r="O249" s="262">
        <f t="shared" si="40"/>
        <v>0</v>
      </c>
      <c r="P249" s="263"/>
      <c r="R249" s="56"/>
    </row>
    <row r="250" spans="1:18" hidden="1" x14ac:dyDescent="0.25">
      <c r="A250" s="76">
        <v>6291</v>
      </c>
      <c r="B250" s="118" t="s">
        <v>265</v>
      </c>
      <c r="C250" s="230">
        <f t="shared" si="26"/>
        <v>0</v>
      </c>
      <c r="D250" s="721"/>
      <c r="E250" s="227"/>
      <c r="F250" s="375">
        <f t="shared" si="37"/>
        <v>0</v>
      </c>
      <c r="G250" s="123"/>
      <c r="H250" s="124"/>
      <c r="I250" s="125">
        <f t="shared" si="38"/>
        <v>0</v>
      </c>
      <c r="J250" s="123"/>
      <c r="K250" s="124"/>
      <c r="L250" s="125">
        <f t="shared" si="39"/>
        <v>0</v>
      </c>
      <c r="M250" s="226"/>
      <c r="N250" s="227"/>
      <c r="O250" s="125">
        <f t="shared" si="40"/>
        <v>0</v>
      </c>
      <c r="P250" s="83"/>
      <c r="R250" s="56"/>
    </row>
    <row r="251" spans="1:18" hidden="1" x14ac:dyDescent="0.25">
      <c r="A251" s="76">
        <v>6292</v>
      </c>
      <c r="B251" s="118" t="s">
        <v>266</v>
      </c>
      <c r="C251" s="230">
        <f t="shared" si="26"/>
        <v>0</v>
      </c>
      <c r="D251" s="721"/>
      <c r="E251" s="227"/>
      <c r="F251" s="375">
        <f t="shared" si="37"/>
        <v>0</v>
      </c>
      <c r="G251" s="123"/>
      <c r="H251" s="124"/>
      <c r="I251" s="125">
        <f t="shared" si="38"/>
        <v>0</v>
      </c>
      <c r="J251" s="123"/>
      <c r="K251" s="124"/>
      <c r="L251" s="125">
        <f t="shared" si="39"/>
        <v>0</v>
      </c>
      <c r="M251" s="226"/>
      <c r="N251" s="227"/>
      <c r="O251" s="125">
        <f t="shared" si="40"/>
        <v>0</v>
      </c>
      <c r="P251" s="83"/>
      <c r="R251" s="56"/>
    </row>
    <row r="252" spans="1:18" ht="72" hidden="1" x14ac:dyDescent="0.25">
      <c r="A252" s="76">
        <v>6296</v>
      </c>
      <c r="B252" s="118" t="s">
        <v>267</v>
      </c>
      <c r="C252" s="230">
        <f t="shared" si="26"/>
        <v>0</v>
      </c>
      <c r="D252" s="721"/>
      <c r="E252" s="227"/>
      <c r="F252" s="375">
        <f t="shared" si="37"/>
        <v>0</v>
      </c>
      <c r="G252" s="123"/>
      <c r="H252" s="124"/>
      <c r="I252" s="125">
        <f t="shared" si="38"/>
        <v>0</v>
      </c>
      <c r="J252" s="123"/>
      <c r="K252" s="124"/>
      <c r="L252" s="125">
        <f t="shared" si="39"/>
        <v>0</v>
      </c>
      <c r="M252" s="226"/>
      <c r="N252" s="227"/>
      <c r="O252" s="125">
        <f t="shared" si="40"/>
        <v>0</v>
      </c>
      <c r="P252" s="83"/>
      <c r="R252" s="56"/>
    </row>
    <row r="253" spans="1:18" ht="36" hidden="1" x14ac:dyDescent="0.25">
      <c r="A253" s="76">
        <v>6299</v>
      </c>
      <c r="B253" s="118" t="s">
        <v>268</v>
      </c>
      <c r="C253" s="230">
        <f t="shared" si="26"/>
        <v>0</v>
      </c>
      <c r="D253" s="721"/>
      <c r="E253" s="227"/>
      <c r="F253" s="375">
        <f t="shared" si="37"/>
        <v>0</v>
      </c>
      <c r="G253" s="123"/>
      <c r="H253" s="124"/>
      <c r="I253" s="125">
        <f t="shared" si="38"/>
        <v>0</v>
      </c>
      <c r="J253" s="123"/>
      <c r="K253" s="124"/>
      <c r="L253" s="125">
        <f t="shared" si="39"/>
        <v>0</v>
      </c>
      <c r="M253" s="226"/>
      <c r="N253" s="227"/>
      <c r="O253" s="125">
        <f t="shared" si="40"/>
        <v>0</v>
      </c>
      <c r="P253" s="83"/>
      <c r="R253" s="56"/>
    </row>
    <row r="254" spans="1:18" hidden="1" x14ac:dyDescent="0.25">
      <c r="A254" s="95">
        <v>6300</v>
      </c>
      <c r="B254" s="212" t="s">
        <v>269</v>
      </c>
      <c r="C254" s="96">
        <f t="shared" si="26"/>
        <v>0</v>
      </c>
      <c r="D254" s="96">
        <f>SUM(D255,D259,D260)</f>
        <v>0</v>
      </c>
      <c r="E254" s="239">
        <f>SUM(E255,E259,E260)</f>
        <v>0</v>
      </c>
      <c r="F254" s="372">
        <f t="shared" si="37"/>
        <v>0</v>
      </c>
      <c r="G254" s="104">
        <f>SUM(G255,G259,G260)</f>
        <v>0</v>
      </c>
      <c r="H254" s="105">
        <f t="shared" ref="H254" si="44">SUM(H255,H259,H260)</f>
        <v>0</v>
      </c>
      <c r="I254" s="106">
        <f t="shared" si="38"/>
        <v>0</v>
      </c>
      <c r="J254" s="104">
        <f>SUM(J255,J259,J260)</f>
        <v>0</v>
      </c>
      <c r="K254" s="105">
        <f t="shared" ref="K254" si="45">SUM(K255,K259,K260)</f>
        <v>0</v>
      </c>
      <c r="L254" s="106">
        <f t="shared" si="39"/>
        <v>0</v>
      </c>
      <c r="M254" s="247">
        <f t="shared" ref="M254:N254" si="46">SUM(M255,M259,M260)</f>
        <v>0</v>
      </c>
      <c r="N254" s="248">
        <f t="shared" si="46"/>
        <v>0</v>
      </c>
      <c r="O254" s="249">
        <f t="shared" si="40"/>
        <v>0</v>
      </c>
      <c r="P254" s="250"/>
      <c r="R254" s="56"/>
    </row>
    <row r="255" spans="1:18" ht="24" hidden="1" x14ac:dyDescent="0.25">
      <c r="A255" s="557">
        <v>6320</v>
      </c>
      <c r="B255" s="108" t="s">
        <v>270</v>
      </c>
      <c r="C255" s="260">
        <f t="shared" si="26"/>
        <v>0</v>
      </c>
      <c r="D255" s="109">
        <f>SUM(D256:D258)</f>
        <v>0</v>
      </c>
      <c r="E255" s="245">
        <f>SUM(E256:E258)</f>
        <v>0</v>
      </c>
      <c r="F255" s="374">
        <f t="shared" si="37"/>
        <v>0</v>
      </c>
      <c r="G255" s="241">
        <f>SUM(G256:G258)</f>
        <v>0</v>
      </c>
      <c r="H255" s="243">
        <f t="shared" ref="H255" si="47">SUM(H256:H258)</f>
        <v>0</v>
      </c>
      <c r="I255" s="115">
        <f t="shared" si="38"/>
        <v>0</v>
      </c>
      <c r="J255" s="241">
        <f>SUM(J256:J258)</f>
        <v>0</v>
      </c>
      <c r="K255" s="243">
        <f t="shared" ref="K255" si="48">SUM(K256:K258)</f>
        <v>0</v>
      </c>
      <c r="L255" s="115">
        <f t="shared" si="39"/>
        <v>0</v>
      </c>
      <c r="M255" s="244">
        <f t="shared" ref="M255:N255" si="49">SUM(M256:M258)</f>
        <v>0</v>
      </c>
      <c r="N255" s="245">
        <f t="shared" si="49"/>
        <v>0</v>
      </c>
      <c r="O255" s="115">
        <f t="shared" si="40"/>
        <v>0</v>
      </c>
      <c r="P255" s="74"/>
      <c r="R255" s="56"/>
    </row>
    <row r="256" spans="1:18" hidden="1" x14ac:dyDescent="0.25">
      <c r="A256" s="76">
        <v>6322</v>
      </c>
      <c r="B256" s="118" t="s">
        <v>271</v>
      </c>
      <c r="C256" s="232">
        <f t="shared" si="26"/>
        <v>0</v>
      </c>
      <c r="D256" s="721"/>
      <c r="E256" s="227"/>
      <c r="F256" s="375">
        <f t="shared" si="37"/>
        <v>0</v>
      </c>
      <c r="G256" s="123"/>
      <c r="H256" s="124"/>
      <c r="I256" s="125">
        <f t="shared" si="38"/>
        <v>0</v>
      </c>
      <c r="J256" s="123"/>
      <c r="K256" s="124"/>
      <c r="L256" s="125">
        <f t="shared" si="39"/>
        <v>0</v>
      </c>
      <c r="M256" s="226"/>
      <c r="N256" s="227"/>
      <c r="O256" s="125">
        <f t="shared" si="40"/>
        <v>0</v>
      </c>
      <c r="P256" s="83"/>
      <c r="R256" s="56"/>
    </row>
    <row r="257" spans="1:18" ht="24" hidden="1" x14ac:dyDescent="0.25">
      <c r="A257" s="76">
        <v>6323</v>
      </c>
      <c r="B257" s="118" t="s">
        <v>272</v>
      </c>
      <c r="C257" s="232">
        <f t="shared" si="26"/>
        <v>0</v>
      </c>
      <c r="D257" s="721"/>
      <c r="E257" s="227"/>
      <c r="F257" s="375">
        <f t="shared" si="37"/>
        <v>0</v>
      </c>
      <c r="G257" s="123"/>
      <c r="H257" s="124"/>
      <c r="I257" s="125">
        <f t="shared" si="38"/>
        <v>0</v>
      </c>
      <c r="J257" s="123"/>
      <c r="K257" s="124"/>
      <c r="L257" s="125">
        <f t="shared" si="39"/>
        <v>0</v>
      </c>
      <c r="M257" s="226"/>
      <c r="N257" s="227"/>
      <c r="O257" s="125">
        <f t="shared" si="40"/>
        <v>0</v>
      </c>
      <c r="P257" s="83"/>
      <c r="R257" s="56"/>
    </row>
    <row r="258" spans="1:18" ht="24" hidden="1" x14ac:dyDescent="0.25">
      <c r="A258" s="67">
        <v>6324</v>
      </c>
      <c r="B258" s="108" t="s">
        <v>273</v>
      </c>
      <c r="C258" s="232">
        <f t="shared" si="26"/>
        <v>0</v>
      </c>
      <c r="D258" s="720"/>
      <c r="E258" s="224"/>
      <c r="F258" s="374">
        <f t="shared" si="37"/>
        <v>0</v>
      </c>
      <c r="G258" s="113"/>
      <c r="H258" s="114"/>
      <c r="I258" s="115">
        <f t="shared" si="38"/>
        <v>0</v>
      </c>
      <c r="J258" s="113"/>
      <c r="K258" s="114"/>
      <c r="L258" s="115">
        <f t="shared" si="39"/>
        <v>0</v>
      </c>
      <c r="M258" s="223"/>
      <c r="N258" s="224"/>
      <c r="O258" s="115">
        <f t="shared" si="40"/>
        <v>0</v>
      </c>
      <c r="P258" s="74"/>
      <c r="R258" s="56"/>
    </row>
    <row r="259" spans="1:18" ht="24" hidden="1" x14ac:dyDescent="0.25">
      <c r="A259" s="280">
        <v>6330</v>
      </c>
      <c r="B259" s="281" t="s">
        <v>274</v>
      </c>
      <c r="C259" s="232">
        <f t="shared" ref="C259:C286" si="50">F259+I259+L259+O259</f>
        <v>0</v>
      </c>
      <c r="D259" s="725"/>
      <c r="E259" s="269"/>
      <c r="F259" s="376">
        <f t="shared" si="37"/>
        <v>0</v>
      </c>
      <c r="G259" s="266"/>
      <c r="H259" s="267"/>
      <c r="I259" s="262">
        <f t="shared" si="38"/>
        <v>0</v>
      </c>
      <c r="J259" s="266"/>
      <c r="K259" s="267"/>
      <c r="L259" s="262">
        <f t="shared" si="39"/>
        <v>0</v>
      </c>
      <c r="M259" s="268"/>
      <c r="N259" s="269"/>
      <c r="O259" s="262">
        <f t="shared" si="40"/>
        <v>0</v>
      </c>
      <c r="P259" s="263"/>
      <c r="R259" s="56"/>
    </row>
    <row r="260" spans="1:18" hidden="1" x14ac:dyDescent="0.25">
      <c r="A260" s="228">
        <v>6360</v>
      </c>
      <c r="B260" s="118" t="s">
        <v>275</v>
      </c>
      <c r="C260" s="232">
        <f t="shared" si="50"/>
        <v>0</v>
      </c>
      <c r="D260" s="721"/>
      <c r="E260" s="227"/>
      <c r="F260" s="375">
        <f t="shared" si="37"/>
        <v>0</v>
      </c>
      <c r="G260" s="123"/>
      <c r="H260" s="124"/>
      <c r="I260" s="125">
        <f t="shared" si="38"/>
        <v>0</v>
      </c>
      <c r="J260" s="123"/>
      <c r="K260" s="124"/>
      <c r="L260" s="125">
        <f t="shared" si="39"/>
        <v>0</v>
      </c>
      <c r="M260" s="226"/>
      <c r="N260" s="227"/>
      <c r="O260" s="125">
        <f t="shared" si="40"/>
        <v>0</v>
      </c>
      <c r="P260" s="83"/>
      <c r="R260" s="56"/>
    </row>
    <row r="261" spans="1:18" ht="36" hidden="1" x14ac:dyDescent="0.25">
      <c r="A261" s="95">
        <v>6400</v>
      </c>
      <c r="B261" s="212" t="s">
        <v>276</v>
      </c>
      <c r="C261" s="96">
        <f t="shared" si="50"/>
        <v>0</v>
      </c>
      <c r="D261" s="96">
        <f>SUM(D262,D266)</f>
        <v>0</v>
      </c>
      <c r="E261" s="239">
        <f>SUM(E262,E266)</f>
        <v>0</v>
      </c>
      <c r="F261" s="372">
        <f t="shared" si="37"/>
        <v>0</v>
      </c>
      <c r="G261" s="104">
        <f>SUM(G262,G266)</f>
        <v>0</v>
      </c>
      <c r="H261" s="105">
        <f t="shared" ref="H261" si="51">SUM(H262,H266)</f>
        <v>0</v>
      </c>
      <c r="I261" s="106">
        <f t="shared" si="38"/>
        <v>0</v>
      </c>
      <c r="J261" s="104">
        <f>SUM(J262,J266)</f>
        <v>0</v>
      </c>
      <c r="K261" s="105">
        <f t="shared" ref="K261" si="52">SUM(K262,K266)</f>
        <v>0</v>
      </c>
      <c r="L261" s="106">
        <f t="shared" si="39"/>
        <v>0</v>
      </c>
      <c r="M261" s="247">
        <f t="shared" ref="M261:N261" si="53">SUM(M262,M266)</f>
        <v>0</v>
      </c>
      <c r="N261" s="248">
        <f t="shared" si="53"/>
        <v>0</v>
      </c>
      <c r="O261" s="249">
        <f t="shared" si="40"/>
        <v>0</v>
      </c>
      <c r="P261" s="250"/>
      <c r="R261" s="56"/>
    </row>
    <row r="262" spans="1:18" ht="24" hidden="1" x14ac:dyDescent="0.25">
      <c r="A262" s="557">
        <v>6410</v>
      </c>
      <c r="B262" s="108" t="s">
        <v>277</v>
      </c>
      <c r="C262" s="244">
        <f t="shared" si="50"/>
        <v>0</v>
      </c>
      <c r="D262" s="109">
        <f>SUM(D263:D265)</f>
        <v>0</v>
      </c>
      <c r="E262" s="245">
        <f>SUM(E263:E265)</f>
        <v>0</v>
      </c>
      <c r="F262" s="374">
        <f t="shared" si="37"/>
        <v>0</v>
      </c>
      <c r="G262" s="241">
        <f>SUM(G263:G265)</f>
        <v>0</v>
      </c>
      <c r="H262" s="243">
        <f t="shared" ref="H262" si="54">SUM(H263:H265)</f>
        <v>0</v>
      </c>
      <c r="I262" s="115">
        <f t="shared" si="38"/>
        <v>0</v>
      </c>
      <c r="J262" s="241">
        <f>SUM(J263:J265)</f>
        <v>0</v>
      </c>
      <c r="K262" s="243">
        <f t="shared" ref="K262" si="55">SUM(K263:K265)</f>
        <v>0</v>
      </c>
      <c r="L262" s="115">
        <f t="shared" si="39"/>
        <v>0</v>
      </c>
      <c r="M262" s="256">
        <f t="shared" ref="M262:N262" si="56">SUM(M263:M265)</f>
        <v>0</v>
      </c>
      <c r="N262" s="257">
        <f t="shared" si="56"/>
        <v>0</v>
      </c>
      <c r="O262" s="136">
        <f t="shared" si="40"/>
        <v>0</v>
      </c>
      <c r="P262" s="139"/>
      <c r="R262" s="56"/>
    </row>
    <row r="263" spans="1:18" hidden="1" x14ac:dyDescent="0.25">
      <c r="A263" s="76">
        <v>6411</v>
      </c>
      <c r="B263" s="282" t="s">
        <v>278</v>
      </c>
      <c r="C263" s="230">
        <f t="shared" si="50"/>
        <v>0</v>
      </c>
      <c r="D263" s="721"/>
      <c r="E263" s="227"/>
      <c r="F263" s="375">
        <f t="shared" si="37"/>
        <v>0</v>
      </c>
      <c r="G263" s="123"/>
      <c r="H263" s="124"/>
      <c r="I263" s="125">
        <f t="shared" si="38"/>
        <v>0</v>
      </c>
      <c r="J263" s="123"/>
      <c r="K263" s="124"/>
      <c r="L263" s="125">
        <f t="shared" si="39"/>
        <v>0</v>
      </c>
      <c r="M263" s="226"/>
      <c r="N263" s="227"/>
      <c r="O263" s="125">
        <f t="shared" si="40"/>
        <v>0</v>
      </c>
      <c r="P263" s="83"/>
      <c r="R263" s="56"/>
    </row>
    <row r="264" spans="1:18" ht="36" hidden="1" x14ac:dyDescent="0.25">
      <c r="A264" s="76">
        <v>6412</v>
      </c>
      <c r="B264" s="118" t="s">
        <v>279</v>
      </c>
      <c r="C264" s="230">
        <f t="shared" si="50"/>
        <v>0</v>
      </c>
      <c r="D264" s="721"/>
      <c r="E264" s="227"/>
      <c r="F264" s="375">
        <f t="shared" si="37"/>
        <v>0</v>
      </c>
      <c r="G264" s="123"/>
      <c r="H264" s="124"/>
      <c r="I264" s="125">
        <f t="shared" si="38"/>
        <v>0</v>
      </c>
      <c r="J264" s="123"/>
      <c r="K264" s="124"/>
      <c r="L264" s="125">
        <f t="shared" si="39"/>
        <v>0</v>
      </c>
      <c r="M264" s="226"/>
      <c r="N264" s="227"/>
      <c r="O264" s="125">
        <f t="shared" si="40"/>
        <v>0</v>
      </c>
      <c r="P264" s="83"/>
      <c r="R264" s="56"/>
    </row>
    <row r="265" spans="1:18" ht="36" hidden="1" x14ac:dyDescent="0.25">
      <c r="A265" s="76">
        <v>6419</v>
      </c>
      <c r="B265" s="118" t="s">
        <v>280</v>
      </c>
      <c r="C265" s="230">
        <f t="shared" si="50"/>
        <v>0</v>
      </c>
      <c r="D265" s="721"/>
      <c r="E265" s="227"/>
      <c r="F265" s="375">
        <f t="shared" si="37"/>
        <v>0</v>
      </c>
      <c r="G265" s="123"/>
      <c r="H265" s="124"/>
      <c r="I265" s="125">
        <f t="shared" si="38"/>
        <v>0</v>
      </c>
      <c r="J265" s="123"/>
      <c r="K265" s="124"/>
      <c r="L265" s="125">
        <f t="shared" si="39"/>
        <v>0</v>
      </c>
      <c r="M265" s="226"/>
      <c r="N265" s="227"/>
      <c r="O265" s="125">
        <f t="shared" si="40"/>
        <v>0</v>
      </c>
      <c r="P265" s="83"/>
      <c r="R265" s="56"/>
    </row>
    <row r="266" spans="1:18" ht="36" hidden="1" x14ac:dyDescent="0.25">
      <c r="A266" s="228">
        <v>6420</v>
      </c>
      <c r="B266" s="118" t="s">
        <v>281</v>
      </c>
      <c r="C266" s="230">
        <f t="shared" si="50"/>
        <v>0</v>
      </c>
      <c r="D266" s="119">
        <f>SUM(D267:D270)</f>
        <v>0</v>
      </c>
      <c r="E266" s="233">
        <f>SUM(E267:E270)</f>
        <v>0</v>
      </c>
      <c r="F266" s="375">
        <f t="shared" si="37"/>
        <v>0</v>
      </c>
      <c r="G266" s="229">
        <f>SUM(G267:G270)</f>
        <v>0</v>
      </c>
      <c r="H266" s="231">
        <f>SUM(H267:H270)</f>
        <v>0</v>
      </c>
      <c r="I266" s="125">
        <f t="shared" si="38"/>
        <v>0</v>
      </c>
      <c r="J266" s="229">
        <f>SUM(J267:J270)</f>
        <v>0</v>
      </c>
      <c r="K266" s="231">
        <f>SUM(K267:K270)</f>
        <v>0</v>
      </c>
      <c r="L266" s="125">
        <f t="shared" si="39"/>
        <v>0</v>
      </c>
      <c r="M266" s="232">
        <f>SUM(M267:M270)</f>
        <v>0</v>
      </c>
      <c r="N266" s="233">
        <f>SUM(N267:N270)</f>
        <v>0</v>
      </c>
      <c r="O266" s="125">
        <f t="shared" si="40"/>
        <v>0</v>
      </c>
      <c r="P266" s="83"/>
      <c r="R266" s="56"/>
    </row>
    <row r="267" spans="1:18" hidden="1" x14ac:dyDescent="0.25">
      <c r="A267" s="76">
        <v>6421</v>
      </c>
      <c r="B267" s="118" t="s">
        <v>282</v>
      </c>
      <c r="C267" s="230">
        <f t="shared" si="50"/>
        <v>0</v>
      </c>
      <c r="D267" s="721"/>
      <c r="E267" s="227"/>
      <c r="F267" s="375">
        <f t="shared" si="37"/>
        <v>0</v>
      </c>
      <c r="G267" s="123"/>
      <c r="H267" s="124"/>
      <c r="I267" s="125">
        <f t="shared" si="38"/>
        <v>0</v>
      </c>
      <c r="J267" s="123"/>
      <c r="K267" s="124"/>
      <c r="L267" s="125">
        <f t="shared" si="39"/>
        <v>0</v>
      </c>
      <c r="M267" s="226"/>
      <c r="N267" s="227"/>
      <c r="O267" s="125">
        <f t="shared" si="40"/>
        <v>0</v>
      </c>
      <c r="P267" s="83"/>
      <c r="R267" s="56"/>
    </row>
    <row r="268" spans="1:18" hidden="1" x14ac:dyDescent="0.25">
      <c r="A268" s="76">
        <v>6422</v>
      </c>
      <c r="B268" s="118" t="s">
        <v>283</v>
      </c>
      <c r="C268" s="230">
        <f t="shared" si="50"/>
        <v>0</v>
      </c>
      <c r="D268" s="721"/>
      <c r="E268" s="227"/>
      <c r="F268" s="375">
        <f t="shared" si="37"/>
        <v>0</v>
      </c>
      <c r="G268" s="123"/>
      <c r="H268" s="124"/>
      <c r="I268" s="125">
        <f t="shared" si="38"/>
        <v>0</v>
      </c>
      <c r="J268" s="123"/>
      <c r="K268" s="124"/>
      <c r="L268" s="125">
        <f t="shared" si="39"/>
        <v>0</v>
      </c>
      <c r="M268" s="226"/>
      <c r="N268" s="227"/>
      <c r="O268" s="125">
        <f t="shared" si="40"/>
        <v>0</v>
      </c>
      <c r="P268" s="83"/>
      <c r="R268" s="56"/>
    </row>
    <row r="269" spans="1:18" ht="24" hidden="1" x14ac:dyDescent="0.25">
      <c r="A269" s="76">
        <v>6423</v>
      </c>
      <c r="B269" s="118" t="s">
        <v>284</v>
      </c>
      <c r="C269" s="230">
        <f t="shared" si="50"/>
        <v>0</v>
      </c>
      <c r="D269" s="721"/>
      <c r="E269" s="227"/>
      <c r="F269" s="375">
        <f t="shared" si="37"/>
        <v>0</v>
      </c>
      <c r="G269" s="123"/>
      <c r="H269" s="124"/>
      <c r="I269" s="125">
        <f t="shared" si="38"/>
        <v>0</v>
      </c>
      <c r="J269" s="123"/>
      <c r="K269" s="124"/>
      <c r="L269" s="125">
        <f t="shared" si="39"/>
        <v>0</v>
      </c>
      <c r="M269" s="226"/>
      <c r="N269" s="227"/>
      <c r="O269" s="125">
        <f t="shared" si="40"/>
        <v>0</v>
      </c>
      <c r="P269" s="83"/>
      <c r="R269" s="56"/>
    </row>
    <row r="270" spans="1:18" ht="36" hidden="1" x14ac:dyDescent="0.25">
      <c r="A270" s="76">
        <v>6424</v>
      </c>
      <c r="B270" s="118" t="s">
        <v>285</v>
      </c>
      <c r="C270" s="230">
        <f t="shared" si="50"/>
        <v>0</v>
      </c>
      <c r="D270" s="721"/>
      <c r="E270" s="227"/>
      <c r="F270" s="375">
        <f t="shared" si="37"/>
        <v>0</v>
      </c>
      <c r="G270" s="123"/>
      <c r="H270" s="124"/>
      <c r="I270" s="125">
        <f t="shared" si="38"/>
        <v>0</v>
      </c>
      <c r="J270" s="123"/>
      <c r="K270" s="124"/>
      <c r="L270" s="125">
        <f t="shared" si="39"/>
        <v>0</v>
      </c>
      <c r="M270" s="226"/>
      <c r="N270" s="227"/>
      <c r="O270" s="125">
        <f t="shared" si="40"/>
        <v>0</v>
      </c>
      <c r="P270" s="83"/>
      <c r="R270" s="56"/>
    </row>
    <row r="271" spans="1:18" ht="36" hidden="1" x14ac:dyDescent="0.25">
      <c r="A271" s="283">
        <v>7000</v>
      </c>
      <c r="B271" s="283" t="s">
        <v>286</v>
      </c>
      <c r="C271" s="284">
        <f t="shared" si="50"/>
        <v>0</v>
      </c>
      <c r="D271" s="284">
        <f>SUM(D272,D282)</f>
        <v>0</v>
      </c>
      <c r="E271" s="342">
        <f>SUM(E272,E282)</f>
        <v>0</v>
      </c>
      <c r="F271" s="378">
        <f t="shared" si="37"/>
        <v>0</v>
      </c>
      <c r="G271" s="285">
        <f>SUM(G272,G282)</f>
        <v>0</v>
      </c>
      <c r="H271" s="286">
        <f>SUM(H272,H282)</f>
        <v>0</v>
      </c>
      <c r="I271" s="287">
        <f t="shared" si="38"/>
        <v>0</v>
      </c>
      <c r="J271" s="285">
        <f>SUM(J272,J282)</f>
        <v>0</v>
      </c>
      <c r="K271" s="286">
        <f>SUM(K272,K282)</f>
        <v>0</v>
      </c>
      <c r="L271" s="287">
        <f t="shared" si="39"/>
        <v>0</v>
      </c>
      <c r="M271" s="288">
        <f>SUM(M272,M282)</f>
        <v>0</v>
      </c>
      <c r="N271" s="289">
        <f>SUM(N272,N282)</f>
        <v>0</v>
      </c>
      <c r="O271" s="290">
        <f t="shared" si="40"/>
        <v>0</v>
      </c>
      <c r="P271" s="291"/>
      <c r="R271" s="56"/>
    </row>
    <row r="272" spans="1:18" ht="24" hidden="1" x14ac:dyDescent="0.25">
      <c r="A272" s="95">
        <v>7200</v>
      </c>
      <c r="B272" s="212" t="s">
        <v>287</v>
      </c>
      <c r="C272" s="96">
        <f t="shared" si="50"/>
        <v>0</v>
      </c>
      <c r="D272" s="96">
        <f>SUM(D273,D274,D277,D278,D281)</f>
        <v>0</v>
      </c>
      <c r="E272" s="239">
        <f>SUM(E273,E274,E277,E278,E281)</f>
        <v>0</v>
      </c>
      <c r="F272" s="372">
        <f t="shared" si="37"/>
        <v>0</v>
      </c>
      <c r="G272" s="104">
        <f>SUM(G273,G274,G277,G278,G281)</f>
        <v>0</v>
      </c>
      <c r="H272" s="105">
        <f>SUM(H273,H274,H277,H278,H281)</f>
        <v>0</v>
      </c>
      <c r="I272" s="106">
        <f t="shared" si="38"/>
        <v>0</v>
      </c>
      <c r="J272" s="104">
        <f>SUM(J273,J274,J277,J278,J281)</f>
        <v>0</v>
      </c>
      <c r="K272" s="105">
        <f>SUM(K273,K274,K277,K278,K281)</f>
        <v>0</v>
      </c>
      <c r="L272" s="106">
        <f t="shared" si="39"/>
        <v>0</v>
      </c>
      <c r="M272" s="213">
        <f>SUM(M273,M274,M277,M278,M281)</f>
        <v>0</v>
      </c>
      <c r="N272" s="214">
        <f>SUM(N273,N274,N277,N278,N281)</f>
        <v>0</v>
      </c>
      <c r="O272" s="215">
        <f t="shared" si="40"/>
        <v>0</v>
      </c>
      <c r="P272" s="216"/>
      <c r="R272" s="56"/>
    </row>
    <row r="273" spans="1:18" ht="24" hidden="1" x14ac:dyDescent="0.25">
      <c r="A273" s="557">
        <v>7210</v>
      </c>
      <c r="B273" s="108" t="s">
        <v>288</v>
      </c>
      <c r="C273" s="109">
        <f t="shared" si="50"/>
        <v>0</v>
      </c>
      <c r="D273" s="720"/>
      <c r="E273" s="224"/>
      <c r="F273" s="374">
        <f t="shared" si="37"/>
        <v>0</v>
      </c>
      <c r="G273" s="113"/>
      <c r="H273" s="114"/>
      <c r="I273" s="115">
        <f t="shared" si="38"/>
        <v>0</v>
      </c>
      <c r="J273" s="113"/>
      <c r="K273" s="114"/>
      <c r="L273" s="115">
        <f t="shared" si="39"/>
        <v>0</v>
      </c>
      <c r="M273" s="223"/>
      <c r="N273" s="224"/>
      <c r="O273" s="115">
        <f t="shared" si="40"/>
        <v>0</v>
      </c>
      <c r="P273" s="74"/>
      <c r="R273" s="56"/>
    </row>
    <row r="274" spans="1:18" s="6" customFormat="1" ht="36" hidden="1" x14ac:dyDescent="0.25">
      <c r="A274" s="228">
        <v>7220</v>
      </c>
      <c r="B274" s="118" t="s">
        <v>289</v>
      </c>
      <c r="C274" s="119">
        <f t="shared" si="50"/>
        <v>0</v>
      </c>
      <c r="D274" s="119">
        <f>SUM(D275:D276)</f>
        <v>0</v>
      </c>
      <c r="E274" s="233">
        <f>SUM(E275:E276)</f>
        <v>0</v>
      </c>
      <c r="F274" s="375">
        <f t="shared" si="37"/>
        <v>0</v>
      </c>
      <c r="G274" s="229">
        <f>SUM(G275:G276)</f>
        <v>0</v>
      </c>
      <c r="H274" s="231">
        <f>SUM(H275:H276)</f>
        <v>0</v>
      </c>
      <c r="I274" s="125">
        <f t="shared" si="38"/>
        <v>0</v>
      </c>
      <c r="J274" s="229">
        <f>SUM(J275:J276)</f>
        <v>0</v>
      </c>
      <c r="K274" s="231">
        <f>SUM(K275:K276)</f>
        <v>0</v>
      </c>
      <c r="L274" s="125">
        <f t="shared" si="39"/>
        <v>0</v>
      </c>
      <c r="M274" s="232">
        <f>SUM(M275:M276)</f>
        <v>0</v>
      </c>
      <c r="N274" s="233">
        <f>SUM(N275:N276)</f>
        <v>0</v>
      </c>
      <c r="O274" s="125">
        <f t="shared" si="40"/>
        <v>0</v>
      </c>
      <c r="P274" s="83"/>
      <c r="R274" s="56"/>
    </row>
    <row r="275" spans="1:18" s="6" customFormat="1" ht="36" hidden="1" x14ac:dyDescent="0.25">
      <c r="A275" s="76">
        <v>7221</v>
      </c>
      <c r="B275" s="118" t="s">
        <v>290</v>
      </c>
      <c r="C275" s="119">
        <f t="shared" si="50"/>
        <v>0</v>
      </c>
      <c r="D275" s="721"/>
      <c r="E275" s="227"/>
      <c r="F275" s="375">
        <f t="shared" si="37"/>
        <v>0</v>
      </c>
      <c r="G275" s="123"/>
      <c r="H275" s="124"/>
      <c r="I275" s="125">
        <f t="shared" si="38"/>
        <v>0</v>
      </c>
      <c r="J275" s="123"/>
      <c r="K275" s="124"/>
      <c r="L275" s="125">
        <f t="shared" si="39"/>
        <v>0</v>
      </c>
      <c r="M275" s="226"/>
      <c r="N275" s="227"/>
      <c r="O275" s="125">
        <f t="shared" si="40"/>
        <v>0</v>
      </c>
      <c r="P275" s="83"/>
      <c r="R275" s="56"/>
    </row>
    <row r="276" spans="1:18" s="6" customFormat="1" ht="36" hidden="1" x14ac:dyDescent="0.25">
      <c r="A276" s="76">
        <v>7222</v>
      </c>
      <c r="B276" s="118" t="s">
        <v>291</v>
      </c>
      <c r="C276" s="119">
        <f t="shared" si="50"/>
        <v>0</v>
      </c>
      <c r="D276" s="721"/>
      <c r="E276" s="227"/>
      <c r="F276" s="375">
        <f t="shared" si="37"/>
        <v>0</v>
      </c>
      <c r="G276" s="123"/>
      <c r="H276" s="124"/>
      <c r="I276" s="125">
        <f t="shared" si="38"/>
        <v>0</v>
      </c>
      <c r="J276" s="123"/>
      <c r="K276" s="124"/>
      <c r="L276" s="125">
        <f t="shared" si="39"/>
        <v>0</v>
      </c>
      <c r="M276" s="226"/>
      <c r="N276" s="227"/>
      <c r="O276" s="125">
        <f t="shared" si="40"/>
        <v>0</v>
      </c>
      <c r="P276" s="83"/>
      <c r="R276" s="56"/>
    </row>
    <row r="277" spans="1:18" s="6" customFormat="1" ht="24" hidden="1" x14ac:dyDescent="0.25">
      <c r="A277" s="228">
        <v>7230</v>
      </c>
      <c r="B277" s="118" t="s">
        <v>292</v>
      </c>
      <c r="C277" s="119">
        <f t="shared" si="50"/>
        <v>0</v>
      </c>
      <c r="D277" s="721"/>
      <c r="E277" s="227"/>
      <c r="F277" s="375">
        <f t="shared" si="37"/>
        <v>0</v>
      </c>
      <c r="G277" s="123"/>
      <c r="H277" s="124"/>
      <c r="I277" s="125">
        <f t="shared" si="38"/>
        <v>0</v>
      </c>
      <c r="J277" s="123"/>
      <c r="K277" s="124"/>
      <c r="L277" s="125">
        <f t="shared" si="39"/>
        <v>0</v>
      </c>
      <c r="M277" s="226"/>
      <c r="N277" s="227"/>
      <c r="O277" s="125">
        <f>M277+N277</f>
        <v>0</v>
      </c>
      <c r="P277" s="83"/>
      <c r="R277" s="56"/>
    </row>
    <row r="278" spans="1:18" ht="24" hidden="1" x14ac:dyDescent="0.25">
      <c r="A278" s="228">
        <v>7240</v>
      </c>
      <c r="B278" s="118" t="s">
        <v>293</v>
      </c>
      <c r="C278" s="119">
        <f t="shared" si="50"/>
        <v>0</v>
      </c>
      <c r="D278" s="119">
        <f>SUM(D279:D280)</f>
        <v>0</v>
      </c>
      <c r="E278" s="233">
        <f>SUM(E279:E280)</f>
        <v>0</v>
      </c>
      <c r="F278" s="375">
        <f t="shared" si="37"/>
        <v>0</v>
      </c>
      <c r="G278" s="229">
        <f>SUM(G279:G280)</f>
        <v>0</v>
      </c>
      <c r="H278" s="231">
        <f>SUM(H279:H280)</f>
        <v>0</v>
      </c>
      <c r="I278" s="125">
        <f t="shared" si="38"/>
        <v>0</v>
      </c>
      <c r="J278" s="229">
        <f>SUM(J279:J280)</f>
        <v>0</v>
      </c>
      <c r="K278" s="231">
        <f>SUM(K279:K280)</f>
        <v>0</v>
      </c>
      <c r="L278" s="125">
        <f t="shared" si="39"/>
        <v>0</v>
      </c>
      <c r="M278" s="232">
        <f>SUM(M279:M280)</f>
        <v>0</v>
      </c>
      <c r="N278" s="233">
        <f>SUM(N279:N280)</f>
        <v>0</v>
      </c>
      <c r="O278" s="125">
        <f>SUM(O279:O280)</f>
        <v>0</v>
      </c>
      <c r="P278" s="83"/>
      <c r="R278" s="56"/>
    </row>
    <row r="279" spans="1:18" ht="48" hidden="1" x14ac:dyDescent="0.25">
      <c r="A279" s="76">
        <v>7245</v>
      </c>
      <c r="B279" s="118" t="s">
        <v>294</v>
      </c>
      <c r="C279" s="119">
        <f t="shared" si="50"/>
        <v>0</v>
      </c>
      <c r="D279" s="721"/>
      <c r="E279" s="227"/>
      <c r="F279" s="375">
        <f t="shared" si="37"/>
        <v>0</v>
      </c>
      <c r="G279" s="123"/>
      <c r="H279" s="124"/>
      <c r="I279" s="125">
        <f t="shared" si="38"/>
        <v>0</v>
      </c>
      <c r="J279" s="123"/>
      <c r="K279" s="124"/>
      <c r="L279" s="125">
        <f t="shared" si="39"/>
        <v>0</v>
      </c>
      <c r="M279" s="226"/>
      <c r="N279" s="227"/>
      <c r="O279" s="125">
        <f t="shared" ref="O279:O282" si="57">M279+N279</f>
        <v>0</v>
      </c>
      <c r="P279" s="83"/>
      <c r="R279" s="56"/>
    </row>
    <row r="280" spans="1:18" ht="96" hidden="1" x14ac:dyDescent="0.25">
      <c r="A280" s="76">
        <v>7246</v>
      </c>
      <c r="B280" s="118" t="s">
        <v>295</v>
      </c>
      <c r="C280" s="119">
        <f t="shared" si="50"/>
        <v>0</v>
      </c>
      <c r="D280" s="721"/>
      <c r="E280" s="227"/>
      <c r="F280" s="375">
        <f t="shared" si="37"/>
        <v>0</v>
      </c>
      <c r="G280" s="123"/>
      <c r="H280" s="124"/>
      <c r="I280" s="125">
        <f t="shared" si="38"/>
        <v>0</v>
      </c>
      <c r="J280" s="123"/>
      <c r="K280" s="124"/>
      <c r="L280" s="125">
        <f t="shared" si="39"/>
        <v>0</v>
      </c>
      <c r="M280" s="226"/>
      <c r="N280" s="227"/>
      <c r="O280" s="125">
        <f t="shared" si="57"/>
        <v>0</v>
      </c>
      <c r="P280" s="83"/>
      <c r="R280" s="56"/>
    </row>
    <row r="281" spans="1:18" ht="24" hidden="1" x14ac:dyDescent="0.25">
      <c r="A281" s="228">
        <v>7260</v>
      </c>
      <c r="B281" s="118" t="s">
        <v>296</v>
      </c>
      <c r="C281" s="119">
        <f t="shared" si="50"/>
        <v>0</v>
      </c>
      <c r="D281" s="720"/>
      <c r="E281" s="224"/>
      <c r="F281" s="374">
        <f t="shared" si="37"/>
        <v>0</v>
      </c>
      <c r="G281" s="113"/>
      <c r="H281" s="114"/>
      <c r="I281" s="115">
        <f t="shared" si="38"/>
        <v>0</v>
      </c>
      <c r="J281" s="113"/>
      <c r="K281" s="114"/>
      <c r="L281" s="115">
        <f t="shared" si="39"/>
        <v>0</v>
      </c>
      <c r="M281" s="223"/>
      <c r="N281" s="224"/>
      <c r="O281" s="115">
        <f t="shared" si="57"/>
        <v>0</v>
      </c>
      <c r="P281" s="74"/>
      <c r="R281" s="56"/>
    </row>
    <row r="282" spans="1:18" hidden="1" x14ac:dyDescent="0.25">
      <c r="A282" s="95">
        <v>7700</v>
      </c>
      <c r="B282" s="212" t="s">
        <v>297</v>
      </c>
      <c r="C282" s="292">
        <f t="shared" si="50"/>
        <v>0</v>
      </c>
      <c r="D282" s="292">
        <f>D283</f>
        <v>0</v>
      </c>
      <c r="E282" s="248">
        <f>SUM(E283)</f>
        <v>0</v>
      </c>
      <c r="F282" s="379">
        <f t="shared" si="37"/>
        <v>0</v>
      </c>
      <c r="G282" s="293">
        <f>G283</f>
        <v>0</v>
      </c>
      <c r="H282" s="294">
        <f>SUM(H283)</f>
        <v>0</v>
      </c>
      <c r="I282" s="249">
        <f t="shared" si="38"/>
        <v>0</v>
      </c>
      <c r="J282" s="293">
        <f>J283</f>
        <v>0</v>
      </c>
      <c r="K282" s="294">
        <f>SUM(K283)</f>
        <v>0</v>
      </c>
      <c r="L282" s="249">
        <f t="shared" si="39"/>
        <v>0</v>
      </c>
      <c r="M282" s="247">
        <f>SUM(M283)</f>
        <v>0</v>
      </c>
      <c r="N282" s="248">
        <f>SUM(N283)</f>
        <v>0</v>
      </c>
      <c r="O282" s="249">
        <f t="shared" si="57"/>
        <v>0</v>
      </c>
      <c r="P282" s="250"/>
      <c r="R282" s="56"/>
    </row>
    <row r="283" spans="1:18" hidden="1" x14ac:dyDescent="0.25">
      <c r="A283" s="128">
        <v>7720</v>
      </c>
      <c r="B283" s="129" t="s">
        <v>298</v>
      </c>
      <c r="C283" s="295">
        <f t="shared" si="50"/>
        <v>0</v>
      </c>
      <c r="D283" s="726"/>
      <c r="E283" s="297"/>
      <c r="F283" s="380">
        <f t="shared" si="37"/>
        <v>0</v>
      </c>
      <c r="G283" s="134"/>
      <c r="H283" s="135"/>
      <c r="I283" s="136">
        <f t="shared" si="38"/>
        <v>0</v>
      </c>
      <c r="J283" s="134"/>
      <c r="K283" s="135"/>
      <c r="L283" s="136">
        <f t="shared" si="39"/>
        <v>0</v>
      </c>
      <c r="M283" s="296"/>
      <c r="N283" s="297"/>
      <c r="O283" s="136">
        <f>M283+N283</f>
        <v>0</v>
      </c>
      <c r="P283" s="139"/>
      <c r="R283" s="56"/>
    </row>
    <row r="284" spans="1:18" hidden="1" x14ac:dyDescent="0.25">
      <c r="A284" s="298"/>
      <c r="B284" s="158" t="s">
        <v>299</v>
      </c>
      <c r="C284" s="109">
        <f t="shared" si="50"/>
        <v>0</v>
      </c>
      <c r="D284" s="168">
        <f>SUM(D285:D286)</f>
        <v>0</v>
      </c>
      <c r="E284" s="222">
        <f>SUM(E285:E286)</f>
        <v>0</v>
      </c>
      <c r="F284" s="373">
        <f t="shared" si="37"/>
        <v>0</v>
      </c>
      <c r="G284" s="218">
        <f>SUM(G285:G286)</f>
        <v>0</v>
      </c>
      <c r="H284" s="219">
        <f>SUM(H285:H286)</f>
        <v>0</v>
      </c>
      <c r="I284" s="220">
        <f t="shared" si="38"/>
        <v>0</v>
      </c>
      <c r="J284" s="218">
        <f>SUM(J285:J286)</f>
        <v>0</v>
      </c>
      <c r="K284" s="219">
        <f>SUM(K285:K286)</f>
        <v>0</v>
      </c>
      <c r="L284" s="220">
        <f t="shared" si="39"/>
        <v>0</v>
      </c>
      <c r="M284" s="221">
        <f>SUM(M285:M286)</f>
        <v>0</v>
      </c>
      <c r="N284" s="222">
        <f>SUM(N285:N286)</f>
        <v>0</v>
      </c>
      <c r="O284" s="220">
        <f t="shared" ref="O284:O299" si="58">M284+N284</f>
        <v>0</v>
      </c>
      <c r="P284" s="166"/>
      <c r="R284" s="56"/>
    </row>
    <row r="285" spans="1:18" hidden="1" x14ac:dyDescent="0.25">
      <c r="A285" s="282" t="s">
        <v>300</v>
      </c>
      <c r="B285" s="76" t="s">
        <v>301</v>
      </c>
      <c r="C285" s="225">
        <f t="shared" si="50"/>
        <v>0</v>
      </c>
      <c r="D285" s="721"/>
      <c r="E285" s="227"/>
      <c r="F285" s="375">
        <f t="shared" si="37"/>
        <v>0</v>
      </c>
      <c r="G285" s="123"/>
      <c r="H285" s="124"/>
      <c r="I285" s="125">
        <f t="shared" si="38"/>
        <v>0</v>
      </c>
      <c r="J285" s="123"/>
      <c r="K285" s="124"/>
      <c r="L285" s="125">
        <f t="shared" si="39"/>
        <v>0</v>
      </c>
      <c r="M285" s="226"/>
      <c r="N285" s="227"/>
      <c r="O285" s="125">
        <f t="shared" si="58"/>
        <v>0</v>
      </c>
      <c r="P285" s="83"/>
      <c r="R285" s="56"/>
    </row>
    <row r="286" spans="1:18" ht="24" hidden="1" x14ac:dyDescent="0.25">
      <c r="A286" s="282" t="s">
        <v>302</v>
      </c>
      <c r="B286" s="299" t="s">
        <v>303</v>
      </c>
      <c r="C286" s="109">
        <f t="shared" si="50"/>
        <v>0</v>
      </c>
      <c r="D286" s="720"/>
      <c r="E286" s="224"/>
      <c r="F286" s="374">
        <f t="shared" si="37"/>
        <v>0</v>
      </c>
      <c r="G286" s="113"/>
      <c r="H286" s="114"/>
      <c r="I286" s="115">
        <f t="shared" si="38"/>
        <v>0</v>
      </c>
      <c r="J286" s="113"/>
      <c r="K286" s="114"/>
      <c r="L286" s="115">
        <f t="shared" si="39"/>
        <v>0</v>
      </c>
      <c r="M286" s="223"/>
      <c r="N286" s="224"/>
      <c r="O286" s="115">
        <f t="shared" si="58"/>
        <v>0</v>
      </c>
      <c r="P286" s="74"/>
      <c r="R286" s="56"/>
    </row>
    <row r="287" spans="1:18" x14ac:dyDescent="0.25">
      <c r="A287" s="300"/>
      <c r="B287" s="301" t="s">
        <v>304</v>
      </c>
      <c r="C287" s="302">
        <f>SUM(C284,C271,C233,C198,C190,C176,C78,C56)</f>
        <v>791167</v>
      </c>
      <c r="D287" s="727">
        <f>SUM(D284,D271,D233,D198,D190,D176,D78,D56)</f>
        <v>790553</v>
      </c>
      <c r="E287" s="794">
        <f>SUM(E284,E271,E233,E198,E190,E176,E78,E56)</f>
        <v>614</v>
      </c>
      <c r="F287" s="405">
        <f t="shared" si="37"/>
        <v>791167</v>
      </c>
      <c r="G287" s="303">
        <f>SUM(G284,G271,G233,G198,G190,G176,G78,G56)</f>
        <v>0</v>
      </c>
      <c r="H287" s="304">
        <f>SUM(H284,H271,H233,H198,H190,H176,H78,H56)</f>
        <v>0</v>
      </c>
      <c r="I287" s="305">
        <f t="shared" si="38"/>
        <v>0</v>
      </c>
      <c r="J287" s="303">
        <f>SUM(J284,J271,J233,J198,J190,J176,J78,J56)</f>
        <v>0</v>
      </c>
      <c r="K287" s="304">
        <f>SUM(K284,K271,K233,K198,K190,K176,K78,K56)</f>
        <v>0</v>
      </c>
      <c r="L287" s="305">
        <f t="shared" si="39"/>
        <v>0</v>
      </c>
      <c r="M287" s="213">
        <f>SUM(M284,M271,M233,M198,M190,M176,M78,M56)</f>
        <v>0</v>
      </c>
      <c r="N287" s="214">
        <f>SUM(N284,N271,N233,N198,N190,N176,N78,N56)</f>
        <v>0</v>
      </c>
      <c r="O287" s="215">
        <f t="shared" si="58"/>
        <v>0</v>
      </c>
      <c r="P287" s="216"/>
      <c r="R287" s="56"/>
    </row>
    <row r="288" spans="1:18" hidden="1" x14ac:dyDescent="0.25">
      <c r="A288" s="306" t="s">
        <v>305</v>
      </c>
      <c r="B288" s="307"/>
      <c r="C288" s="308">
        <f t="shared" ref="C288" si="59">F288+I288+L288+O288</f>
        <v>0</v>
      </c>
      <c r="D288" s="319">
        <f>SUM(D28,D29,D45)-D54</f>
        <v>0</v>
      </c>
      <c r="E288" s="313">
        <f>SUM(E28,E29,E45)-E54</f>
        <v>0</v>
      </c>
      <c r="F288" s="382">
        <f t="shared" si="37"/>
        <v>0</v>
      </c>
      <c r="G288" s="309">
        <f>SUM(G28,G29,G45)-G54</f>
        <v>0</v>
      </c>
      <c r="H288" s="311">
        <f>SUM(H28,H29,H45)-H54</f>
        <v>0</v>
      </c>
      <c r="I288" s="312">
        <f t="shared" si="38"/>
        <v>0</v>
      </c>
      <c r="J288" s="309">
        <f>(J30+J46)-J54</f>
        <v>0</v>
      </c>
      <c r="K288" s="311">
        <f>(K30+K46)-K54</f>
        <v>0</v>
      </c>
      <c r="L288" s="312">
        <f t="shared" si="39"/>
        <v>0</v>
      </c>
      <c r="M288" s="308">
        <f>M48-M54</f>
        <v>0</v>
      </c>
      <c r="N288" s="313">
        <f>N48-N54</f>
        <v>0</v>
      </c>
      <c r="O288" s="312">
        <f t="shared" si="58"/>
        <v>0</v>
      </c>
      <c r="P288" s="314"/>
      <c r="R288" s="56"/>
    </row>
    <row r="289" spans="1:18" s="46" customFormat="1" hidden="1" x14ac:dyDescent="0.25">
      <c r="A289" s="306" t="s">
        <v>306</v>
      </c>
      <c r="B289" s="307"/>
      <c r="C289" s="310">
        <f>SUM(C290,C291)-C298+C299</f>
        <v>0</v>
      </c>
      <c r="D289" s="319">
        <f>SUM(D290,D291)-D298+D299</f>
        <v>0</v>
      </c>
      <c r="E289" s="313">
        <f>SUM(E290,E291)-E298+E299</f>
        <v>0</v>
      </c>
      <c r="F289" s="382">
        <f t="shared" si="37"/>
        <v>0</v>
      </c>
      <c r="G289" s="309">
        <f>SUM(G290,G291)-G298+G299</f>
        <v>0</v>
      </c>
      <c r="H289" s="311">
        <f>SUM(H290,H291)-H298+H299</f>
        <v>0</v>
      </c>
      <c r="I289" s="312">
        <f t="shared" si="38"/>
        <v>0</v>
      </c>
      <c r="J289" s="309">
        <f>SUM(J290,J291)-J298+J299</f>
        <v>0</v>
      </c>
      <c r="K289" s="311">
        <f>SUM(K290,K291)-K298+K299</f>
        <v>0</v>
      </c>
      <c r="L289" s="312">
        <f t="shared" si="39"/>
        <v>0</v>
      </c>
      <c r="M289" s="308">
        <f>SUM(M290,M291)-M298+M299</f>
        <v>0</v>
      </c>
      <c r="N289" s="313">
        <f>SUM(N290,N291)-N298+N299</f>
        <v>0</v>
      </c>
      <c r="O289" s="312">
        <f t="shared" si="58"/>
        <v>0</v>
      </c>
      <c r="P289" s="314"/>
      <c r="R289" s="56"/>
    </row>
    <row r="290" spans="1:18" s="46" customFormat="1" hidden="1" x14ac:dyDescent="0.25">
      <c r="A290" s="315" t="s">
        <v>307</v>
      </c>
      <c r="B290" s="315" t="s">
        <v>308</v>
      </c>
      <c r="C290" s="310">
        <f>C25-C284</f>
        <v>0</v>
      </c>
      <c r="D290" s="319">
        <f>D25-D284</f>
        <v>0</v>
      </c>
      <c r="E290" s="313">
        <f>E25-E284</f>
        <v>0</v>
      </c>
      <c r="F290" s="382">
        <f t="shared" si="37"/>
        <v>0</v>
      </c>
      <c r="G290" s="309">
        <f>G25-G284</f>
        <v>0</v>
      </c>
      <c r="H290" s="311">
        <f>H25-H284</f>
        <v>0</v>
      </c>
      <c r="I290" s="312">
        <f t="shared" si="38"/>
        <v>0</v>
      </c>
      <c r="J290" s="309">
        <f>J25-J284</f>
        <v>0</v>
      </c>
      <c r="K290" s="311">
        <f>K25-K284</f>
        <v>0</v>
      </c>
      <c r="L290" s="312">
        <f t="shared" si="39"/>
        <v>0</v>
      </c>
      <c r="M290" s="308">
        <f>M25-M284</f>
        <v>0</v>
      </c>
      <c r="N290" s="313">
        <f>N25-N284</f>
        <v>0</v>
      </c>
      <c r="O290" s="312">
        <f t="shared" si="58"/>
        <v>0</v>
      </c>
      <c r="P290" s="314"/>
      <c r="R290" s="56"/>
    </row>
    <row r="291" spans="1:18" s="46" customFormat="1" hidden="1" x14ac:dyDescent="0.25">
      <c r="A291" s="316" t="s">
        <v>309</v>
      </c>
      <c r="B291" s="316" t="s">
        <v>310</v>
      </c>
      <c r="C291" s="310">
        <f>SUM(C292,C294,C296)-SUM(C293,C295,C297)</f>
        <v>0</v>
      </c>
      <c r="D291" s="319">
        <f t="shared" ref="D291:E291" si="60">SUM(D292,D294,D296)-SUM(D293,D295,D297)</f>
        <v>0</v>
      </c>
      <c r="E291" s="313">
        <f t="shared" si="60"/>
        <v>0</v>
      </c>
      <c r="F291" s="382">
        <f t="shared" si="37"/>
        <v>0</v>
      </c>
      <c r="G291" s="309">
        <f t="shared" ref="G291:H291" si="61">SUM(G292,G294,G296)-SUM(G293,G295,G297)</f>
        <v>0</v>
      </c>
      <c r="H291" s="311">
        <f t="shared" si="61"/>
        <v>0</v>
      </c>
      <c r="I291" s="312">
        <f t="shared" si="38"/>
        <v>0</v>
      </c>
      <c r="J291" s="309">
        <f t="shared" ref="J291:K291" si="62">SUM(J292,J294,J296)-SUM(J293,J295,J297)</f>
        <v>0</v>
      </c>
      <c r="K291" s="311">
        <f t="shared" si="62"/>
        <v>0</v>
      </c>
      <c r="L291" s="312">
        <f t="shared" si="39"/>
        <v>0</v>
      </c>
      <c r="M291" s="308">
        <f t="shared" ref="M291:N291" si="63">SUM(M292,M294,M296)-SUM(M293,M295,M297)</f>
        <v>0</v>
      </c>
      <c r="N291" s="313">
        <f t="shared" si="63"/>
        <v>0</v>
      </c>
      <c r="O291" s="312">
        <f t="shared" si="58"/>
        <v>0</v>
      </c>
      <c r="P291" s="314"/>
      <c r="R291" s="56"/>
    </row>
    <row r="292" spans="1:18" s="46" customFormat="1" hidden="1" x14ac:dyDescent="0.25">
      <c r="A292" s="298" t="s">
        <v>311</v>
      </c>
      <c r="B292" s="167" t="s">
        <v>312</v>
      </c>
      <c r="C292" s="130">
        <f t="shared" ref="C292:C299" si="64">F292+I292+L292+O292</f>
        <v>0</v>
      </c>
      <c r="D292" s="726"/>
      <c r="E292" s="297"/>
      <c r="F292" s="380">
        <f t="shared" si="37"/>
        <v>0</v>
      </c>
      <c r="G292" s="134"/>
      <c r="H292" s="135"/>
      <c r="I292" s="136">
        <f t="shared" si="38"/>
        <v>0</v>
      </c>
      <c r="J292" s="134"/>
      <c r="K292" s="135"/>
      <c r="L292" s="136">
        <f t="shared" si="39"/>
        <v>0</v>
      </c>
      <c r="M292" s="296"/>
      <c r="N292" s="297"/>
      <c r="O292" s="136">
        <f t="shared" si="58"/>
        <v>0</v>
      </c>
      <c r="P292" s="139"/>
      <c r="R292" s="56"/>
    </row>
    <row r="293" spans="1:18" ht="24" hidden="1" x14ac:dyDescent="0.25">
      <c r="A293" s="282" t="s">
        <v>313</v>
      </c>
      <c r="B293" s="75" t="s">
        <v>314</v>
      </c>
      <c r="C293" s="119">
        <f t="shared" si="64"/>
        <v>0</v>
      </c>
      <c r="D293" s="721"/>
      <c r="E293" s="227"/>
      <c r="F293" s="375">
        <f t="shared" si="37"/>
        <v>0</v>
      </c>
      <c r="G293" s="123"/>
      <c r="H293" s="124"/>
      <c r="I293" s="125">
        <f t="shared" si="38"/>
        <v>0</v>
      </c>
      <c r="J293" s="123"/>
      <c r="K293" s="124"/>
      <c r="L293" s="125">
        <f t="shared" si="39"/>
        <v>0</v>
      </c>
      <c r="M293" s="226"/>
      <c r="N293" s="227"/>
      <c r="O293" s="125">
        <f t="shared" si="58"/>
        <v>0</v>
      </c>
      <c r="P293" s="83"/>
      <c r="R293" s="56"/>
    </row>
    <row r="294" spans="1:18" hidden="1" x14ac:dyDescent="0.25">
      <c r="A294" s="282" t="s">
        <v>315</v>
      </c>
      <c r="B294" s="75" t="s">
        <v>316</v>
      </c>
      <c r="C294" s="119">
        <f t="shared" si="64"/>
        <v>0</v>
      </c>
      <c r="D294" s="721"/>
      <c r="E294" s="227"/>
      <c r="F294" s="375">
        <f t="shared" si="37"/>
        <v>0</v>
      </c>
      <c r="G294" s="123"/>
      <c r="H294" s="124"/>
      <c r="I294" s="125">
        <f t="shared" si="38"/>
        <v>0</v>
      </c>
      <c r="J294" s="123"/>
      <c r="K294" s="124"/>
      <c r="L294" s="125">
        <f t="shared" si="39"/>
        <v>0</v>
      </c>
      <c r="M294" s="226"/>
      <c r="N294" s="227"/>
      <c r="O294" s="125">
        <f t="shared" si="58"/>
        <v>0</v>
      </c>
      <c r="P294" s="83"/>
      <c r="R294" s="56"/>
    </row>
    <row r="295" spans="1:18" ht="24" hidden="1" x14ac:dyDescent="0.25">
      <c r="A295" s="282" t="s">
        <v>317</v>
      </c>
      <c r="B295" s="75" t="s">
        <v>318</v>
      </c>
      <c r="C295" s="119">
        <f t="shared" si="64"/>
        <v>0</v>
      </c>
      <c r="D295" s="721"/>
      <c r="E295" s="227"/>
      <c r="F295" s="375">
        <f t="shared" si="37"/>
        <v>0</v>
      </c>
      <c r="G295" s="123"/>
      <c r="H295" s="124"/>
      <c r="I295" s="125">
        <f t="shared" si="38"/>
        <v>0</v>
      </c>
      <c r="J295" s="123"/>
      <c r="K295" s="124"/>
      <c r="L295" s="125">
        <f t="shared" si="39"/>
        <v>0</v>
      </c>
      <c r="M295" s="226"/>
      <c r="N295" s="227"/>
      <c r="O295" s="125">
        <f t="shared" si="58"/>
        <v>0</v>
      </c>
      <c r="P295" s="83"/>
      <c r="R295" s="56"/>
    </row>
    <row r="296" spans="1:18" hidden="1" x14ac:dyDescent="0.25">
      <c r="A296" s="282" t="s">
        <v>319</v>
      </c>
      <c r="B296" s="75" t="s">
        <v>320</v>
      </c>
      <c r="C296" s="119">
        <f t="shared" si="64"/>
        <v>0</v>
      </c>
      <c r="D296" s="721"/>
      <c r="E296" s="227"/>
      <c r="F296" s="375">
        <f t="shared" si="37"/>
        <v>0</v>
      </c>
      <c r="G296" s="123"/>
      <c r="H296" s="124"/>
      <c r="I296" s="125">
        <f t="shared" si="38"/>
        <v>0</v>
      </c>
      <c r="J296" s="123"/>
      <c r="K296" s="124"/>
      <c r="L296" s="125">
        <f t="shared" si="39"/>
        <v>0</v>
      </c>
      <c r="M296" s="226"/>
      <c r="N296" s="227"/>
      <c r="O296" s="125">
        <f t="shared" si="58"/>
        <v>0</v>
      </c>
      <c r="P296" s="83"/>
      <c r="R296" s="56"/>
    </row>
    <row r="297" spans="1:18" ht="24" hidden="1" x14ac:dyDescent="0.25">
      <c r="A297" s="317" t="s">
        <v>321</v>
      </c>
      <c r="B297" s="318" t="s">
        <v>322</v>
      </c>
      <c r="C297" s="265">
        <f t="shared" si="64"/>
        <v>0</v>
      </c>
      <c r="D297" s="725"/>
      <c r="E297" s="269"/>
      <c r="F297" s="376">
        <f t="shared" si="37"/>
        <v>0</v>
      </c>
      <c r="G297" s="266"/>
      <c r="H297" s="267"/>
      <c r="I297" s="262">
        <f t="shared" si="38"/>
        <v>0</v>
      </c>
      <c r="J297" s="266"/>
      <c r="K297" s="267"/>
      <c r="L297" s="262">
        <f t="shared" si="39"/>
        <v>0</v>
      </c>
      <c r="M297" s="268"/>
      <c r="N297" s="269"/>
      <c r="O297" s="262">
        <f t="shared" si="58"/>
        <v>0</v>
      </c>
      <c r="P297" s="263"/>
      <c r="R297" s="56"/>
    </row>
    <row r="298" spans="1:18" hidden="1" x14ac:dyDescent="0.25">
      <c r="A298" s="316" t="s">
        <v>323</v>
      </c>
      <c r="B298" s="316" t="s">
        <v>324</v>
      </c>
      <c r="C298" s="319">
        <f t="shared" si="64"/>
        <v>0</v>
      </c>
      <c r="D298" s="728"/>
      <c r="E298" s="323"/>
      <c r="F298" s="382">
        <f t="shared" si="37"/>
        <v>0</v>
      </c>
      <c r="G298" s="320"/>
      <c r="H298" s="321"/>
      <c r="I298" s="312">
        <f t="shared" si="38"/>
        <v>0</v>
      </c>
      <c r="J298" s="320"/>
      <c r="K298" s="321"/>
      <c r="L298" s="312">
        <f t="shared" si="39"/>
        <v>0</v>
      </c>
      <c r="M298" s="322"/>
      <c r="N298" s="323"/>
      <c r="O298" s="312">
        <f t="shared" si="58"/>
        <v>0</v>
      </c>
      <c r="P298" s="314"/>
      <c r="R298" s="56"/>
    </row>
    <row r="299" spans="1:18" s="46" customFormat="1" ht="48" hidden="1" x14ac:dyDescent="0.25">
      <c r="A299" s="316" t="s">
        <v>325</v>
      </c>
      <c r="B299" s="324" t="s">
        <v>326</v>
      </c>
      <c r="C299" s="325">
        <f t="shared" si="64"/>
        <v>0</v>
      </c>
      <c r="D299" s="729"/>
      <c r="E299" s="344"/>
      <c r="F299" s="383">
        <f t="shared" si="37"/>
        <v>0</v>
      </c>
      <c r="G299" s="320"/>
      <c r="H299" s="321"/>
      <c r="I299" s="312">
        <f t="shared" si="38"/>
        <v>0</v>
      </c>
      <c r="J299" s="320"/>
      <c r="K299" s="321"/>
      <c r="L299" s="312">
        <f t="shared" si="39"/>
        <v>0</v>
      </c>
      <c r="M299" s="322"/>
      <c r="N299" s="323"/>
      <c r="O299" s="312">
        <f t="shared" si="58"/>
        <v>0</v>
      </c>
      <c r="P299" s="314"/>
      <c r="R299" s="56"/>
    </row>
    <row r="300" spans="1:18" s="46" customFormat="1" x14ac:dyDescent="0.25">
      <c r="A300" s="328" t="s">
        <v>327</v>
      </c>
      <c r="B300" s="329"/>
      <c r="C300" s="329"/>
      <c r="D300" s="329"/>
      <c r="E300" s="329"/>
      <c r="F300" s="329"/>
      <c r="G300" s="329"/>
      <c r="H300" s="329"/>
      <c r="I300" s="329"/>
      <c r="J300" s="329"/>
      <c r="K300" s="329"/>
      <c r="L300" s="329"/>
      <c r="M300" s="329"/>
      <c r="N300" s="329"/>
      <c r="O300" s="329"/>
      <c r="P300" s="384"/>
      <c r="Q300" s="38"/>
    </row>
    <row r="301" spans="1:18" s="46" customFormat="1" x14ac:dyDescent="0.25">
      <c r="A301" s="696" t="s">
        <v>778</v>
      </c>
      <c r="B301" s="697"/>
      <c r="C301" s="697"/>
      <c r="D301" s="697"/>
      <c r="E301" s="697"/>
      <c r="F301" s="697"/>
      <c r="G301" s="697"/>
      <c r="H301" s="697"/>
      <c r="I301" s="697"/>
      <c r="J301" s="697"/>
      <c r="K301" s="697"/>
      <c r="L301" s="697"/>
      <c r="M301" s="697"/>
      <c r="N301" s="697"/>
      <c r="O301" s="697"/>
      <c r="P301" s="699"/>
      <c r="Q301" s="38"/>
    </row>
    <row r="302" spans="1:18" s="46" customFormat="1" x14ac:dyDescent="0.25">
      <c r="A302" s="696" t="s">
        <v>835</v>
      </c>
      <c r="B302" s="697"/>
      <c r="C302" s="697"/>
      <c r="D302" s="697"/>
      <c r="E302" s="697"/>
      <c r="F302" s="697"/>
      <c r="G302" s="697"/>
      <c r="H302" s="697"/>
      <c r="I302" s="697"/>
      <c r="J302" s="697"/>
      <c r="K302" s="697"/>
      <c r="L302" s="697"/>
      <c r="M302" s="697"/>
      <c r="N302" s="697"/>
      <c r="O302" s="697"/>
      <c r="P302" s="699"/>
      <c r="Q302" s="38"/>
    </row>
    <row r="303" spans="1:18" s="46" customFormat="1" x14ac:dyDescent="0.25">
      <c r="A303" s="696" t="s">
        <v>834</v>
      </c>
      <c r="B303" s="697"/>
      <c r="C303" s="697"/>
      <c r="D303" s="697"/>
      <c r="E303" s="697"/>
      <c r="F303" s="697"/>
      <c r="G303" s="697"/>
      <c r="H303" s="697"/>
      <c r="I303" s="697"/>
      <c r="J303" s="697"/>
      <c r="K303" s="697"/>
      <c r="L303" s="697"/>
      <c r="M303" s="697"/>
      <c r="N303" s="697"/>
      <c r="O303" s="697"/>
      <c r="P303" s="699"/>
      <c r="Q303" s="38"/>
    </row>
    <row r="304" spans="1:18" ht="12.75" thickBot="1" x14ac:dyDescent="0.3">
      <c r="A304" s="330"/>
      <c r="B304" s="331"/>
      <c r="C304" s="331"/>
      <c r="D304" s="331"/>
      <c r="E304" s="331"/>
      <c r="F304" s="331"/>
      <c r="G304" s="331"/>
      <c r="H304" s="331"/>
      <c r="I304" s="331"/>
      <c r="J304" s="331"/>
      <c r="K304" s="331"/>
      <c r="L304" s="331"/>
      <c r="M304" s="331"/>
      <c r="N304" s="331"/>
      <c r="O304" s="331"/>
      <c r="P304" s="385"/>
      <c r="Q304" s="12"/>
    </row>
    <row r="305" spans="1:15" x14ac:dyDescent="0.25">
      <c r="A305" s="5"/>
      <c r="B305" s="5"/>
      <c r="C305" s="5"/>
      <c r="D305" s="5"/>
      <c r="E305" s="5"/>
      <c r="F305" s="5"/>
      <c r="G305" s="5"/>
      <c r="H305" s="5"/>
      <c r="I305" s="5"/>
      <c r="J305" s="5"/>
      <c r="K305" s="5"/>
      <c r="L305" s="5"/>
      <c r="M305" s="5"/>
      <c r="N305" s="5"/>
      <c r="O305" s="5"/>
    </row>
    <row r="306" spans="1:15" x14ac:dyDescent="0.25">
      <c r="A306" s="5"/>
      <c r="B306" s="5"/>
      <c r="C306" s="5"/>
      <c r="D306" s="5"/>
      <c r="E306" s="5"/>
      <c r="F306" s="5"/>
      <c r="G306" s="5"/>
      <c r="H306" s="5"/>
      <c r="I306" s="5"/>
      <c r="J306" s="5"/>
      <c r="K306" s="5"/>
      <c r="L306" s="5"/>
      <c r="M306" s="5"/>
      <c r="N306" s="5"/>
      <c r="O306" s="5"/>
    </row>
    <row r="307" spans="1:15" x14ac:dyDescent="0.25">
      <c r="A307" s="5"/>
      <c r="B307" s="5"/>
      <c r="C307" s="5"/>
      <c r="D307" s="5"/>
      <c r="E307" s="5"/>
      <c r="F307" s="5"/>
      <c r="G307" s="5"/>
      <c r="H307" s="5"/>
      <c r="I307" s="5"/>
      <c r="J307" s="5"/>
      <c r="K307" s="5"/>
      <c r="L307" s="5"/>
      <c r="M307" s="5"/>
      <c r="N307" s="5"/>
      <c r="O307" s="5"/>
    </row>
    <row r="308" spans="1:15" x14ac:dyDescent="0.25">
      <c r="A308" s="5"/>
      <c r="B308" s="5"/>
      <c r="C308" s="5"/>
      <c r="D308" s="5"/>
      <c r="E308" s="5"/>
      <c r="F308" s="5"/>
      <c r="G308" s="5"/>
      <c r="H308" s="5"/>
      <c r="I308" s="5"/>
      <c r="J308" s="5"/>
      <c r="K308" s="5"/>
      <c r="L308" s="5"/>
      <c r="M308" s="5"/>
      <c r="N308" s="5"/>
      <c r="O308" s="5"/>
    </row>
    <row r="309" spans="1:15" x14ac:dyDescent="0.25">
      <c r="A309" s="5"/>
      <c r="B309" s="5"/>
      <c r="C309" s="5"/>
      <c r="D309" s="5"/>
      <c r="E309" s="5"/>
      <c r="F309" s="5"/>
      <c r="G309" s="5"/>
      <c r="H309" s="5"/>
      <c r="I309" s="5"/>
      <c r="J309" s="5"/>
      <c r="K309" s="5"/>
      <c r="L309" s="5"/>
      <c r="M309" s="5"/>
      <c r="N309" s="5"/>
      <c r="O309" s="5"/>
    </row>
    <row r="310" spans="1:15" x14ac:dyDescent="0.25">
      <c r="A310" s="5"/>
      <c r="B310" s="5"/>
      <c r="C310" s="5"/>
      <c r="D310" s="5"/>
      <c r="E310" s="5"/>
      <c r="F310" s="5"/>
      <c r="G310" s="5"/>
      <c r="H310" s="5"/>
      <c r="I310" s="5"/>
      <c r="J310" s="5"/>
      <c r="K310" s="5"/>
      <c r="L310" s="5"/>
      <c r="M310" s="5"/>
      <c r="N310" s="5"/>
      <c r="O310" s="5"/>
    </row>
    <row r="311" spans="1:15" x14ac:dyDescent="0.25">
      <c r="A311" s="5"/>
      <c r="B311" s="5"/>
      <c r="C311" s="5"/>
      <c r="D311" s="5"/>
      <c r="E311" s="5"/>
      <c r="F311" s="5"/>
      <c r="G311" s="5"/>
      <c r="H311" s="5"/>
      <c r="I311" s="5"/>
      <c r="J311" s="5"/>
      <c r="K311" s="5"/>
      <c r="L311" s="5"/>
      <c r="M311" s="5"/>
      <c r="N311" s="5"/>
      <c r="O311" s="5"/>
    </row>
    <row r="312" spans="1:15" x14ac:dyDescent="0.25">
      <c r="A312" s="5"/>
      <c r="B312" s="5"/>
      <c r="C312" s="5"/>
      <c r="D312" s="5"/>
      <c r="E312" s="5"/>
      <c r="F312" s="5"/>
      <c r="G312" s="5"/>
      <c r="H312" s="5"/>
      <c r="I312" s="5"/>
      <c r="J312" s="5"/>
      <c r="K312" s="5"/>
      <c r="L312" s="5"/>
      <c r="M312" s="5"/>
      <c r="N312" s="5"/>
      <c r="O312" s="5"/>
    </row>
    <row r="313" spans="1:15" x14ac:dyDescent="0.25">
      <c r="A313" s="5"/>
      <c r="B313" s="5"/>
      <c r="C313" s="5"/>
      <c r="D313" s="5"/>
      <c r="E313" s="5"/>
      <c r="F313" s="5"/>
      <c r="G313" s="5"/>
      <c r="H313" s="5"/>
      <c r="I313" s="5"/>
      <c r="J313" s="5"/>
      <c r="K313" s="5"/>
      <c r="L313" s="5"/>
      <c r="M313" s="5"/>
      <c r="N313" s="5"/>
      <c r="O313" s="5"/>
    </row>
    <row r="314" spans="1:15" x14ac:dyDescent="0.25">
      <c r="A314" s="5"/>
      <c r="B314" s="5"/>
      <c r="C314" s="5"/>
      <c r="D314" s="5"/>
      <c r="E314" s="5"/>
      <c r="F314" s="5"/>
      <c r="G314" s="5"/>
      <c r="H314" s="5"/>
      <c r="I314" s="5"/>
      <c r="J314" s="5"/>
      <c r="K314" s="5"/>
      <c r="L314" s="5"/>
      <c r="M314" s="5"/>
      <c r="N314" s="5"/>
      <c r="O314" s="5"/>
    </row>
    <row r="315" spans="1:15" x14ac:dyDescent="0.25">
      <c r="A315" s="5"/>
      <c r="B315" s="5"/>
      <c r="C315" s="5"/>
      <c r="D315" s="5"/>
      <c r="E315" s="5"/>
      <c r="F315" s="5"/>
      <c r="G315" s="5"/>
      <c r="H315" s="5"/>
      <c r="I315" s="5"/>
      <c r="J315" s="5"/>
      <c r="K315" s="5"/>
      <c r="L315" s="5"/>
      <c r="M315" s="5"/>
      <c r="N315" s="5"/>
      <c r="O315" s="5"/>
    </row>
    <row r="316" spans="1:15" x14ac:dyDescent="0.25">
      <c r="A316" s="5"/>
      <c r="B316" s="5"/>
      <c r="C316" s="5"/>
      <c r="D316" s="5"/>
      <c r="E316" s="5"/>
      <c r="F316" s="5"/>
      <c r="G316" s="5"/>
      <c r="H316" s="5"/>
      <c r="I316" s="5"/>
      <c r="J316" s="5"/>
      <c r="K316" s="5"/>
      <c r="L316" s="5"/>
      <c r="M316" s="5"/>
      <c r="N316" s="5"/>
      <c r="O316" s="5"/>
    </row>
    <row r="317" spans="1:15" x14ac:dyDescent="0.25">
      <c r="A317" s="5"/>
      <c r="B317" s="5"/>
      <c r="C317" s="5"/>
      <c r="D317" s="5"/>
      <c r="E317" s="5"/>
      <c r="F317" s="5"/>
      <c r="G317" s="5"/>
      <c r="H317" s="5"/>
      <c r="I317" s="5"/>
      <c r="J317" s="5"/>
      <c r="K317" s="5"/>
      <c r="L317" s="5"/>
      <c r="M317" s="5"/>
      <c r="N317" s="5"/>
      <c r="O317" s="5"/>
    </row>
    <row r="318" spans="1:15" x14ac:dyDescent="0.25">
      <c r="A318" s="5"/>
      <c r="B318" s="5"/>
      <c r="C318" s="5"/>
      <c r="D318" s="5"/>
      <c r="E318" s="5"/>
      <c r="F318" s="5"/>
      <c r="G318" s="5"/>
      <c r="H318" s="5"/>
      <c r="I318" s="5"/>
      <c r="J318" s="5"/>
      <c r="K318" s="5"/>
      <c r="L318" s="5"/>
      <c r="M318" s="5"/>
      <c r="N318" s="5"/>
      <c r="O318" s="5"/>
    </row>
    <row r="319" spans="1:15" x14ac:dyDescent="0.25">
      <c r="A319" s="5"/>
      <c r="B319" s="5"/>
      <c r="C319" s="5"/>
      <c r="D319" s="5"/>
      <c r="E319" s="5"/>
      <c r="F319" s="5"/>
      <c r="G319" s="5"/>
      <c r="H319" s="5"/>
      <c r="I319" s="5"/>
      <c r="J319" s="5"/>
      <c r="K319" s="5"/>
      <c r="L319" s="5"/>
      <c r="M319" s="5"/>
      <c r="N319" s="5"/>
      <c r="O319" s="5"/>
    </row>
    <row r="320" spans="1:15" x14ac:dyDescent="0.25">
      <c r="A320" s="5"/>
      <c r="B320" s="5"/>
      <c r="C320" s="5"/>
      <c r="D320" s="5"/>
      <c r="E320" s="5"/>
      <c r="F320" s="5"/>
      <c r="G320" s="5"/>
      <c r="H320" s="5"/>
      <c r="I320" s="5"/>
      <c r="J320" s="5"/>
      <c r="K320" s="5"/>
      <c r="L320" s="5"/>
      <c r="M320" s="5"/>
      <c r="N320" s="5"/>
      <c r="O320" s="5"/>
    </row>
    <row r="321" spans="1:15" x14ac:dyDescent="0.25">
      <c r="A321" s="5"/>
      <c r="B321" s="5"/>
      <c r="C321" s="5"/>
      <c r="D321" s="5"/>
      <c r="E321" s="5"/>
      <c r="F321" s="5"/>
      <c r="G321" s="5"/>
      <c r="H321" s="5"/>
      <c r="I321" s="5"/>
      <c r="J321" s="5"/>
      <c r="K321" s="5"/>
      <c r="L321" s="5"/>
      <c r="M321" s="5"/>
      <c r="N321" s="5"/>
      <c r="O321" s="5"/>
    </row>
    <row r="322" spans="1:15" x14ac:dyDescent="0.25">
      <c r="A322" s="5"/>
      <c r="B322" s="5"/>
      <c r="C322" s="5"/>
      <c r="D322" s="5"/>
      <c r="E322" s="5"/>
      <c r="F322" s="5"/>
      <c r="G322" s="5"/>
      <c r="H322" s="5"/>
      <c r="I322" s="5"/>
      <c r="J322" s="5"/>
      <c r="K322" s="5"/>
      <c r="L322" s="5"/>
      <c r="M322" s="5"/>
      <c r="N322" s="5"/>
      <c r="O322" s="5"/>
    </row>
    <row r="323" spans="1:15" x14ac:dyDescent="0.25">
      <c r="A323" s="5"/>
      <c r="B323" s="5"/>
      <c r="C323" s="5"/>
      <c r="D323" s="5"/>
      <c r="E323" s="5"/>
      <c r="F323" s="5"/>
      <c r="G323" s="5"/>
      <c r="H323" s="5"/>
      <c r="I323" s="5"/>
      <c r="J323" s="5"/>
      <c r="K323" s="5"/>
      <c r="L323" s="5"/>
      <c r="M323" s="5"/>
      <c r="N323" s="5"/>
      <c r="O323" s="5"/>
    </row>
    <row r="324" spans="1:15" x14ac:dyDescent="0.25">
      <c r="A324" s="5"/>
      <c r="B324" s="5"/>
      <c r="C324" s="5"/>
      <c r="D324" s="5"/>
      <c r="E324" s="5"/>
      <c r="F324" s="5"/>
      <c r="G324" s="5"/>
      <c r="H324" s="5"/>
      <c r="I324" s="5"/>
      <c r="J324" s="5"/>
      <c r="K324" s="5"/>
      <c r="L324" s="5"/>
      <c r="M324" s="5"/>
      <c r="N324" s="5"/>
      <c r="O324" s="5"/>
    </row>
  </sheetData>
  <sheetProtection algorithmName="SHA-512" hashValue="L2PbHEePj1b4JjzbsWC4h7tPOSi3wbfbdfV5Qmm7TtZB57HydvKKKJ1sWY3v4RX730xN6bLzRcyFgrGVypvE3Q==" saltValue="cjWcbEZ+XXLvu2ez2pBhow==" spinCount="100000" sheet="1" objects="1" scenarios="1" formatCells="0" formatColumns="0" formatRows="0"/>
  <autoFilter ref="A22:P302">
    <filterColumn colId="2">
      <filters blank="1">
        <filter val="1 027"/>
        <filter val="1 058"/>
        <filter val="1 500"/>
        <filter val="1 798"/>
        <filter val="1 930"/>
        <filter val="10 842"/>
        <filter val="12 146"/>
        <filter val="12 729"/>
        <filter val="133 801"/>
        <filter val="143"/>
        <filter val="168 490"/>
        <filter val="180"/>
        <filter val="2 200"/>
        <filter val="2 369"/>
        <filter val="2 558"/>
        <filter val="2 660"/>
        <filter val="24 076"/>
        <filter val="25 875"/>
        <filter val="285"/>
        <filter val="29"/>
        <filter val="297"/>
        <filter val="3 324"/>
        <filter val="3 533"/>
        <filter val="3 828"/>
        <filter val="30 654"/>
        <filter val="33 851"/>
        <filter val="34 689"/>
        <filter val="368"/>
        <filter val="4 320"/>
        <filter val="4 589"/>
        <filter val="430"/>
        <filter val="44 423"/>
        <filter val="467 374"/>
        <filter val="5 840"/>
        <filter val="507"/>
        <filter val="511"/>
        <filter val="542 721"/>
        <filter val="6 050"/>
        <filter val="6 340"/>
        <filter val="609"/>
        <filter val="642"/>
        <filter val="7 157"/>
        <filter val="7 757"/>
        <filter val="71 276"/>
        <filter val="711 211"/>
        <filter val="72"/>
        <filter val="748"/>
        <filter val="75 347"/>
        <filter val="773"/>
        <filter val="782 487"/>
        <filter val="791 167"/>
        <filter val="798"/>
        <filter val="8 054"/>
        <filter val="8 500"/>
        <filter val="8 680"/>
        <filter val="8 822"/>
        <filter val="8 859"/>
        <filter val="9 651"/>
        <filter val="9 835"/>
        <filter val="9 971"/>
      </filters>
    </filterColumn>
  </autoFilter>
  <mergeCells count="31">
    <mergeCell ref="L20:L21"/>
    <mergeCell ref="C17:P17"/>
    <mergeCell ref="C18:P18"/>
    <mergeCell ref="A19:A21"/>
    <mergeCell ref="B19:B21"/>
    <mergeCell ref="C19:O19"/>
    <mergeCell ref="P19:P21"/>
    <mergeCell ref="C20:C21"/>
    <mergeCell ref="D20:D21"/>
    <mergeCell ref="E20:E21"/>
    <mergeCell ref="F20:F21"/>
    <mergeCell ref="M20:M21"/>
    <mergeCell ref="N20:N21"/>
    <mergeCell ref="O20:O21"/>
    <mergeCell ref="G20:G21"/>
    <mergeCell ref="H20:H21"/>
    <mergeCell ref="I20:I21"/>
    <mergeCell ref="J20:J21"/>
    <mergeCell ref="K20:K21"/>
    <mergeCell ref="C16:P16"/>
    <mergeCell ref="A3:P3"/>
    <mergeCell ref="A4:P4"/>
    <mergeCell ref="C6:P6"/>
    <mergeCell ref="C7:P7"/>
    <mergeCell ref="C8:P8"/>
    <mergeCell ref="C9:P9"/>
    <mergeCell ref="C10:P10"/>
    <mergeCell ref="C11:P11"/>
    <mergeCell ref="C13:P13"/>
    <mergeCell ref="C14:P14"/>
    <mergeCell ref="C15:P15"/>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29.pielikums Jūrmalas pilsētas domes 
2016.gada 15.septembra saistošajiem noteikumiem Nr.30
(protokols Nr.13, 11.punkts)
 </firstHeader>
    <firstFooter>&amp;L&amp;9&amp;D; &amp;T&amp;R&amp;9&amp;P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01.1.1.</vt:lpstr>
      <vt:lpstr>06.1.6.</vt:lpstr>
      <vt:lpstr>07.1.2.</vt:lpstr>
      <vt:lpstr>07.1.3.</vt:lpstr>
      <vt:lpstr>08.1.4.</vt:lpstr>
      <vt:lpstr>08.1.12.</vt:lpstr>
      <vt:lpstr>09.25.1.</vt:lpstr>
      <vt:lpstr>09.29.1.</vt:lpstr>
      <vt:lpstr>10.2.1.</vt:lpstr>
      <vt:lpstr>9.piel.</vt:lpstr>
      <vt:lpstr>16.piel.</vt:lpstr>
      <vt:lpstr>22.piel.</vt:lpstr>
      <vt:lpstr>26.piel.</vt:lpstr>
      <vt:lpstr>'01.1.1.'!Print_Titles</vt:lpstr>
      <vt:lpstr>'06.1.6.'!Print_Titles</vt:lpstr>
      <vt:lpstr>'07.1.2.'!Print_Titles</vt:lpstr>
      <vt:lpstr>'07.1.3.'!Print_Titles</vt:lpstr>
      <vt:lpstr>'08.1.12.'!Print_Titles</vt:lpstr>
      <vt:lpstr>'08.1.4.'!Print_Titles</vt:lpstr>
      <vt:lpstr>'09.25.1.'!Print_Titles</vt:lpstr>
      <vt:lpstr>'09.29.1.'!Print_Titles</vt:lpstr>
      <vt:lpstr>'10.2.1.'!Print_Titles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Elina Markaine</dc:creator>
  <cp:lastModifiedBy>Liene Zalkovska</cp:lastModifiedBy>
  <cp:lastPrinted>2016-09-20T06:23:04Z</cp:lastPrinted>
  <dcterms:created xsi:type="dcterms:W3CDTF">2016-08-30T06:50:17Z</dcterms:created>
  <dcterms:modified xsi:type="dcterms:W3CDTF">2016-09-20T06:23:36Z</dcterms:modified>
</cp:coreProperties>
</file>