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 activeTab="1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Ienemumi!$A$5:$L$176</definedName>
    <definedName name="_xlnm._FilterDatabase" localSheetId="0" hidden="1">Izdevumi!$A$6:$U$238</definedName>
    <definedName name="_xlnm.Print_Area" localSheetId="1">Ienemumi!$A$1:$L$176</definedName>
    <definedName name="_xlnm.Print_Area" localSheetId="0">Izdevumi!$A$1:$S$235</definedName>
    <definedName name="_xlnm.Print_Area" localSheetId="2">'Kopa_ien-izd'!$A$2:$E$13</definedName>
    <definedName name="_xlnm.Print_Titles" localSheetId="1">Ienemumi!$4:$5</definedName>
    <definedName name="_xlnm.Print_Titles" localSheetId="0">Izdevumi!$3:$6</definedName>
    <definedName name="Z_C32C0FCD_AE7D_41A3_975E_D7367DDEA994_.wvu.PrintArea" localSheetId="1" hidden="1">Ienemumi!$A$1:$L$176</definedName>
    <definedName name="Z_C32C0FCD_AE7D_41A3_975E_D7367DDEA994_.wvu.PrintArea" localSheetId="0" hidden="1">Izdevumi!$B$1:$S$235</definedName>
    <definedName name="Z_C32C0FCD_AE7D_41A3_975E_D7367DDEA994_.wvu.PrintTitles" localSheetId="1" hidden="1">Ienemumi!$4:$5</definedName>
    <definedName name="Z_C32C0FCD_AE7D_41A3_975E_D7367DDEA994_.wvu.PrintTitles" localSheetId="0" hidden="1">Izdevumi!$3:$6</definedName>
    <definedName name="Z_C32C0FCD_AE7D_41A3_975E_D7367DDEA994_.wvu.Rows" localSheetId="1" hidden="1">Ienemumi!#REF!,Ienemumi!#REF!,Ienemumi!$164:$174</definedName>
  </definedNames>
  <calcPr calcId="15251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K129" i="1" l="1"/>
  <c r="G129" i="1"/>
  <c r="L56" i="1"/>
  <c r="L31" i="1"/>
  <c r="K38" i="1"/>
  <c r="G38" i="1"/>
  <c r="L19" i="1" l="1"/>
  <c r="L18" i="1"/>
  <c r="I104" i="4" l="1"/>
  <c r="L20" i="1" l="1"/>
  <c r="L17" i="1"/>
  <c r="L30" i="4" l="1"/>
  <c r="I138" i="4" l="1"/>
  <c r="L233" i="1"/>
  <c r="I66" i="4"/>
  <c r="O31" i="1" l="1"/>
  <c r="G53" i="1"/>
  <c r="K53" i="1"/>
  <c r="J104" i="4" l="1"/>
  <c r="J82" i="4"/>
  <c r="K82" i="4" s="1"/>
  <c r="Q233" i="1" l="1"/>
  <c r="K86" i="4" l="1"/>
  <c r="K81" i="1" l="1"/>
  <c r="K119" i="4" l="1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M233" i="1" l="1"/>
  <c r="G228" i="1" l="1"/>
  <c r="K228" i="1"/>
  <c r="E140" i="4" l="1"/>
  <c r="H91" i="4" l="1"/>
  <c r="F80" i="4" l="1"/>
  <c r="H80" i="4"/>
  <c r="I80" i="4"/>
  <c r="I78" i="4" s="1"/>
  <c r="J80" i="4"/>
  <c r="E80" i="4"/>
  <c r="I77" i="4"/>
  <c r="I155" i="4" l="1"/>
  <c r="G21" i="1" l="1"/>
  <c r="K21" i="1"/>
  <c r="K177" i="1" l="1"/>
  <c r="G177" i="1"/>
  <c r="G81" i="1" l="1"/>
  <c r="K50" i="1" l="1"/>
  <c r="G50" i="1"/>
  <c r="E102" i="4" l="1"/>
  <c r="E69" i="4"/>
  <c r="E62" i="4"/>
  <c r="J84" i="4" l="1"/>
  <c r="I84" i="4"/>
  <c r="H84" i="4"/>
  <c r="E84" i="4"/>
  <c r="F137" i="4" l="1"/>
  <c r="F84" i="4"/>
  <c r="G84" i="4"/>
  <c r="G80" i="4"/>
  <c r="G137" i="4" l="1"/>
  <c r="F62" i="4"/>
  <c r="F33" i="4"/>
  <c r="F30" i="4" s="1"/>
  <c r="F107" i="4" s="1"/>
  <c r="K38" i="4"/>
  <c r="G217" i="1" l="1"/>
  <c r="K217" i="1"/>
  <c r="G138" i="1" l="1"/>
  <c r="K138" i="1"/>
  <c r="G150" i="1" l="1"/>
  <c r="K150" i="1"/>
  <c r="K16" i="1" l="1"/>
  <c r="G16" i="1"/>
  <c r="K46" i="1" l="1"/>
  <c r="G46" i="1"/>
  <c r="K74" i="1" l="1"/>
  <c r="K75" i="1"/>
  <c r="G75" i="1"/>
  <c r="G74" i="1" l="1"/>
  <c r="G43" i="1"/>
  <c r="K43" i="1"/>
  <c r="K131" i="1"/>
  <c r="K132" i="1"/>
  <c r="K133" i="1"/>
  <c r="G131" i="1"/>
  <c r="G132" i="1"/>
  <c r="G133" i="1"/>
  <c r="K130" i="1"/>
  <c r="G130" i="1"/>
  <c r="K97" i="1"/>
  <c r="G97" i="1"/>
  <c r="G117" i="1" l="1"/>
  <c r="K117" i="1"/>
  <c r="H83" i="1" l="1"/>
  <c r="B13" i="5" l="1"/>
  <c r="K200" i="1" l="1"/>
  <c r="G200" i="1"/>
  <c r="K156" i="1"/>
  <c r="G156" i="1"/>
  <c r="D10" i="5" l="1"/>
  <c r="K11" i="4" l="1"/>
  <c r="F90" i="1" l="1"/>
  <c r="F83" i="1"/>
  <c r="Q207" i="1"/>
  <c r="F207" i="1"/>
  <c r="F126" i="1"/>
  <c r="F67" i="1"/>
  <c r="F56" i="1"/>
  <c r="F31" i="1"/>
  <c r="F23" i="1"/>
  <c r="F8" i="1"/>
  <c r="G102" i="4" l="1"/>
  <c r="E94" i="4"/>
  <c r="K122" i="1" l="1"/>
  <c r="G122" i="1"/>
  <c r="G64" i="1" l="1"/>
  <c r="K64" i="1"/>
  <c r="K230" i="1" l="1"/>
  <c r="K229" i="1"/>
  <c r="K205" i="1"/>
  <c r="K204" i="1"/>
  <c r="K203" i="1"/>
  <c r="K202" i="1"/>
  <c r="K124" i="1"/>
  <c r="K123" i="1"/>
  <c r="K80" i="1"/>
  <c r="K79" i="1"/>
  <c r="K78" i="1"/>
  <c r="K65" i="1"/>
  <c r="K54" i="1"/>
  <c r="K52" i="1"/>
  <c r="K172" i="4"/>
  <c r="K171" i="4"/>
  <c r="K166" i="4"/>
  <c r="K165" i="4"/>
  <c r="K158" i="4"/>
  <c r="K157" i="4"/>
  <c r="K156" i="4"/>
  <c r="K154" i="4"/>
  <c r="K153" i="4"/>
  <c r="K152" i="4"/>
  <c r="K151" i="4"/>
  <c r="K150" i="4"/>
  <c r="K149" i="4"/>
  <c r="K148" i="4"/>
  <c r="K147" i="4"/>
  <c r="K145" i="4"/>
  <c r="K144" i="4"/>
  <c r="K143" i="4"/>
  <c r="K142" i="4"/>
  <c r="K141" i="4"/>
  <c r="K140" i="4"/>
  <c r="K139" i="4"/>
  <c r="K138" i="4"/>
  <c r="K118" i="4"/>
  <c r="K117" i="4" s="1"/>
  <c r="K116" i="4"/>
  <c r="K115" i="4"/>
  <c r="K114" i="4"/>
  <c r="K113" i="4"/>
  <c r="K104" i="4"/>
  <c r="K103" i="4"/>
  <c r="K100" i="4"/>
  <c r="K99" i="4"/>
  <c r="K98" i="4"/>
  <c r="K96" i="4"/>
  <c r="K95" i="4"/>
  <c r="K93" i="4"/>
  <c r="K91" i="4"/>
  <c r="K90" i="4"/>
  <c r="K89" i="4"/>
  <c r="K85" i="4"/>
  <c r="K84" i="4" s="1"/>
  <c r="K81" i="4"/>
  <c r="K80" i="4" s="1"/>
  <c r="K79" i="4"/>
  <c r="K77" i="4"/>
  <c r="K76" i="4"/>
  <c r="K75" i="4"/>
  <c r="K72" i="4"/>
  <c r="K71" i="4"/>
  <c r="K70" i="4"/>
  <c r="K68" i="4"/>
  <c r="K67" i="4"/>
  <c r="K66" i="4"/>
  <c r="K64" i="4"/>
  <c r="K62" i="4"/>
  <c r="K61" i="4"/>
  <c r="K59" i="4"/>
  <c r="K56" i="4"/>
  <c r="K52" i="4"/>
  <c r="K49" i="4"/>
  <c r="K48" i="4"/>
  <c r="K47" i="4"/>
  <c r="K46" i="4"/>
  <c r="K45" i="4"/>
  <c r="K44" i="4"/>
  <c r="K42" i="4"/>
  <c r="K41" i="4"/>
  <c r="K37" i="4"/>
  <c r="K35" i="4"/>
  <c r="K32" i="4"/>
  <c r="K29" i="4"/>
  <c r="K26" i="4"/>
  <c r="K23" i="4"/>
  <c r="K22" i="4"/>
  <c r="K20" i="4"/>
  <c r="K19" i="4"/>
  <c r="K17" i="4"/>
  <c r="K16" i="4"/>
  <c r="K12" i="4"/>
  <c r="K155" i="4" l="1"/>
  <c r="N156" i="4"/>
  <c r="Q232" i="1" l="1"/>
  <c r="Q236" i="1" s="1"/>
  <c r="K170" i="4" l="1"/>
  <c r="K169" i="4" s="1"/>
  <c r="D9" i="5" s="1"/>
  <c r="D8" i="5" s="1"/>
  <c r="K164" i="4"/>
  <c r="D4" i="5" s="1"/>
  <c r="K111" i="4"/>
  <c r="K102" i="4"/>
  <c r="K92" i="4"/>
  <c r="K78" i="4"/>
  <c r="K74" i="4"/>
  <c r="K73" i="4" s="1"/>
  <c r="K69" i="4"/>
  <c r="K65" i="4"/>
  <c r="K60" i="4"/>
  <c r="K58" i="4"/>
  <c r="K51" i="4"/>
  <c r="K50" i="4" s="1"/>
  <c r="K40" i="4"/>
  <c r="K34" i="4"/>
  <c r="K31" i="4"/>
  <c r="K28" i="4"/>
  <c r="K27" i="4" s="1"/>
  <c r="K21" i="4"/>
  <c r="K18" i="4"/>
  <c r="K15" i="4"/>
  <c r="K55" i="4"/>
  <c r="K36" i="4"/>
  <c r="K25" i="4"/>
  <c r="J170" i="4"/>
  <c r="J169" i="4" s="1"/>
  <c r="J164" i="4"/>
  <c r="J137" i="4"/>
  <c r="J117" i="4"/>
  <c r="J111" i="4"/>
  <c r="J102" i="4"/>
  <c r="J101" i="4" s="1"/>
  <c r="J97" i="4"/>
  <c r="J94" i="4"/>
  <c r="J92" i="4"/>
  <c r="J88" i="4"/>
  <c r="J78" i="4"/>
  <c r="J74" i="4"/>
  <c r="J73" i="4" s="1"/>
  <c r="J69" i="4"/>
  <c r="J65" i="4"/>
  <c r="J60" i="4"/>
  <c r="J58" i="4"/>
  <c r="J55" i="4"/>
  <c r="J51" i="4"/>
  <c r="J50" i="4" s="1"/>
  <c r="J43" i="4"/>
  <c r="J40" i="4"/>
  <c r="J36" i="4"/>
  <c r="J34" i="4"/>
  <c r="J31" i="4"/>
  <c r="J28" i="4"/>
  <c r="J27" i="4" s="1"/>
  <c r="J25" i="4"/>
  <c r="J21" i="4"/>
  <c r="J18" i="4"/>
  <c r="J15" i="4"/>
  <c r="J10" i="4"/>
  <c r="J9" i="4" s="1"/>
  <c r="J8" i="4" s="1"/>
  <c r="J33" i="4" l="1"/>
  <c r="J30" i="4" s="1"/>
  <c r="K33" i="4"/>
  <c r="K30" i="4" s="1"/>
  <c r="J63" i="4"/>
  <c r="K63" i="4"/>
  <c r="J110" i="4"/>
  <c r="J109" i="4" s="1"/>
  <c r="K43" i="4"/>
  <c r="K39" i="4" s="1"/>
  <c r="K97" i="4"/>
  <c r="K88" i="4"/>
  <c r="K94" i="4"/>
  <c r="K10" i="4"/>
  <c r="K9" i="4" s="1"/>
  <c r="K8" i="4" s="1"/>
  <c r="K110" i="4"/>
  <c r="K109" i="4" s="1"/>
  <c r="B11" i="5" s="1"/>
  <c r="J39" i="4"/>
  <c r="J57" i="4"/>
  <c r="J54" i="4" s="1"/>
  <c r="J14" i="4"/>
  <c r="J13" i="4" s="1"/>
  <c r="K57" i="4"/>
  <c r="K54" i="4" s="1"/>
  <c r="K24" i="4"/>
  <c r="J24" i="4"/>
  <c r="J87" i="4"/>
  <c r="J83" i="4" s="1"/>
  <c r="J162" i="4"/>
  <c r="K14" i="4"/>
  <c r="K13" i="4" s="1"/>
  <c r="K162" i="4"/>
  <c r="J107" i="4" l="1"/>
  <c r="J6" i="4" s="1"/>
  <c r="J176" i="4" s="1"/>
  <c r="K87" i="4"/>
  <c r="J175" i="4" l="1"/>
  <c r="Q8" i="1" l="1"/>
  <c r="Q23" i="1"/>
  <c r="Q31" i="1"/>
  <c r="Q56" i="1"/>
  <c r="Q67" i="1"/>
  <c r="Q83" i="1"/>
  <c r="Q90" i="1"/>
  <c r="Q126" i="1"/>
  <c r="K61" i="1" l="1"/>
  <c r="K98" i="1"/>
  <c r="Q237" i="1"/>
  <c r="Q235" i="1"/>
  <c r="Q234" i="1"/>
  <c r="G98" i="1"/>
  <c r="K37" i="1" l="1"/>
  <c r="G42" i="1"/>
  <c r="K146" i="4"/>
  <c r="K137" i="4" s="1"/>
  <c r="B9" i="5" s="1"/>
  <c r="K233" i="1" l="1"/>
  <c r="B10" i="5" s="1"/>
  <c r="K188" i="1" l="1"/>
  <c r="K44" i="1" l="1"/>
  <c r="K193" i="1" l="1"/>
  <c r="K13" i="1" l="1"/>
  <c r="K59" i="1"/>
  <c r="K71" i="1"/>
  <c r="G208" i="1"/>
  <c r="K12" i="1"/>
  <c r="K35" i="1"/>
  <c r="K72" i="1"/>
  <c r="K95" i="1"/>
  <c r="K94" i="1"/>
  <c r="K40" i="1"/>
  <c r="K39" i="1"/>
  <c r="K57" i="1"/>
  <c r="K96" i="1"/>
  <c r="K36" i="1"/>
  <c r="K58" i="1"/>
  <c r="K128" i="1"/>
  <c r="K17" i="1" l="1"/>
  <c r="K18" i="1"/>
  <c r="K19" i="1"/>
  <c r="K20" i="1"/>
  <c r="K29" i="1"/>
  <c r="K47" i="1"/>
  <c r="K48" i="1"/>
  <c r="K49" i="1"/>
  <c r="K184" i="1" l="1"/>
  <c r="K32" i="1" l="1"/>
  <c r="K68" i="1"/>
  <c r="K127" i="1"/>
  <c r="K34" i="1"/>
  <c r="K25" i="1"/>
  <c r="K91" i="1"/>
  <c r="K121" i="1" l="1"/>
  <c r="K76" i="1" l="1"/>
  <c r="M56" i="1" l="1"/>
  <c r="N56" i="1"/>
  <c r="K201" i="1"/>
  <c r="K77" i="1" l="1"/>
  <c r="K63" i="1" l="1"/>
  <c r="K45" i="1"/>
  <c r="K62" i="1" l="1"/>
  <c r="H56" i="1" l="1"/>
  <c r="K111" i="1" l="1"/>
  <c r="K51" i="1"/>
  <c r="G79" i="1"/>
  <c r="K102" i="1" l="1"/>
  <c r="P207" i="1" l="1"/>
  <c r="H207" i="1"/>
  <c r="G225" i="1"/>
  <c r="K87" i="1"/>
  <c r="K104" i="1"/>
  <c r="K108" i="1"/>
  <c r="K211" i="1"/>
  <c r="K218" i="1"/>
  <c r="K216" i="1"/>
  <c r="K224" i="1"/>
  <c r="K226" i="1"/>
  <c r="K85" i="1"/>
  <c r="K107" i="1"/>
  <c r="K106" i="1"/>
  <c r="K222" i="1"/>
  <c r="K212" i="1"/>
  <c r="K221" i="1"/>
  <c r="K209" i="1"/>
  <c r="K105" i="1"/>
  <c r="K210" i="1"/>
  <c r="K219" i="1"/>
  <c r="K213" i="1"/>
  <c r="K220" i="1"/>
  <c r="K214" i="1"/>
  <c r="K88" i="1"/>
  <c r="K84" i="1"/>
  <c r="K86" i="1"/>
  <c r="K103" i="1"/>
  <c r="K223" i="1"/>
  <c r="K227" i="1"/>
  <c r="K215" i="1"/>
  <c r="K225" i="1"/>
  <c r="K27" i="1" l="1"/>
  <c r="K143" i="1" l="1"/>
  <c r="K141" i="1"/>
  <c r="G141" i="1"/>
  <c r="E34" i="4" l="1"/>
  <c r="G34" i="4"/>
  <c r="I21" i="4" l="1"/>
  <c r="I18" i="4"/>
  <c r="I15" i="4"/>
  <c r="H15" i="4"/>
  <c r="G117" i="4"/>
  <c r="I14" i="4" l="1"/>
  <c r="H34" i="4"/>
  <c r="I34" i="4"/>
  <c r="K196" i="1" l="1"/>
  <c r="K195" i="1"/>
  <c r="K120" i="1"/>
  <c r="K161" i="1"/>
  <c r="K142" i="1"/>
  <c r="K194" i="1"/>
  <c r="K157" i="1"/>
  <c r="G196" i="1"/>
  <c r="K116" i="1" l="1"/>
  <c r="K114" i="1"/>
  <c r="K110" i="1"/>
  <c r="K109" i="1"/>
  <c r="K28" i="1"/>
  <c r="K115" i="1"/>
  <c r="K118" i="1"/>
  <c r="K112" i="1"/>
  <c r="K113" i="1"/>
  <c r="K119" i="1"/>
  <c r="G114" i="1"/>
  <c r="K164" i="1" l="1"/>
  <c r="K172" i="1"/>
  <c r="K180" i="1"/>
  <c r="K168" i="1"/>
  <c r="K176" i="1"/>
  <c r="K162" i="1"/>
  <c r="K170" i="1"/>
  <c r="K178" i="1"/>
  <c r="K166" i="1"/>
  <c r="K174" i="1"/>
  <c r="E137" i="4"/>
  <c r="H137" i="4"/>
  <c r="G51" i="4" l="1"/>
  <c r="I51" i="4"/>
  <c r="E51" i="4"/>
  <c r="H51" i="4"/>
  <c r="G28" i="4"/>
  <c r="H28" i="4"/>
  <c r="K175" i="1" l="1"/>
  <c r="K167" i="1"/>
  <c r="K149" i="1"/>
  <c r="K158" i="1"/>
  <c r="K192" i="1"/>
  <c r="K152" i="1"/>
  <c r="K160" i="1"/>
  <c r="K169" i="1"/>
  <c r="K179" i="1"/>
  <c r="K190" i="1"/>
  <c r="K145" i="1"/>
  <c r="K163" i="1"/>
  <c r="K171" i="1"/>
  <c r="K181" i="1"/>
  <c r="K137" i="1"/>
  <c r="K154" i="1"/>
  <c r="K186" i="1"/>
  <c r="K140" i="1"/>
  <c r="K165" i="1"/>
  <c r="K173" i="1"/>
  <c r="K183" i="1"/>
  <c r="K198" i="1"/>
  <c r="G137" i="1"/>
  <c r="K159" i="1" l="1"/>
  <c r="I31" i="4"/>
  <c r="I28" i="4"/>
  <c r="E28" i="4"/>
  <c r="K148" i="1" l="1"/>
  <c r="K187" i="1"/>
  <c r="K189" i="1"/>
  <c r="K144" i="1"/>
  <c r="K151" i="1"/>
  <c r="K197" i="1"/>
  <c r="K185" i="1"/>
  <c r="K153" i="1"/>
  <c r="K182" i="1"/>
  <c r="K199" i="1"/>
  <c r="K136" i="1"/>
  <c r="K139" i="1"/>
  <c r="K155" i="1"/>
  <c r="K191" i="1"/>
  <c r="G144" i="1"/>
  <c r="G148" i="1"/>
  <c r="O126" i="1"/>
  <c r="G158" i="1"/>
  <c r="G143" i="1" l="1"/>
  <c r="G113" i="1"/>
  <c r="G115" i="1"/>
  <c r="G116" i="1"/>
  <c r="O67" i="1"/>
  <c r="O8" i="1"/>
  <c r="G44" i="1" l="1"/>
  <c r="G20" i="1"/>
  <c r="G9" i="1"/>
  <c r="L23" i="4" l="1"/>
  <c r="L22" i="4"/>
  <c r="H21" i="4"/>
  <c r="G21" i="4"/>
  <c r="E21" i="4"/>
  <c r="L68" i="4"/>
  <c r="L66" i="4"/>
  <c r="L59" i="4"/>
  <c r="L29" i="4"/>
  <c r="L11" i="4"/>
  <c r="L21" i="4" l="1"/>
  <c r="G119" i="1" l="1"/>
  <c r="G58" i="4" l="1"/>
  <c r="H58" i="4"/>
  <c r="I58" i="4"/>
  <c r="E58" i="4"/>
  <c r="L58" i="4" l="1"/>
  <c r="L104" i="4" l="1"/>
  <c r="L103" i="4"/>
  <c r="O232" i="1" l="1"/>
  <c r="O236" i="1" s="1"/>
  <c r="O207" i="1"/>
  <c r="O90" i="1"/>
  <c r="O83" i="1"/>
  <c r="O56" i="1"/>
  <c r="O23" i="1"/>
  <c r="O234" i="1" l="1"/>
  <c r="O235" i="1"/>
  <c r="G215" i="1"/>
  <c r="G108" i="1"/>
  <c r="G107" i="1"/>
  <c r="G106" i="1"/>
  <c r="G105" i="1"/>
  <c r="G104" i="1"/>
  <c r="G103" i="1"/>
  <c r="G33" i="1"/>
  <c r="G13" i="1"/>
  <c r="G12" i="1"/>
  <c r="G59" i="1"/>
  <c r="G58" i="1"/>
  <c r="G40" i="1"/>
  <c r="G34" i="1" l="1"/>
  <c r="G111" i="4" l="1"/>
  <c r="G110" i="4" s="1"/>
  <c r="G101" i="4"/>
  <c r="G97" i="4"/>
  <c r="G94" i="4"/>
  <c r="G92" i="4"/>
  <c r="G88" i="4"/>
  <c r="G78" i="4"/>
  <c r="G109" i="4" l="1"/>
  <c r="G87" i="4"/>
  <c r="G83" i="4" s="1"/>
  <c r="I36" i="4" l="1"/>
  <c r="I33" i="4" s="1"/>
  <c r="I30" i="4" s="1"/>
  <c r="H36" i="4"/>
  <c r="H33" i="4" s="1"/>
  <c r="G36" i="4"/>
  <c r="G33" i="4" s="1"/>
  <c r="E36" i="4"/>
  <c r="E33" i="4" s="1"/>
  <c r="E78" i="4"/>
  <c r="E60" i="4" l="1"/>
  <c r="E57" i="4" s="1"/>
  <c r="H60" i="4"/>
  <c r="H57" i="4" s="1"/>
  <c r="I60" i="4"/>
  <c r="I57" i="4" s="1"/>
  <c r="G60" i="4"/>
  <c r="G57" i="4" s="1"/>
  <c r="G205" i="1" l="1"/>
  <c r="G80" i="1"/>
  <c r="G124" i="1"/>
  <c r="L171" i="4" l="1"/>
  <c r="L172" i="4"/>
  <c r="L166" i="4"/>
  <c r="G170" i="4" l="1"/>
  <c r="I170" i="4" l="1"/>
  <c r="H170" i="4"/>
  <c r="H169" i="4" s="1"/>
  <c r="G169" i="4"/>
  <c r="E170" i="4"/>
  <c r="E169" i="4" s="1"/>
  <c r="I164" i="4"/>
  <c r="H164" i="4"/>
  <c r="G164" i="4"/>
  <c r="E164" i="4"/>
  <c r="I117" i="4"/>
  <c r="H117" i="4"/>
  <c r="E117" i="4"/>
  <c r="I111" i="4"/>
  <c r="H111" i="4"/>
  <c r="E111" i="4"/>
  <c r="I102" i="4"/>
  <c r="H102" i="4"/>
  <c r="E101" i="4"/>
  <c r="L99" i="4"/>
  <c r="E97" i="4"/>
  <c r="L96" i="4"/>
  <c r="H94" i="4"/>
  <c r="L93" i="4"/>
  <c r="I92" i="4"/>
  <c r="H92" i="4"/>
  <c r="E92" i="4"/>
  <c r="L91" i="4"/>
  <c r="H88" i="4"/>
  <c r="L89" i="4"/>
  <c r="E88" i="4"/>
  <c r="L81" i="4"/>
  <c r="H78" i="4"/>
  <c r="L77" i="4"/>
  <c r="L76" i="4"/>
  <c r="H74" i="4"/>
  <c r="H73" i="4" s="1"/>
  <c r="E74" i="4"/>
  <c r="E73" i="4" s="1"/>
  <c r="L72" i="4"/>
  <c r="L71" i="4"/>
  <c r="L70" i="4"/>
  <c r="I69" i="4"/>
  <c r="H69" i="4"/>
  <c r="I65" i="4"/>
  <c r="H65" i="4"/>
  <c r="E65" i="4"/>
  <c r="E63" i="4" s="1"/>
  <c r="L64" i="4"/>
  <c r="L62" i="4"/>
  <c r="L56" i="4"/>
  <c r="G55" i="4"/>
  <c r="I55" i="4"/>
  <c r="H55" i="4"/>
  <c r="E55" i="4"/>
  <c r="L52" i="4"/>
  <c r="G50" i="4"/>
  <c r="I50" i="4"/>
  <c r="H50" i="4"/>
  <c r="E50" i="4"/>
  <c r="L49" i="4"/>
  <c r="L47" i="4"/>
  <c r="L46" i="4"/>
  <c r="L45" i="4"/>
  <c r="G43" i="4"/>
  <c r="I43" i="4"/>
  <c r="H43" i="4"/>
  <c r="E43" i="4"/>
  <c r="L42" i="4"/>
  <c r="L41" i="4"/>
  <c r="G40" i="4"/>
  <c r="I40" i="4"/>
  <c r="H40" i="4"/>
  <c r="E40" i="4"/>
  <c r="H31" i="4"/>
  <c r="H30" i="4" s="1"/>
  <c r="G31" i="4"/>
  <c r="G30" i="4" s="1"/>
  <c r="E31" i="4"/>
  <c r="E30" i="4" s="1"/>
  <c r="L28" i="4"/>
  <c r="G27" i="4"/>
  <c r="I27" i="4"/>
  <c r="H27" i="4"/>
  <c r="E27" i="4"/>
  <c r="L26" i="4"/>
  <c r="G25" i="4"/>
  <c r="I25" i="4"/>
  <c r="H25" i="4"/>
  <c r="E25" i="4"/>
  <c r="L20" i="4"/>
  <c r="L19" i="4"/>
  <c r="G18" i="4"/>
  <c r="H18" i="4"/>
  <c r="H14" i="4" s="1"/>
  <c r="E18" i="4"/>
  <c r="L17" i="4"/>
  <c r="L16" i="4"/>
  <c r="E15" i="4"/>
  <c r="L12" i="4"/>
  <c r="I10" i="4"/>
  <c r="H10" i="4"/>
  <c r="H9" i="4" s="1"/>
  <c r="H8" i="4" s="1"/>
  <c r="E10" i="4"/>
  <c r="E9" i="4" s="1"/>
  <c r="E8" i="4" s="1"/>
  <c r="I63" i="4" l="1"/>
  <c r="H63" i="4"/>
  <c r="L69" i="4"/>
  <c r="L164" i="4"/>
  <c r="L102" i="4"/>
  <c r="L65" i="4"/>
  <c r="I24" i="4"/>
  <c r="H24" i="4"/>
  <c r="I169" i="4"/>
  <c r="L169" i="4" s="1"/>
  <c r="L170" i="4"/>
  <c r="E110" i="4"/>
  <c r="E109" i="4" s="1"/>
  <c r="E14" i="4"/>
  <c r="E13" i="4" s="1"/>
  <c r="E39" i="4"/>
  <c r="G24" i="4"/>
  <c r="H110" i="4"/>
  <c r="H109" i="4" s="1"/>
  <c r="H13" i="4"/>
  <c r="L18" i="4"/>
  <c r="G69" i="4"/>
  <c r="G54" i="4"/>
  <c r="G15" i="4"/>
  <c r="G14" i="4" s="1"/>
  <c r="G13" i="4" s="1"/>
  <c r="G10" i="4"/>
  <c r="G9" i="4" s="1"/>
  <c r="G8" i="4" s="1"/>
  <c r="L10" i="4"/>
  <c r="E24" i="4"/>
  <c r="H39" i="4"/>
  <c r="G39" i="4"/>
  <c r="L43" i="4"/>
  <c r="H54" i="4"/>
  <c r="I94" i="4"/>
  <c r="L94" i="4" s="1"/>
  <c r="H101" i="4"/>
  <c r="I137" i="4"/>
  <c r="L57" i="4"/>
  <c r="E87" i="4"/>
  <c r="E83" i="4" s="1"/>
  <c r="I9" i="4"/>
  <c r="I8" i="4" s="1"/>
  <c r="L15" i="4"/>
  <c r="L40" i="4"/>
  <c r="L55" i="4"/>
  <c r="L60" i="4"/>
  <c r="G65" i="4"/>
  <c r="L100" i="4"/>
  <c r="I101" i="4"/>
  <c r="H162" i="4"/>
  <c r="E54" i="4"/>
  <c r="E162" i="4"/>
  <c r="L25" i="4"/>
  <c r="L27" i="4"/>
  <c r="I39" i="4"/>
  <c r="L50" i="4"/>
  <c r="I54" i="4"/>
  <c r="G74" i="4"/>
  <c r="G73" i="4" s="1"/>
  <c r="L90" i="4"/>
  <c r="L92" i="4"/>
  <c r="G162" i="4"/>
  <c r="L78" i="4"/>
  <c r="L80" i="4"/>
  <c r="L95" i="4"/>
  <c r="L98" i="4"/>
  <c r="I97" i="4"/>
  <c r="L75" i="4"/>
  <c r="I74" i="4"/>
  <c r="I88" i="4"/>
  <c r="H97" i="4"/>
  <c r="H87" i="4" s="1"/>
  <c r="I110" i="4"/>
  <c r="I109" i="4" s="1"/>
  <c r="K101" i="4" l="1"/>
  <c r="K83" i="4" s="1"/>
  <c r="K107" i="4" s="1"/>
  <c r="K6" i="4" s="1"/>
  <c r="K176" i="4" s="1"/>
  <c r="E107" i="4"/>
  <c r="E175" i="4" s="1"/>
  <c r="L63" i="4"/>
  <c r="G63" i="4"/>
  <c r="L24" i="4"/>
  <c r="F6" i="4"/>
  <c r="I162" i="4"/>
  <c r="L162" i="4" s="1"/>
  <c r="L14" i="4"/>
  <c r="L8" i="4"/>
  <c r="L9" i="4"/>
  <c r="L54" i="4"/>
  <c r="L39" i="4"/>
  <c r="I13" i="4"/>
  <c r="L13" i="4" s="1"/>
  <c r="H83" i="4"/>
  <c r="H107" i="4" s="1"/>
  <c r="L101" i="4"/>
  <c r="L97" i="4"/>
  <c r="L88" i="4"/>
  <c r="I87" i="4"/>
  <c r="I83" i="4" s="1"/>
  <c r="L74" i="4"/>
  <c r="I73" i="4"/>
  <c r="B4" i="5" l="1"/>
  <c r="K175" i="4"/>
  <c r="G107" i="4"/>
  <c r="G175" i="4" s="1"/>
  <c r="H6" i="4"/>
  <c r="H176" i="4" s="1"/>
  <c r="H175" i="4"/>
  <c r="E6" i="4"/>
  <c r="E176" i="4" s="1"/>
  <c r="L73" i="4"/>
  <c r="L83" i="4"/>
  <c r="L87" i="4"/>
  <c r="I107" i="4" l="1"/>
  <c r="L107" i="4" s="1"/>
  <c r="G6" i="4"/>
  <c r="G176" i="4" s="1"/>
  <c r="I175" i="4" l="1"/>
  <c r="L175" i="4" s="1"/>
  <c r="I6" i="4"/>
  <c r="L6" i="4" s="1"/>
  <c r="G184" i="1"/>
  <c r="I176" i="4" l="1"/>
  <c r="M207" i="1"/>
  <c r="I207" i="1"/>
  <c r="N207" i="1"/>
  <c r="J207" i="1"/>
  <c r="L176" i="4" l="1"/>
  <c r="K178" i="4"/>
  <c r="G207" i="1"/>
  <c r="M83" i="1" l="1"/>
  <c r="I83" i="1"/>
  <c r="N83" i="1"/>
  <c r="J83" i="1"/>
  <c r="P83" i="1"/>
  <c r="J56" i="1" l="1"/>
  <c r="I56" i="1"/>
  <c r="G27" i="1" l="1"/>
  <c r="L232" i="1" l="1"/>
  <c r="G204" i="1" l="1"/>
  <c r="G230" i="1" l="1"/>
  <c r="G201" i="1" l="1"/>
  <c r="G36" i="1" l="1"/>
  <c r="P232" i="1" l="1"/>
  <c r="G224" i="1" l="1"/>
  <c r="G88" i="1"/>
  <c r="G102" i="1" l="1"/>
  <c r="G195" i="1" l="1"/>
  <c r="G145" i="1" l="1"/>
  <c r="F232" i="1" l="1"/>
  <c r="G65" i="1"/>
  <c r="G192" i="1"/>
  <c r="G188" i="1"/>
  <c r="G186" i="1"/>
  <c r="G181" i="1"/>
  <c r="G179" i="1"/>
  <c r="G175" i="1"/>
  <c r="G173" i="1"/>
  <c r="G171" i="1"/>
  <c r="G169" i="1"/>
  <c r="G167" i="1"/>
  <c r="G165" i="1"/>
  <c r="G160" i="1"/>
  <c r="G152" i="1"/>
  <c r="G149" i="1"/>
  <c r="G197" i="1"/>
  <c r="G193" i="1"/>
  <c r="G191" i="1"/>
  <c r="G189" i="1"/>
  <c r="G187" i="1"/>
  <c r="G182" i="1"/>
  <c r="G151" i="1"/>
  <c r="G142" i="1"/>
  <c r="G136" i="1"/>
  <c r="G180" i="1"/>
  <c r="G178" i="1"/>
  <c r="G162" i="1"/>
  <c r="G174" i="1"/>
  <c r="G168" i="1"/>
  <c r="G166" i="1"/>
  <c r="G164" i="1"/>
  <c r="H232" i="1"/>
  <c r="G63" i="1"/>
  <c r="G17" i="1"/>
  <c r="G18" i="1"/>
  <c r="G19" i="1"/>
  <c r="G29" i="1"/>
  <c r="G47" i="1"/>
  <c r="G48" i="1"/>
  <c r="G49" i="1"/>
  <c r="G51" i="1"/>
  <c r="G52" i="1"/>
  <c r="G54" i="1"/>
  <c r="G78" i="1"/>
  <c r="G87" i="1"/>
  <c r="G94" i="1"/>
  <c r="G120" i="1"/>
  <c r="G123" i="1"/>
  <c r="G127" i="1"/>
  <c r="G202" i="1"/>
  <c r="G203" i="1"/>
  <c r="G210" i="1"/>
  <c r="G211" i="1"/>
  <c r="G213" i="1"/>
  <c r="G209" i="1"/>
  <c r="G216" i="1"/>
  <c r="G229" i="1"/>
  <c r="I232" i="1"/>
  <c r="J232" i="1"/>
  <c r="M232" i="1"/>
  <c r="N232" i="1"/>
  <c r="G233" i="1"/>
  <c r="R236" i="1"/>
  <c r="R237" i="1"/>
  <c r="G62" i="1"/>
  <c r="G227" i="1"/>
  <c r="G226" i="1"/>
  <c r="G140" i="1"/>
  <c r="G198" i="1"/>
  <c r="G159" i="1"/>
  <c r="G190" i="1"/>
  <c r="G218" i="1"/>
  <c r="G183" i="1"/>
  <c r="G112" i="1"/>
  <c r="G32" i="1"/>
  <c r="G212" i="1"/>
  <c r="G128" i="1"/>
  <c r="G154" i="1"/>
  <c r="G28" i="1"/>
  <c r="G172" i="1"/>
  <c r="G170" i="1"/>
  <c r="G163" i="1"/>
  <c r="G214" i="1"/>
  <c r="G100" i="1"/>
  <c r="G91" i="1"/>
  <c r="G68" i="1"/>
  <c r="G57" i="1"/>
  <c r="G25" i="1"/>
  <c r="G157" i="1"/>
  <c r="G194" i="1"/>
  <c r="G176" i="1"/>
  <c r="G139" i="1"/>
  <c r="G161" i="1"/>
  <c r="G185" i="1"/>
  <c r="G223" i="1"/>
  <c r="G219" i="1"/>
  <c r="G77" i="1"/>
  <c r="G76" i="1"/>
  <c r="G109" i="1"/>
  <c r="G221" i="1"/>
  <c r="G155" i="1"/>
  <c r="G60" i="1"/>
  <c r="G45" i="1"/>
  <c r="G220" i="1"/>
  <c r="G153" i="1"/>
  <c r="G110" i="1"/>
  <c r="G118" i="1"/>
  <c r="G199" i="1"/>
  <c r="G222" i="1"/>
  <c r="O237" i="1" l="1"/>
  <c r="K232" i="1"/>
  <c r="G232" i="1"/>
  <c r="B12" i="5"/>
  <c r="B8" i="5" s="1"/>
  <c r="R238" i="1"/>
  <c r="O238" i="1" l="1"/>
  <c r="G95" i="1" l="1"/>
  <c r="G37" i="1" l="1"/>
  <c r="G35" i="1" l="1"/>
  <c r="F234" i="1" l="1"/>
  <c r="F235" i="1"/>
  <c r="G96" i="1" l="1"/>
  <c r="G121" i="1" l="1"/>
  <c r="L83" i="1" l="1"/>
  <c r="K83" i="1" s="1"/>
  <c r="G85" i="1" l="1"/>
  <c r="G86" i="1"/>
  <c r="G83" i="1" l="1"/>
  <c r="G84" i="1"/>
  <c r="G111" i="1" l="1"/>
  <c r="G72" i="1" l="1"/>
  <c r="G93" i="1" l="1"/>
  <c r="G70" i="1"/>
  <c r="G39" i="1" l="1"/>
  <c r="G26" i="1" l="1"/>
  <c r="G56" i="1" l="1"/>
  <c r="G61" i="1"/>
  <c r="P56" i="1" l="1"/>
  <c r="G71" i="1" l="1"/>
  <c r="G135" i="1" l="1"/>
  <c r="G99" i="1"/>
  <c r="G14" i="1" l="1"/>
  <c r="G134" i="1"/>
  <c r="K93" i="1" l="1"/>
  <c r="K70" i="1"/>
  <c r="K60" i="1" l="1"/>
  <c r="K56" i="1" l="1"/>
  <c r="K9" i="1" l="1"/>
  <c r="K33" i="1" l="1"/>
  <c r="K42" i="1" l="1"/>
  <c r="G147" i="1" l="1"/>
  <c r="K147" i="1"/>
  <c r="M126" i="1" l="1"/>
  <c r="P126" i="1"/>
  <c r="J126" i="1"/>
  <c r="H126" i="1" l="1"/>
  <c r="N126" i="1"/>
  <c r="I126" i="1" l="1"/>
  <c r="G146" i="1"/>
  <c r="K146" i="1"/>
  <c r="G126" i="1" l="1"/>
  <c r="G15" i="1" l="1"/>
  <c r="K15" i="1" l="1"/>
  <c r="I23" i="1" l="1"/>
  <c r="N23" i="1"/>
  <c r="M23" i="1" l="1"/>
  <c r="P23" i="1"/>
  <c r="I8" i="1"/>
  <c r="J23" i="1"/>
  <c r="M8" i="1"/>
  <c r="K24" i="1" l="1"/>
  <c r="J8" i="1"/>
  <c r="P8" i="1"/>
  <c r="N8" i="1"/>
  <c r="K10" i="1"/>
  <c r="K69" i="1" l="1"/>
  <c r="H23" i="1"/>
  <c r="G23" i="1" s="1"/>
  <c r="G24" i="1"/>
  <c r="K11" i="1"/>
  <c r="G11" i="1"/>
  <c r="G10" i="1" l="1"/>
  <c r="H8" i="1"/>
  <c r="G8" i="1" s="1"/>
  <c r="G69" i="1"/>
  <c r="G92" i="1" l="1"/>
  <c r="J90" i="1" l="1"/>
  <c r="P90" i="1"/>
  <c r="N90" i="1"/>
  <c r="I90" i="1" l="1"/>
  <c r="M90" i="1" l="1"/>
  <c r="J31" i="1"/>
  <c r="M31" i="1"/>
  <c r="I31" i="1"/>
  <c r="K100" i="1"/>
  <c r="G101" i="1" l="1"/>
  <c r="H90" i="1"/>
  <c r="G90" i="1" s="1"/>
  <c r="K26" i="1"/>
  <c r="L23" i="1"/>
  <c r="K23" i="1" s="1"/>
  <c r="K101" i="1"/>
  <c r="K14" i="1"/>
  <c r="L8" i="1"/>
  <c r="K8" i="1" s="1"/>
  <c r="K208" i="1"/>
  <c r="L207" i="1"/>
  <c r="K207" i="1" s="1"/>
  <c r="P31" i="1"/>
  <c r="N31" i="1"/>
  <c r="K41" i="1"/>
  <c r="H31" i="1"/>
  <c r="G41" i="1"/>
  <c r="K31" i="1" l="1"/>
  <c r="G31" i="1"/>
  <c r="P67" i="1" l="1"/>
  <c r="N67" i="1"/>
  <c r="N236" i="1"/>
  <c r="P236" i="1" l="1"/>
  <c r="N235" i="1"/>
  <c r="N237" i="1"/>
  <c r="N234" i="1"/>
  <c r="I67" i="1"/>
  <c r="I236" i="1"/>
  <c r="M67" i="1"/>
  <c r="M236" i="1"/>
  <c r="P234" i="1"/>
  <c r="P237" i="1"/>
  <c r="P235" i="1"/>
  <c r="N238" i="1" l="1"/>
  <c r="K73" i="1"/>
  <c r="L67" i="1"/>
  <c r="M235" i="1"/>
  <c r="M237" i="1"/>
  <c r="M234" i="1"/>
  <c r="J67" i="1"/>
  <c r="J236" i="1"/>
  <c r="P238" i="1"/>
  <c r="D5" i="5"/>
  <c r="D7" i="5" s="1"/>
  <c r="I237" i="1"/>
  <c r="I235" i="1"/>
  <c r="I234" i="1"/>
  <c r="H236" i="1"/>
  <c r="G73" i="1"/>
  <c r="G236" i="1" s="1"/>
  <c r="H67" i="1"/>
  <c r="I238" i="1" l="1"/>
  <c r="M238" i="1"/>
  <c r="J234" i="1"/>
  <c r="J235" i="1"/>
  <c r="J237" i="1"/>
  <c r="G67" i="1"/>
  <c r="G237" i="1" s="1"/>
  <c r="H237" i="1"/>
  <c r="H235" i="1"/>
  <c r="H234" i="1"/>
  <c r="K67" i="1"/>
  <c r="G234" i="1" l="1"/>
  <c r="H238" i="1"/>
  <c r="G235" i="1"/>
  <c r="G238" i="1" s="1"/>
  <c r="J238" i="1"/>
  <c r="K135" i="1" l="1"/>
  <c r="K134" i="1" l="1"/>
  <c r="L126" i="1"/>
  <c r="K126" i="1" s="1"/>
  <c r="K99" i="1"/>
  <c r="K92" i="1" l="1"/>
  <c r="K236" i="1" s="1"/>
  <c r="L236" i="1"/>
  <c r="L90" i="1"/>
  <c r="L234" i="1" l="1"/>
  <c r="K234" i="1" s="1"/>
  <c r="B5" i="5" s="1"/>
  <c r="L237" i="1"/>
  <c r="L235" i="1"/>
  <c r="K90" i="1"/>
  <c r="K237" i="1" s="1"/>
  <c r="K235" i="1" l="1"/>
  <c r="L238" i="1"/>
  <c r="K241" i="1" l="1"/>
  <c r="B7" i="5"/>
  <c r="K238" i="1"/>
</calcChain>
</file>

<file path=xl/comments1.xml><?xml version="1.0" encoding="utf-8"?>
<comments xmlns="http://schemas.openxmlformats.org/spreadsheetml/2006/main">
  <authors>
    <author>Vita Madjare</author>
    <author>Sandra Dzērve</author>
  </authors>
  <commentList>
    <comment ref="S122" authorId="0">
      <text>
        <r>
          <rPr>
            <b/>
            <sz val="9"/>
            <color indexed="81"/>
            <rFont val="Tahoma"/>
            <family val="2"/>
            <charset val="186"/>
          </rPr>
          <t>Vita Madjare:</t>
        </r>
        <r>
          <rPr>
            <sz val="9"/>
            <color indexed="81"/>
            <rFont val="Tahoma"/>
            <family val="2"/>
            <charset val="186"/>
          </rPr>
          <t xml:space="preserve">
Apvienota summa - 2016. un 2017.gada izņemšana</t>
        </r>
      </text>
    </comment>
    <comment ref="I141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I146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decembrī ieskaitīts par janvāri 54 954 €</t>
        </r>
      </text>
    </comment>
    <comment ref="I155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- 9 103.62 €; ūdenstilpj.noma 73 791.38 €</t>
        </r>
      </text>
    </comment>
  </commentList>
</comments>
</file>

<file path=xl/sharedStrings.xml><?xml version="1.0" encoding="utf-8"?>
<sst xmlns="http://schemas.openxmlformats.org/spreadsheetml/2006/main" count="1052" uniqueCount="737">
  <si>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</si>
  <si>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</si>
  <si>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</si>
  <si>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</si>
  <si>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</si>
  <si>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</si>
  <si>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</si>
  <si>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</si>
  <si>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</si>
  <si>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</si>
  <si>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</si>
  <si>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</si>
  <si>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</si>
  <si>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</si>
  <si>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</si>
  <si>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</si>
  <si>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</si>
  <si>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</si>
  <si>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</si>
  <si>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</si>
  <si>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</si>
  <si>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</si>
  <si>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</si>
  <si>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</si>
  <si>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</si>
  <si>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</si>
  <si>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</si>
  <si>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</si>
  <si>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</si>
  <si>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</si>
  <si>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</si>
  <si>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</si>
  <si>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</si>
  <si>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</si>
  <si>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</si>
  <si>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</si>
  <si>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</si>
  <si>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</si>
  <si>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</si>
  <si>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</si>
  <si>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</si>
  <si>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</si>
  <si>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</si>
  <si>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</si>
  <si>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</si>
  <si>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</si>
  <si>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</si>
  <si>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</si>
  <si>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</si>
  <si>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</si>
  <si>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</si>
  <si>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</si>
  <si>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</si>
  <si>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</si>
  <si>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</si>
  <si>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</si>
  <si>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</si>
  <si>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</si>
  <si>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</si>
  <si>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</si>
  <si>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</si>
  <si>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</si>
  <si>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</si>
  <si>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</si>
  <si>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</si>
  <si>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</si>
  <si>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</si>
  <si>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</si>
  <si>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</si>
  <si>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</si>
  <si>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</si>
  <si>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</si>
  <si>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</si>
  <si>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</si>
  <si>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</si>
  <si>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</si>
  <si>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</si>
  <si>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</si>
  <si>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</si>
  <si>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</si>
  <si>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</si>
  <si>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</si>
  <si>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</si>
  <si>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</si>
  <si>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</si>
  <si>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</si>
  <si>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</si>
  <si>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</si>
  <si>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</si>
  <si>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</si>
  <si>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</si>
  <si>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</si>
  <si>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</si>
  <si>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</si>
  <si>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</si>
  <si>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</si>
  <si>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</si>
  <si>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</si>
  <si>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</si>
  <si>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</si>
  <si>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</si>
  <si>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</si>
  <si>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</si>
  <si>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</si>
  <si>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</si>
  <si>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</si>
  <si>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</si>
  <si>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</si>
  <si>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</si>
  <si>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</si>
  <si>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</si>
  <si>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</si>
  <si>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</si>
  <si>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</si>
  <si>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</si>
  <si>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</si>
  <si>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</si>
  <si>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</si>
  <si>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</si>
  <si>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</si>
  <si>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</si>
  <si>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</si>
  <si>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</si>
  <si>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</si>
  <si>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</si>
  <si>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</si>
  <si>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</si>
  <si>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</si>
  <si>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</si>
  <si>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</si>
  <si>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</si>
  <si>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</si>
  <si>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</si>
  <si>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</si>
  <si>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</si>
  <si>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</si>
  <si>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</si>
  <si>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</si>
  <si>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</si>
  <si>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</si>
  <si>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Atlikums no projektu līdzekļiem</t>
  </si>
  <si>
    <t>Mērķdotācija pedagogu atalgojumam</t>
  </si>
  <si>
    <t>Valsts budžeta transferti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</si>
  <si>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</si>
  <si>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</si>
  <si>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</si>
  <si>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</si>
  <si>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</si>
  <si>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</si>
  <si>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</si>
  <si>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</si>
  <si>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</si>
  <si>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</si>
  <si>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</si>
  <si>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</si>
  <si>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</si>
  <si>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</si>
  <si>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</si>
  <si>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</si>
  <si>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</si>
  <si>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</si>
  <si>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</si>
  <si>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</si>
  <si>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</si>
  <si>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</si>
  <si>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</si>
  <si>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</si>
  <si>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</si>
  <si>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</si>
  <si>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</si>
  <si>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</si>
  <si>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</si>
  <si>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</si>
  <si>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</si>
  <si>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</si>
  <si>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</si>
  <si>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</si>
  <si>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</si>
  <si>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</si>
  <si>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</si>
  <si>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</si>
  <si>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</si>
  <si>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</si>
  <si>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</si>
  <si>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</si>
  <si>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</si>
  <si>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</si>
  <si>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</si>
  <si>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</si>
  <si>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</si>
  <si>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</si>
  <si>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</si>
  <si>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</si>
  <si>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</si>
  <si>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</si>
  <si>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</si>
  <si>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</si>
  <si>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</si>
  <si>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</si>
  <si>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</si>
  <si>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</si>
  <si>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</si>
  <si>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</si>
  <si>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</si>
  <si>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</si>
  <si>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</si>
  <si>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</si>
  <si>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</si>
  <si>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</si>
  <si>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</si>
  <si>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</si>
  <si>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</si>
  <si>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</si>
  <si>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</si>
  <si>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</si>
  <si>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</si>
  <si>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</si>
  <si>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</si>
  <si>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</si>
  <si>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</si>
  <si>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</si>
  <si>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</si>
  <si>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</si>
  <si>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</si>
  <si>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</si>
  <si>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</si>
  <si>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</si>
  <si>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</si>
  <si>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</si>
  <si>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</si>
  <si>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Pārējie iepriekš neklasificētie maksas pakalpojumi un pašu ieņēmumi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</si>
  <si>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</si>
  <si>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</si>
  <si>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</si>
  <si>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</si>
  <si>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</si>
  <si>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</si>
  <si>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</si>
  <si>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</si>
  <si>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</si>
  <si>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</si>
  <si>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</si>
  <si>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</si>
  <si>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</si>
  <si>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13.2.2.0.</t>
  </si>
  <si>
    <t>Ieņēmumi no meža īpašuma pārdošanas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</si>
  <si>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</si>
  <si>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</si>
  <si>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</si>
  <si>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</si>
  <si>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</si>
  <si>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</si>
  <si>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</si>
  <si>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</si>
  <si>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</si>
  <si>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</si>
  <si>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</si>
  <si>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</si>
  <si>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</si>
  <si>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</si>
  <si>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</si>
  <si>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</si>
  <si>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</si>
  <si>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</si>
  <si>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</si>
  <si>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</si>
  <si>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</si>
  <si>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</si>
  <si>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</si>
  <si>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</si>
  <si>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</si>
  <si>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Dzintaru koncertzāles slēgtās zāles rekonstrukcijai/ restaurācijai Turaidas ielā 1, Jūrmalā</t>
  </si>
  <si>
    <t>Aspazijas mājas Nr.002 restaurācijai un ēkas Nr.001 rekonstrukcijai, saglabājot funkciju muzejs Z.Meirovica prospektā 18/20, Jūrmalā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</si>
  <si>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</si>
  <si>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</si>
  <si>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</si>
  <si>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</si>
  <si>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</si>
  <si>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</si>
  <si>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Pārējie ieņēmumi no dividendēm (ieņēmumi no valsts (pašvaldību) kapitāla izmantosanas)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</si>
  <si>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</si>
  <si>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</si>
  <si>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</si>
  <si>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 xml:space="preserve">Projekts "Jūrmalas pilsētas tranzītielas P 128 (Talsu šoseja/Kolkas iela) izbūve" </t>
  </si>
  <si>
    <t>Bērnudārza jaunbūve Tukuma ielā 9, Jūrmalā</t>
  </si>
  <si>
    <t>Jūrmalas Valsts ģimnāzijas un sākumskolas "Atvase" daudzfunkcionālās sporta halles projektēšana un celtniecība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</si>
  <si>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</si>
  <si>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</si>
  <si>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</si>
  <si>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</si>
  <si>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</si>
  <si>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</si>
  <si>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</si>
  <si>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</si>
  <si>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</si>
  <si>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</si>
  <si>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</si>
  <si>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Metadona kabinets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</si>
  <si>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</si>
  <si>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</si>
  <si>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</si>
  <si>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</si>
  <si>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</si>
  <si>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Ielu asfalta seguma kapitālajam remontam</t>
  </si>
  <si>
    <t>Mācību korpusa lit.002 rekonstrukcijai bez apjoma palielināšanas Dūņu ceļā 2, Jūrmalā</t>
  </si>
  <si>
    <t>Ēkas lit.002 rekonstrukcija par mākslas skolu Strēlnieku pr.30 un Jāņa Poruka prospekta izbūve posmā no Friča Brīvzemnieka ielas līdz sporta zālei "Taurenītis"</t>
  </si>
  <si>
    <t>Mērķdotācija pedagogu atalgojumam profesionālās ievirzes izglītības programmu finansēšanai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</si>
  <si>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</si>
  <si>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</si>
  <si>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</si>
  <si>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</si>
  <si>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</si>
  <si>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</si>
  <si>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</si>
  <si>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</si>
  <si>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</si>
  <si>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</si>
  <si>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</si>
  <si>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Jūrmalas ūdenssaimniecības projekts II kārta</t>
  </si>
  <si>
    <t>5.5.3.1.</t>
  </si>
  <si>
    <t>Dabas resursu nodoklis par dabas resursu ieguvi un vides piesārņošanu</t>
  </si>
  <si>
    <t>Procentu ieņēmumi par kontu atlikumiem</t>
  </si>
  <si>
    <t>8.6.2.0.</t>
  </si>
  <si>
    <t>8.6.2.2.</t>
  </si>
  <si>
    <t>Pašvaldību budžeta procentu ieņēmumi par kontu atlikumiem Valsts kasē (Latvijas Bankā) vai kredītiestādēs</t>
  </si>
  <si>
    <t>10.3.0.0.</t>
  </si>
  <si>
    <t>Soda sankcijas par vispārējiem nodokļu maksāšanas pārkāpumiem</t>
  </si>
  <si>
    <t>Pilsētas ekonomiskās attīstības pasākumi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</si>
  <si>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</si>
  <si>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</si>
  <si>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</si>
  <si>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</si>
  <si>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</si>
  <si>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</si>
  <si>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</si>
  <si>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</si>
  <si>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</si>
  <si>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</si>
  <si>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</si>
  <si>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</si>
  <si>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</si>
  <si>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</si>
  <si>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</si>
  <si>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</si>
  <si>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</si>
  <si>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</si>
  <si>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</si>
  <si>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</si>
  <si>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</si>
  <si>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</si>
  <si>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</si>
  <si>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</si>
  <si>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</si>
  <si>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9.5.1.9.</t>
  </si>
  <si>
    <t>Pašvaldības nodeva par pašvaldības simbolikas izmantošanu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</si>
  <si>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</si>
  <si>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</si>
  <si>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</si>
  <si>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</si>
  <si>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</si>
  <si>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</si>
  <si>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Jūrmalas pilsētas muzeja filiāles, Aspazijas mājas digitālās ekspozīcijas ieviešana</t>
  </si>
  <si>
    <t>Mājas aprūpes un pavadoņu pakalpojuma nodrošināšana</t>
  </si>
  <si>
    <t>Iepriekšējo gadu pamatkapitāla palielināšana</t>
  </si>
  <si>
    <t>Pilsētas teritoriju labiekārtošanas pasākumi</t>
  </si>
  <si>
    <t>Pilsētas ielu apgaismojuma nodrošināšana</t>
  </si>
  <si>
    <t>Pilsētas kultūras un atpūtas pasākumi</t>
  </si>
  <si>
    <t>Lielupes vidusskolas rekonstrukcija 2 kārtās (t.sk. sporta zāles būvniecība), (2.kārtas projektēšana, skolas ēkas būvniecība)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</si>
  <si>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</si>
  <si>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</si>
  <si>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</si>
  <si>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</si>
  <si>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</si>
  <si>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</si>
  <si>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Projekts "Kompleksi risinājumi siltumnīcefekta gāzu emisiju samazināšanai Jūrmalas pilsētas Mežmalas vidusskolā"</t>
  </si>
  <si>
    <t>F40020010</t>
  </si>
  <si>
    <t>Procentu ieņēmumi par depozītiem, kontu atlikumiem, valsts parāda vērtspapīriem un atlikto maksājumu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</si>
  <si>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</si>
  <si>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</si>
  <si>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Iestādes ieņēmumi no ārvalstu finanšu palīdzības</t>
  </si>
  <si>
    <t>Ieņēmumi no iestāžu sniegtajiem maksas pakalpojumiem un citi pašu ieņēmumi</t>
  </si>
  <si>
    <t>Ieņēmumi par pārējiem iestāžu sniegtajiem maksas pakalpojumiem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</si>
  <si>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</si>
  <si>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</si>
  <si>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</si>
  <si>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</si>
  <si>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</si>
  <si>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</si>
  <si>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</si>
  <si>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</si>
  <si>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</si>
  <si>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</si>
  <si>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</si>
  <si>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</si>
  <si>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</si>
  <si>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</si>
  <si>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Projekts "PROTI un DARI"</t>
  </si>
  <si>
    <t>"LATVIJAS STARPTAUTISKĀ SKOLA"</t>
  </si>
  <si>
    <t>Jūrmalas pilsētas pašvaldības iestāde "Sprīdītis"</t>
  </si>
  <si>
    <t>Sabiedrība ar ierobežotu atbildību "Jūrmalas ūdens"</t>
  </si>
  <si>
    <t>Ledus laukuma noma</t>
  </si>
  <si>
    <t>Mēķdotācija māksliniecisko kolektīvu vadītājiem (Mūz.sk.)</t>
  </si>
  <si>
    <t>Projekts "Eiropas galda klāšana"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</si>
  <si>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</si>
  <si>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</si>
  <si>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</si>
  <si>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r>
      <t xml:space="preserve">zvejas naudu Jānis plāno </t>
    </r>
    <r>
      <rPr>
        <u/>
        <sz val="9"/>
        <rFont val="Times New Roman"/>
        <family val="1"/>
        <charset val="186"/>
      </rPr>
      <t>6 000 €</t>
    </r>
    <r>
      <rPr>
        <sz val="9"/>
        <rFont val="Times New Roman"/>
        <family val="1"/>
        <charset val="186"/>
      </rPr>
      <t xml:space="preserve">, ūdenstilpju noma uz 01.12.15. </t>
    </r>
    <r>
      <rPr>
        <u/>
        <sz val="9"/>
        <rFont val="Times New Roman"/>
        <family val="1"/>
        <charset val="186"/>
      </rPr>
      <t>15 747 €</t>
    </r>
  </si>
  <si>
    <t>Saskaņā ar Aizdevuma līgumu - 2016.gadā aizdevuma izņemšana 1762790</t>
  </si>
  <si>
    <t>01.1.1.</t>
  </si>
  <si>
    <t>01.1.2.,
01.1.3.</t>
  </si>
  <si>
    <t>01.1.4.</t>
  </si>
  <si>
    <t>01.1.5.</t>
  </si>
  <si>
    <t>01.1.6.</t>
  </si>
  <si>
    <t>01.2.1.</t>
  </si>
  <si>
    <t>03.1.1.</t>
  </si>
  <si>
    <t>03.1.2.</t>
  </si>
  <si>
    <t>03.1.3.</t>
  </si>
  <si>
    <t>03.4.1.</t>
  </si>
  <si>
    <t>04.1.1.,
04.1.2.</t>
  </si>
  <si>
    <t>04.1.3.</t>
  </si>
  <si>
    <t>04.1.4.</t>
  </si>
  <si>
    <t>04.1.5.</t>
  </si>
  <si>
    <t>04.1.6.</t>
  </si>
  <si>
    <t>04.1.7.</t>
  </si>
  <si>
    <t>04.1.9.</t>
  </si>
  <si>
    <t>04.1.10.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</si>
  <si>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</si>
  <si>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</si>
  <si>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</si>
  <si>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</si>
  <si>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</si>
  <si>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</si>
  <si>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</si>
  <si>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</si>
  <si>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</si>
  <si>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</si>
  <si>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</si>
  <si>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</si>
  <si>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</si>
  <si>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</si>
  <si>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</si>
  <si>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</si>
  <si>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</si>
  <si>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</si>
  <si>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</si>
  <si>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</si>
  <si>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</si>
  <si>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</si>
  <si>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</si>
  <si>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</si>
  <si>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10.1.1.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</si>
  <si>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</si>
  <si>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</si>
  <si>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</si>
  <si>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</si>
  <si>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</si>
  <si>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</si>
  <si>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</si>
  <si>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</si>
  <si>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</si>
  <si>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07.2.2.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</si>
  <si>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</si>
  <si>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</si>
  <si>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</si>
  <si>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</si>
  <si>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</si>
  <si>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</si>
  <si>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</si>
  <si>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</si>
  <si>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</si>
  <si>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</si>
  <si>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</si>
  <si>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</si>
  <si>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</si>
  <si>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</si>
  <si>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</si>
  <si>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</si>
  <si>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08.6.2.</t>
  </si>
  <si>
    <t>08.6.3.</t>
  </si>
  <si>
    <t>08.7.1.</t>
  </si>
  <si>
    <t>08.7.2.</t>
  </si>
  <si>
    <t>09.2.1.</t>
  </si>
  <si>
    <t>09.2.2.</t>
  </si>
  <si>
    <t>09.3.1.</t>
  </si>
  <si>
    <t>09.3.2.</t>
  </si>
  <si>
    <t>09.3.3.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</si>
  <si>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</si>
  <si>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</si>
  <si>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</si>
  <si>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</si>
  <si>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</si>
  <si>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</si>
  <si>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</si>
  <si>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</si>
  <si>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</si>
  <si>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</si>
  <si>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</si>
  <si>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</si>
  <si>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</si>
  <si>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</si>
  <si>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</si>
  <si>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</si>
  <si>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</si>
  <si>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</si>
  <si>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</si>
  <si>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</si>
  <si>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</si>
  <si>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</si>
  <si>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</si>
  <si>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</si>
  <si>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</si>
  <si>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</si>
  <si>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</si>
  <si>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</si>
  <si>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</si>
  <si>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</si>
  <si>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</si>
  <si>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</si>
  <si>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</si>
  <si>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</si>
  <si>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</si>
  <si>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</si>
  <si>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</si>
  <si>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</si>
  <si>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</si>
  <si>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</si>
  <si>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</si>
  <si>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</si>
  <si>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</si>
  <si>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</si>
  <si>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</si>
  <si>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</si>
  <si>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</si>
  <si>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</si>
  <si>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</si>
  <si>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</si>
  <si>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</si>
  <si>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09.30.1.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</si>
  <si>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</si>
  <si>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</si>
  <si>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</si>
  <si>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</si>
  <si>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</si>
  <si>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</si>
  <si>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</si>
  <si>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</si>
  <si>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</si>
  <si>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</si>
  <si>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</si>
  <si>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</si>
  <si>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</si>
  <si>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10.3.1.</t>
  </si>
  <si>
    <t>10.3.2.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</si>
  <si>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</si>
  <si>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</si>
  <si>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</si>
  <si>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</si>
  <si>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</si>
  <si>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</si>
  <si>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</si>
  <si>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</si>
  <si>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</si>
  <si>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</si>
  <si>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6.pielikums</t>
  </si>
  <si>
    <t>7.pielikums</t>
  </si>
  <si>
    <t>13.pielikums</t>
  </si>
  <si>
    <t>8.pielikums</t>
  </si>
  <si>
    <t>3.pielikums</t>
  </si>
  <si>
    <t>21.pielikums</t>
  </si>
  <si>
    <t>15.pielikums</t>
  </si>
  <si>
    <t>12.pielikums</t>
  </si>
  <si>
    <t>10.pielikums</t>
  </si>
  <si>
    <t>04.2.1.</t>
  </si>
  <si>
    <t>26.pielikums</t>
  </si>
  <si>
    <t>27.pielikums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</si>
  <si>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</si>
  <si>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</si>
  <si>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</si>
  <si>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</si>
  <si>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</si>
  <si>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</si>
  <si>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</si>
  <si>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</si>
  <si>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</si>
  <si>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</si>
  <si>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10=7/6</t>
  </si>
  <si>
    <t>apstādīj.ieņēmumi uz 08.12.15. ir 29 033 €</t>
  </si>
  <si>
    <t>dabas resurs ieņēm. ieņēmumi uz 08.12.15. 102 647 €</t>
  </si>
  <si>
    <t>19.3.0.0.</t>
  </si>
  <si>
    <t>Projekts „Atbalsts integrētu teritoriālo investīciju īstenošanai Jūrmalas pilsētas pašvaldībā”</t>
  </si>
  <si>
    <t>01.1.8.</t>
  </si>
  <si>
    <t>Jūrmalas ūdenssaimniecības projekts IV kārta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</si>
  <si>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</si>
  <si>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</si>
  <si>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</si>
  <si>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</si>
  <si>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</si>
  <si>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</si>
  <si>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</si>
  <si>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</si>
  <si>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Ieņēmumi</t>
  </si>
  <si>
    <t>Izdevumi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</si>
  <si>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</si>
  <si>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</si>
  <si>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</si>
  <si>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</si>
  <si>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</si>
  <si>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</si>
  <si>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</si>
  <si>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</si>
  <si>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</si>
  <si>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r>
      <t>Jūrmalas pilsētas pašvaldības budžeta izdevumi 2017.gadam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</si>
  <si>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2017.gada budžeta pieprasījums</t>
  </si>
  <si>
    <t>Asignējumu apjoms 2017.gadam</t>
  </si>
  <si>
    <r>
      <t>Jūrmalas pilsētas pašvaldības 2017.gada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</si>
  <si>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2015.gada izpilde</t>
  </si>
  <si>
    <t>2016.gada stiprinātais plāns</t>
  </si>
  <si>
    <t>2016.gada precizētais plāns</t>
  </si>
  <si>
    <t>2016.gada gaidāmā izpilde</t>
  </si>
  <si>
    <t>2017.gada projekts/ 2016.gada gaidāmā izpilde (%)</t>
  </si>
  <si>
    <t>2017.gada pamatbudžeta gaidāmā izpilde kopā ar aizņēmuma atmaksu</t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</si>
  <si>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</si>
  <si>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</si>
  <si>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</si>
  <si>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</si>
  <si>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</si>
  <si>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"Algoti pagaidu sabiedriskie darbi 2016"</t>
  </si>
  <si>
    <t>Projekts "Skolotāja profesionālā pilnveide"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</si>
  <si>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</si>
  <si>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</si>
  <si>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</si>
  <si>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</si>
  <si>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nodeva par būvatļaujas saņemšanu vai būvniecības ieceres akceptu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</si>
  <si>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</si>
  <si>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</si>
  <si>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</si>
  <si>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</si>
  <si>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</si>
  <si>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04.1.8.</t>
  </si>
  <si>
    <t>9.pielikums, 11.pielikums, 12.pielikums</t>
  </si>
  <si>
    <t>14.pielikums</t>
  </si>
  <si>
    <t>20.pielikums</t>
  </si>
  <si>
    <t>08.1.8.</t>
  </si>
  <si>
    <t>09.1.6.</t>
  </si>
  <si>
    <t>09.1.7.</t>
  </si>
  <si>
    <t>Jūrmalas pilsētas vēlēšanu komisija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</si>
  <si>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</si>
  <si>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</si>
  <si>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</si>
  <si>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</si>
  <si>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Procentu ieņēmumi par atlikto maksājumu no vēl nesamaksātās pirkuma daļas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</si>
  <si>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</si>
  <si>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</si>
  <si>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</si>
  <si>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</si>
  <si>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 xml:space="preserve">Ieņēmumi no vadošā partnera partneru grupas īstenotajiem Eiropas Savienības politiku instrumentu </t>
  </si>
  <si>
    <t>Līdzfinansējuma nodrošināšana konferenču, semināru un starpnozaru pasākumu īstenošanai</t>
  </si>
  <si>
    <t>01.3.1.</t>
  </si>
  <si>
    <t>01.3.2.</t>
  </si>
  <si>
    <t>01.3.3.</t>
  </si>
  <si>
    <t>01.3.4.</t>
  </si>
  <si>
    <t>04.3.4.</t>
  </si>
  <si>
    <t>Veselības aprūpes pieejamības palielināšana</t>
  </si>
  <si>
    <t>09.20.2.</t>
  </si>
  <si>
    <t>Pašvaldības budžeta norēķini ar valsts budžetu</t>
  </si>
  <si>
    <t>01.3.5.</t>
  </si>
  <si>
    <t>01.1.7.</t>
  </si>
  <si>
    <t>10., 15.pielikums</t>
  </si>
  <si>
    <t>08.1.11.</t>
  </si>
  <si>
    <t>08.1.12.</t>
  </si>
  <si>
    <t>09.1.9.,
09.1.10.</t>
  </si>
  <si>
    <t>D_uzt</t>
  </si>
  <si>
    <t>Dome</t>
  </si>
  <si>
    <t>Proj</t>
  </si>
  <si>
    <t>Sandra</t>
  </si>
  <si>
    <t>Līga</t>
  </si>
  <si>
    <t>Arvis</t>
  </si>
  <si>
    <t>Daiga</t>
  </si>
  <si>
    <t>Ēdināš</t>
  </si>
  <si>
    <t>Elīna</t>
  </si>
  <si>
    <t>04.1.13.</t>
  </si>
  <si>
    <t>04.1.14.</t>
  </si>
  <si>
    <t>04.1.15.</t>
  </si>
  <si>
    <t>04.2.2.</t>
  </si>
  <si>
    <t>05.2.3.</t>
  </si>
  <si>
    <t>06.1.9.</t>
  </si>
  <si>
    <t>06.1.10.</t>
  </si>
  <si>
    <t>08.1.9.</t>
  </si>
  <si>
    <t>08.5.6.</t>
  </si>
  <si>
    <t>09.2.3.</t>
  </si>
  <si>
    <t>09.4.2.</t>
  </si>
  <si>
    <t>09.6.3.</t>
  </si>
  <si>
    <t>10.2.9.</t>
  </si>
  <si>
    <t>10.3.3.</t>
  </si>
  <si>
    <t>15., 18., 19.pielikums</t>
  </si>
  <si>
    <t>18.pielikums</t>
  </si>
  <si>
    <t xml:space="preserve">16., 17.pielikums </t>
  </si>
  <si>
    <t>28.pielikums</t>
  </si>
  <si>
    <t>22.pielikums</t>
  </si>
  <si>
    <t>24., 25.pielikums</t>
  </si>
  <si>
    <t>23., 24.pielikums</t>
  </si>
  <si>
    <t>23., 24., 25.pielikums</t>
  </si>
  <si>
    <t>Projekts "Exploring Nature and Environmental Issues"</t>
  </si>
  <si>
    <t>Projekts "Latvijas starptautiskās konkurētspējas veicināšana tūrismā/ 2017.gada aktivitātes"</t>
  </si>
  <si>
    <t>Pasākumi kvalitatīvas un daudzveidīgas izglītības attīstībai un atbalstam</t>
  </si>
  <si>
    <t>10.6.1.</t>
  </si>
  <si>
    <t>Jūrmalas pilsētas pašvaldības 2017.-2019.gada Ceļu fonda izlietojuma programma</t>
  </si>
  <si>
    <t xml:space="preserve">Pašvaldības sabiedrība ar ierobežotu atbildību "Veselības un sociālās aprūpes centrs-Sloka" </t>
  </si>
  <si>
    <t>Projekts "Latvijas starptautiskās konkurētspējas veicināšana tūrismā/izstādes-2016"</t>
  </si>
  <si>
    <t>Projekts "Moderns un pievilcīgs mazo ostu tīkls ar interaktīvu pārrobežu informācijas sistēmu, kopēju mārketingu un uzlabotiem ostu pakalpojumiem/Smart ports"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</si>
  <si>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</si>
  <si>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</si>
  <si>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</si>
  <si>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Jūrmalas pilsētas Lielupes pamatskolas ēku Jūrmalas Valsts ģimnāzijas telpu pārbūve, sporta zāles būvniecība Aizputes ielā 1A, Jūrmalā</t>
  </si>
  <si>
    <t>Atpūtu un sportu veicinošas infrastruktūras izveide, atjaunošana un labiekārtošana</t>
  </si>
  <si>
    <t>Jūrmalas pilsētas pašvaldības 2017.-2019.gada Ceļu fonda izlietojuma programma: Kredīta atmaksa - Ielu asfalta seguma kapitālais remonts</t>
  </si>
  <si>
    <t>Jūrmalas pilsētas pašvaldības 2017.-2019.gada Ceļu fonda izlietojuma programma: Kredīta atmaksa - Raiņa ielas rekonstrukcija posmā no Satiksmes ielas līdz Nometņu ielai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</si>
  <si>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</si>
  <si>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</si>
  <si>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</si>
  <si>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</si>
  <si>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</si>
  <si>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</si>
  <si>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</si>
  <si>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</si>
  <si>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</si>
  <si>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</si>
  <si>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</si>
  <si>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</si>
  <si>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</si>
  <si>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</si>
  <si>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04.1.11., 04.1.12.</t>
  </si>
  <si>
    <t>08.1.10., 08.1.13.</t>
  </si>
  <si>
    <t>09.1.8., 09.1.11.</t>
  </si>
  <si>
    <t>2017.gada budžets</t>
  </si>
  <si>
    <t>2017.gada budžets kopā ar konsolidāciju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</si>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</sst>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color indexed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1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32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0" fontId="7" fillId="0" borderId="33" xfId="2" applyFont="1" applyFill="1" applyBorder="1" applyAlignment="1">
      <alignment horizontal="center" vertical="center" wrapText="1"/>
    </xf>
    <xf numFmtId="3" fontId="7" fillId="0" borderId="33" xfId="2" applyNumberFormat="1" applyFont="1" applyFill="1" applyBorder="1" applyAlignment="1">
      <alignment horizontal="right" vertical="center" wrapText="1"/>
    </xf>
    <xf numFmtId="0" fontId="8" fillId="3" borderId="33" xfId="2" applyFont="1" applyFill="1" applyBorder="1" applyAlignment="1">
      <alignment horizontal="left" vertical="center" wrapText="1"/>
    </xf>
    <xf numFmtId="3" fontId="8" fillId="3" borderId="33" xfId="2" applyNumberFormat="1" applyFont="1" applyFill="1" applyBorder="1" applyAlignment="1">
      <alignment horizontal="right" vertical="center" wrapText="1"/>
    </xf>
    <xf numFmtId="0" fontId="5" fillId="0" borderId="32" xfId="2" applyFont="1" applyFill="1" applyBorder="1" applyAlignment="1">
      <alignment vertical="center"/>
    </xf>
    <xf numFmtId="0" fontId="5" fillId="0" borderId="33" xfId="2" applyFont="1" applyFill="1" applyBorder="1" applyAlignment="1">
      <alignment vertical="center" wrapText="1"/>
    </xf>
    <xf numFmtId="3" fontId="5" fillId="0" borderId="33" xfId="2" applyNumberFormat="1" applyFont="1" applyFill="1" applyBorder="1" applyAlignment="1">
      <alignment horizontal="right" vertical="center" wrapText="1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4" fillId="0" borderId="3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3" fontId="4" fillId="0" borderId="37" xfId="2" applyNumberFormat="1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0" fontId="4" fillId="0" borderId="39" xfId="2" applyFont="1" applyFill="1" applyBorder="1" applyAlignment="1">
      <alignment vertical="center" wrapText="1"/>
    </xf>
    <xf numFmtId="3" fontId="4" fillId="0" borderId="39" xfId="2" applyNumberFormat="1" applyFont="1" applyFill="1" applyBorder="1" applyAlignment="1">
      <alignment vertical="center"/>
    </xf>
    <xf numFmtId="3" fontId="8" fillId="3" borderId="33" xfId="2" applyNumberFormat="1" applyFont="1" applyFill="1" applyBorder="1" applyAlignment="1">
      <alignment vertical="center"/>
    </xf>
    <xf numFmtId="3" fontId="5" fillId="0" borderId="33" xfId="2" applyNumberFormat="1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3" fontId="4" fillId="0" borderId="33" xfId="2" applyNumberFormat="1" applyFont="1" applyFill="1" applyBorder="1" applyAlignment="1">
      <alignment vertical="center"/>
    </xf>
    <xf numFmtId="0" fontId="5" fillId="0" borderId="33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8" xfId="2" applyFont="1" applyFill="1" applyBorder="1" applyAlignment="1">
      <alignment wrapText="1"/>
    </xf>
    <xf numFmtId="0" fontId="4" fillId="0" borderId="32" xfId="2" applyFont="1" applyFill="1" applyBorder="1"/>
    <xf numFmtId="0" fontId="4" fillId="0" borderId="33" xfId="2" applyFont="1" applyFill="1" applyBorder="1" applyAlignment="1">
      <alignment wrapText="1"/>
    </xf>
    <xf numFmtId="0" fontId="8" fillId="3" borderId="33" xfId="2" applyFont="1" applyFill="1" applyBorder="1" applyAlignment="1">
      <alignment vertical="center" wrapText="1"/>
    </xf>
    <xf numFmtId="0" fontId="4" fillId="0" borderId="16" xfId="2" applyFont="1" applyFill="1" applyBorder="1" applyAlignment="1">
      <alignment vertical="center"/>
    </xf>
    <xf numFmtId="0" fontId="4" fillId="0" borderId="18" xfId="2" applyFont="1" applyFill="1" applyBorder="1" applyAlignment="1">
      <alignment vertical="center" wrapText="1"/>
    </xf>
    <xf numFmtId="3" fontId="4" fillId="0" borderId="18" xfId="2" applyNumberFormat="1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 wrapText="1"/>
    </xf>
    <xf numFmtId="3" fontId="4" fillId="0" borderId="42" xfId="2" applyNumberFormat="1" applyFont="1" applyFill="1" applyBorder="1" applyAlignment="1">
      <alignment vertical="center"/>
    </xf>
    <xf numFmtId="0" fontId="5" fillId="0" borderId="18" xfId="2" applyFont="1" applyFill="1" applyBorder="1" applyAlignment="1">
      <alignment vertical="top" wrapText="1"/>
    </xf>
    <xf numFmtId="0" fontId="4" fillId="0" borderId="33" xfId="2" applyFont="1" applyFill="1" applyBorder="1" applyAlignment="1">
      <alignment vertical="top" wrapText="1"/>
    </xf>
    <xf numFmtId="0" fontId="5" fillId="0" borderId="32" xfId="2" applyFont="1" applyFill="1" applyBorder="1" applyAlignment="1">
      <alignment horizontal="left" vertical="center"/>
    </xf>
    <xf numFmtId="0" fontId="5" fillId="0" borderId="32" xfId="2" applyFont="1" applyFill="1" applyBorder="1"/>
    <xf numFmtId="0" fontId="5" fillId="0" borderId="33" xfId="2" applyFont="1" applyFill="1" applyBorder="1" applyAlignment="1">
      <alignment wrapText="1"/>
    </xf>
    <xf numFmtId="0" fontId="4" fillId="0" borderId="44" xfId="2" applyFont="1" applyFill="1" applyBorder="1" applyAlignment="1">
      <alignment vertical="center"/>
    </xf>
    <xf numFmtId="0" fontId="4" fillId="0" borderId="45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/>
    </xf>
    <xf numFmtId="0" fontId="4" fillId="0" borderId="29" xfId="2" applyFont="1" applyFill="1" applyBorder="1"/>
    <xf numFmtId="0" fontId="4" fillId="0" borderId="30" xfId="2" applyFont="1" applyFill="1" applyBorder="1"/>
    <xf numFmtId="0" fontId="5" fillId="0" borderId="29" xfId="2" applyFont="1" applyFill="1" applyBorder="1"/>
    <xf numFmtId="0" fontId="5" fillId="0" borderId="30" xfId="2" applyFont="1" applyFill="1" applyBorder="1"/>
    <xf numFmtId="0" fontId="4" fillId="0" borderId="33" xfId="2" applyFont="1" applyFill="1" applyBorder="1" applyAlignment="1">
      <alignment horizontal="left" wrapText="1"/>
    </xf>
    <xf numFmtId="0" fontId="4" fillId="0" borderId="16" xfId="2" applyFont="1" applyFill="1" applyBorder="1"/>
    <xf numFmtId="0" fontId="4" fillId="0" borderId="17" xfId="2" applyFont="1" applyFill="1" applyBorder="1"/>
    <xf numFmtId="0" fontId="4" fillId="0" borderId="46" xfId="2" applyFont="1" applyFill="1" applyBorder="1"/>
    <xf numFmtId="3" fontId="5" fillId="0" borderId="4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4" fillId="0" borderId="18" xfId="2" applyNumberFormat="1" applyFont="1" applyFill="1" applyBorder="1" applyAlignment="1">
      <alignment horizontal="right" vertical="center"/>
    </xf>
    <xf numFmtId="0" fontId="9" fillId="0" borderId="49" xfId="2" applyFont="1" applyFill="1" applyBorder="1" applyAlignment="1">
      <alignment horizontal="center" vertical="center"/>
    </xf>
    <xf numFmtId="0" fontId="9" fillId="0" borderId="49" xfId="2" applyFont="1" applyFill="1" applyBorder="1" applyAlignment="1">
      <alignment horizontal="center" vertical="center" wrapText="1"/>
    </xf>
    <xf numFmtId="0" fontId="8" fillId="4" borderId="33" xfId="2" applyFont="1" applyFill="1" applyBorder="1" applyAlignment="1">
      <alignment wrapText="1"/>
    </xf>
    <xf numFmtId="3" fontId="8" fillId="4" borderId="18" xfId="2" applyNumberFormat="1" applyFont="1" applyFill="1" applyBorder="1" applyAlignment="1">
      <alignment horizontal="right" vertical="center"/>
    </xf>
    <xf numFmtId="0" fontId="4" fillId="0" borderId="33" xfId="2" applyFont="1" applyFill="1" applyBorder="1" applyAlignment="1">
      <alignment horizontal="right" wrapText="1"/>
    </xf>
    <xf numFmtId="0" fontId="4" fillId="0" borderId="50" xfId="2" applyFont="1" applyFill="1" applyBorder="1" applyAlignment="1">
      <alignment vertical="center" wrapText="1"/>
    </xf>
    <xf numFmtId="3" fontId="4" fillId="0" borderId="50" xfId="2" applyNumberFormat="1" applyFont="1" applyFill="1" applyBorder="1" applyAlignment="1">
      <alignment vertical="center"/>
    </xf>
    <xf numFmtId="3" fontId="5" fillId="0" borderId="18" xfId="2" applyNumberFormat="1" applyFont="1" applyFill="1" applyBorder="1" applyAlignment="1">
      <alignment horizontal="right" vertical="center"/>
    </xf>
    <xf numFmtId="49" fontId="4" fillId="0" borderId="51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3" fontId="4" fillId="0" borderId="53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3" fontId="4" fillId="6" borderId="35" xfId="2" applyNumberFormat="1" applyFont="1" applyFill="1" applyBorder="1" applyAlignment="1">
      <alignment vertical="center"/>
    </xf>
    <xf numFmtId="3" fontId="4" fillId="6" borderId="37" xfId="2" applyNumberFormat="1" applyFont="1" applyFill="1" applyBorder="1" applyAlignment="1">
      <alignment vertical="center"/>
    </xf>
    <xf numFmtId="3" fontId="4" fillId="6" borderId="42" xfId="2" applyNumberFormat="1" applyFont="1" applyFill="1" applyBorder="1" applyAlignment="1">
      <alignment vertical="center"/>
    </xf>
    <xf numFmtId="3" fontId="4" fillId="6" borderId="39" xfId="2" applyNumberFormat="1" applyFont="1" applyFill="1" applyBorder="1" applyAlignment="1">
      <alignment vertical="center"/>
    </xf>
    <xf numFmtId="3" fontId="4" fillId="6" borderId="33" xfId="2" applyNumberFormat="1" applyFont="1" applyFill="1" applyBorder="1" applyAlignment="1">
      <alignment vertical="center"/>
    </xf>
    <xf numFmtId="3" fontId="4" fillId="6" borderId="3" xfId="2" applyNumberFormat="1" applyFont="1" applyFill="1" applyBorder="1" applyAlignment="1">
      <alignment vertical="center"/>
    </xf>
    <xf numFmtId="0" fontId="5" fillId="0" borderId="39" xfId="2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35" xfId="2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33" xfId="2" applyNumberFormat="1" applyFont="1" applyFill="1" applyBorder="1" applyAlignment="1">
      <alignment horizontal="right" vertical="center"/>
    </xf>
    <xf numFmtId="3" fontId="4" fillId="6" borderId="33" xfId="2" applyNumberFormat="1" applyFont="1" applyFill="1" applyBorder="1" applyAlignment="1">
      <alignment horizontal="right" vertical="center"/>
    </xf>
    <xf numFmtId="0" fontId="11" fillId="0" borderId="32" xfId="2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horizontal="right" vertical="center" wrapText="1"/>
    </xf>
    <xf numFmtId="3" fontId="4" fillId="0" borderId="40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64" xfId="2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64" xfId="2" applyFont="1" applyFill="1" applyBorder="1" applyAlignment="1">
      <alignment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3" fontId="4" fillId="0" borderId="72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73" xfId="0" applyNumberFormat="1" applyFont="1" applyFill="1" applyBorder="1" applyAlignment="1">
      <alignment horizontal="right" vertical="center" wrapText="1"/>
    </xf>
    <xf numFmtId="3" fontId="4" fillId="0" borderId="74" xfId="0" applyNumberFormat="1" applyFont="1" applyFill="1" applyBorder="1" applyAlignment="1">
      <alignment horizontal="right" vertical="center" wrapText="1"/>
    </xf>
    <xf numFmtId="3" fontId="4" fillId="0" borderId="73" xfId="0" applyNumberFormat="1" applyFont="1" applyFill="1" applyBorder="1" applyAlignment="1">
      <alignment horizontal="left" vertical="center" wrapText="1"/>
    </xf>
    <xf numFmtId="3" fontId="4" fillId="0" borderId="75" xfId="0" applyNumberFormat="1" applyFont="1" applyFill="1" applyBorder="1" applyAlignment="1">
      <alignment horizontal="right" vertical="center" wrapText="1"/>
    </xf>
    <xf numFmtId="3" fontId="4" fillId="0" borderId="76" xfId="0" applyNumberFormat="1" applyFont="1" applyFill="1" applyBorder="1" applyAlignment="1">
      <alignment horizontal="right" vertical="center" wrapText="1"/>
    </xf>
    <xf numFmtId="3" fontId="4" fillId="0" borderId="77" xfId="0" applyNumberFormat="1" applyFont="1" applyFill="1" applyBorder="1" applyAlignment="1">
      <alignment horizontal="right" vertical="center" wrapText="1"/>
    </xf>
    <xf numFmtId="0" fontId="8" fillId="0" borderId="32" xfId="2" applyFont="1" applyFill="1" applyBorder="1" applyAlignment="1">
      <alignment horizontal="left" vertical="center"/>
    </xf>
    <xf numFmtId="0" fontId="4" fillId="0" borderId="34" xfId="2" applyFont="1" applyFill="1" applyBorder="1"/>
    <xf numFmtId="0" fontId="4" fillId="0" borderId="44" xfId="2" applyFont="1" applyFill="1" applyBorder="1"/>
    <xf numFmtId="0" fontId="5" fillId="0" borderId="44" xfId="0" applyFont="1" applyBorder="1" applyAlignment="1">
      <alignment horizontal="center"/>
    </xf>
    <xf numFmtId="0" fontId="4" fillId="0" borderId="35" xfId="2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3" fontId="4" fillId="0" borderId="6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6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2" applyFont="1" applyFill="1" applyBorder="1" applyAlignment="1">
      <alignment horizontal="right" vertical="center"/>
    </xf>
    <xf numFmtId="0" fontId="4" fillId="0" borderId="68" xfId="2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/>
    </xf>
    <xf numFmtId="0" fontId="5" fillId="0" borderId="29" xfId="2" applyFont="1" applyFill="1" applyBorder="1" applyAlignment="1">
      <alignment horizontal="left" vertical="center"/>
    </xf>
    <xf numFmtId="3" fontId="4" fillId="0" borderId="0" xfId="2" applyNumberFormat="1" applyFont="1" applyFill="1" applyBorder="1"/>
    <xf numFmtId="0" fontId="4" fillId="0" borderId="108" xfId="2" applyFont="1" applyFill="1" applyBorder="1" applyAlignment="1">
      <alignment horizontal="center" vertical="center"/>
    </xf>
    <xf numFmtId="0" fontId="4" fillId="0" borderId="108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/>
    <xf numFmtId="164" fontId="7" fillId="0" borderId="33" xfId="2" applyNumberFormat="1" applyFont="1" applyFill="1" applyBorder="1" applyAlignment="1">
      <alignment horizontal="center" vertical="center" wrapText="1"/>
    </xf>
    <xf numFmtId="164" fontId="8" fillId="3" borderId="33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164" fontId="5" fillId="0" borderId="33" xfId="2" applyNumberFormat="1" applyFont="1" applyFill="1" applyBorder="1" applyAlignment="1">
      <alignment horizontal="center" vertical="center" wrapText="1"/>
    </xf>
    <xf numFmtId="164" fontId="4" fillId="0" borderId="35" xfId="2" applyNumberFormat="1" applyFont="1" applyFill="1" applyBorder="1" applyAlignment="1">
      <alignment horizontal="center" vertical="center" wrapText="1"/>
    </xf>
    <xf numFmtId="164" fontId="4" fillId="0" borderId="50" xfId="2" applyNumberFormat="1" applyFont="1" applyFill="1" applyBorder="1" applyAlignment="1">
      <alignment horizontal="center" vertical="center" wrapText="1"/>
    </xf>
    <xf numFmtId="164" fontId="4" fillId="0" borderId="37" xfId="2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/>
    <xf numFmtId="164" fontId="4" fillId="0" borderId="33" xfId="2" applyNumberFormat="1" applyFont="1" applyFill="1" applyBorder="1" applyAlignment="1">
      <alignment horizontal="center" vertical="center" wrapText="1"/>
    </xf>
    <xf numFmtId="164" fontId="5" fillId="0" borderId="35" xfId="2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42" xfId="2" applyNumberFormat="1" applyFont="1" applyFill="1" applyBorder="1" applyAlignment="1">
      <alignment horizontal="center" vertical="center" wrapText="1"/>
    </xf>
    <xf numFmtId="0" fontId="4" fillId="0" borderId="124" xfId="2" applyFont="1" applyFill="1" applyBorder="1" applyAlignment="1">
      <alignment vertical="center"/>
    </xf>
    <xf numFmtId="164" fontId="4" fillId="0" borderId="64" xfId="2" applyNumberFormat="1" applyFont="1" applyFill="1" applyBorder="1" applyAlignment="1">
      <alignment horizontal="center" vertical="center" wrapText="1"/>
    </xf>
    <xf numFmtId="0" fontId="4" fillId="0" borderId="125" xfId="2" applyFont="1" applyFill="1" applyBorder="1" applyAlignment="1">
      <alignment vertical="center"/>
    </xf>
    <xf numFmtId="3" fontId="5" fillId="0" borderId="0" xfId="2" applyNumberFormat="1" applyFont="1" applyFill="1" applyBorder="1"/>
    <xf numFmtId="164" fontId="4" fillId="0" borderId="18" xfId="2" applyNumberFormat="1" applyFont="1" applyFill="1" applyBorder="1" applyAlignment="1">
      <alignment horizontal="center" vertical="center" wrapText="1"/>
    </xf>
    <xf numFmtId="0" fontId="4" fillId="0" borderId="124" xfId="2" applyFont="1" applyFill="1" applyBorder="1" applyAlignment="1">
      <alignment horizontal="left" vertical="center"/>
    </xf>
    <xf numFmtId="3" fontId="4" fillId="6" borderId="64" xfId="2" applyNumberFormat="1" applyFont="1" applyFill="1" applyBorder="1" applyAlignment="1">
      <alignment vertical="center"/>
    </xf>
    <xf numFmtId="0" fontId="5" fillId="0" borderId="34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79" xfId="2" applyFont="1" applyFill="1" applyBorder="1" applyAlignment="1">
      <alignment horizontal="center"/>
    </xf>
    <xf numFmtId="3" fontId="4" fillId="6" borderId="3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right" vertical="center"/>
    </xf>
    <xf numFmtId="3" fontId="11" fillId="0" borderId="33" xfId="2" applyNumberFormat="1" applyFont="1" applyFill="1" applyBorder="1" applyAlignment="1">
      <alignment vertical="center"/>
    </xf>
    <xf numFmtId="164" fontId="11" fillId="0" borderId="33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/>
    <xf numFmtId="0" fontId="4" fillId="0" borderId="33" xfId="2" applyFont="1" applyFill="1" applyBorder="1"/>
    <xf numFmtId="164" fontId="5" fillId="0" borderId="107" xfId="2" applyNumberFormat="1" applyFont="1" applyFill="1" applyBorder="1" applyAlignment="1">
      <alignment horizontal="center" vertical="center" wrapText="1"/>
    </xf>
    <xf numFmtId="0" fontId="9" fillId="0" borderId="102" xfId="2" applyFont="1" applyFill="1" applyBorder="1" applyAlignment="1">
      <alignment horizontal="center" vertical="center" wrapText="1"/>
    </xf>
    <xf numFmtId="0" fontId="4" fillId="0" borderId="101" xfId="2" applyFont="1" applyFill="1" applyBorder="1" applyAlignment="1">
      <alignment horizontal="center" vertical="center" wrapText="1"/>
    </xf>
    <xf numFmtId="164" fontId="5" fillId="4" borderId="33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1" fontId="10" fillId="0" borderId="63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right" vertical="center" wrapText="1"/>
    </xf>
    <xf numFmtId="0" fontId="4" fillId="0" borderId="52" xfId="2" applyFont="1" applyFill="1" applyBorder="1" applyAlignment="1">
      <alignment horizontal="right" vertical="center"/>
    </xf>
    <xf numFmtId="0" fontId="4" fillId="0" borderId="68" xfId="2" applyFont="1" applyFill="1" applyBorder="1" applyAlignment="1">
      <alignment horizontal="right" vertical="center"/>
    </xf>
    <xf numFmtId="0" fontId="17" fillId="0" borderId="52" xfId="0" applyFont="1" applyFill="1" applyBorder="1" applyAlignment="1">
      <alignment horizontal="center" vertical="center" wrapText="1"/>
    </xf>
    <xf numFmtId="3" fontId="17" fillId="0" borderId="54" xfId="0" applyNumberFormat="1" applyFont="1" applyFill="1" applyBorder="1" applyAlignment="1">
      <alignment horizontal="right" vertical="center" wrapText="1"/>
    </xf>
    <xf numFmtId="3" fontId="17" fillId="0" borderId="53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Fill="1" applyBorder="1" applyAlignment="1">
      <alignment horizontal="right" vertical="center" wrapText="1"/>
    </xf>
    <xf numFmtId="3" fontId="17" fillId="0" borderId="43" xfId="0" applyNumberFormat="1" applyFont="1" applyFill="1" applyBorder="1" applyAlignment="1">
      <alignment horizontal="right" vertical="center" wrapText="1"/>
    </xf>
    <xf numFmtId="0" fontId="17" fillId="0" borderId="54" xfId="0" applyFont="1" applyFill="1" applyBorder="1" applyAlignment="1">
      <alignment horizontal="lef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left" vertical="center"/>
    </xf>
    <xf numFmtId="164" fontId="7" fillId="2" borderId="3" xfId="2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12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33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16" fillId="0" borderId="0" xfId="3" applyFont="1" applyFill="1" applyBorder="1" applyAlignment="1" applyProtection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128" xfId="0" applyNumberFormat="1" applyFont="1" applyFill="1" applyBorder="1" applyAlignment="1">
      <alignment horizontal="right" vertical="center" wrapText="1"/>
    </xf>
    <xf numFmtId="3" fontId="4" fillId="0" borderId="12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4" xfId="0" applyFont="1" applyFill="1" applyBorder="1"/>
    <xf numFmtId="0" fontId="4" fillId="0" borderId="130" xfId="2" applyFont="1" applyFill="1" applyBorder="1" applyAlignment="1">
      <alignment horizontal="center" vertical="center" wrapText="1"/>
    </xf>
    <xf numFmtId="3" fontId="5" fillId="0" borderId="35" xfId="2" applyNumberFormat="1" applyFont="1" applyFill="1" applyBorder="1" applyAlignment="1">
      <alignment vertical="center"/>
    </xf>
    <xf numFmtId="3" fontId="13" fillId="0" borderId="35" xfId="2" applyNumberFormat="1" applyFont="1" applyFill="1" applyBorder="1" applyAlignment="1">
      <alignment vertical="center"/>
    </xf>
    <xf numFmtId="3" fontId="5" fillId="0" borderId="132" xfId="2" applyNumberFormat="1" applyFont="1" applyFill="1" applyBorder="1" applyAlignment="1">
      <alignment vertical="center"/>
    </xf>
    <xf numFmtId="3" fontId="4" fillId="0" borderId="35" xfId="2" applyNumberFormat="1" applyFont="1" applyFill="1" applyBorder="1" applyAlignment="1">
      <alignment horizontal="right" vertical="center"/>
    </xf>
    <xf numFmtId="0" fontId="4" fillId="10" borderId="0" xfId="2" applyFont="1" applyFill="1" applyBorder="1" applyAlignment="1"/>
    <xf numFmtId="0" fontId="4" fillId="0" borderId="0" xfId="2" applyFont="1" applyFill="1" applyBorder="1" applyAlignment="1"/>
    <xf numFmtId="0" fontId="5" fillId="0" borderId="29" xfId="2" applyFont="1" applyFill="1" applyBorder="1" applyAlignment="1">
      <alignment horizontal="left" vertical="center"/>
    </xf>
    <xf numFmtId="0" fontId="5" fillId="0" borderId="133" xfId="2" applyFont="1" applyFill="1" applyBorder="1" applyAlignment="1">
      <alignment vertical="center" wrapText="1"/>
    </xf>
    <xf numFmtId="0" fontId="21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22" fillId="5" borderId="18" xfId="2" applyNumberFormat="1" applyFont="1" applyFill="1" applyBorder="1" applyAlignment="1">
      <alignment horizontal="right" vertical="center"/>
    </xf>
    <xf numFmtId="164" fontId="22" fillId="5" borderId="33" xfId="2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 applyAlignment="1">
      <alignment horizontal="right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6" fillId="0" borderId="0" xfId="0" applyFont="1" applyBorder="1"/>
    <xf numFmtId="3" fontId="26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wrapText="1"/>
    </xf>
    <xf numFmtId="3" fontId="2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left" vertical="center" wrapText="1"/>
    </xf>
    <xf numFmtId="3" fontId="17" fillId="0" borderId="42" xfId="0" applyNumberFormat="1" applyFont="1" applyFill="1" applyBorder="1" applyAlignment="1">
      <alignment horizontal="righ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/>
    <xf numFmtId="0" fontId="4" fillId="8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62" xfId="0" applyNumberFormat="1" applyFont="1" applyFill="1" applyBorder="1" applyAlignment="1">
      <alignment horizontal="left" vertical="center" wrapText="1"/>
    </xf>
    <xf numFmtId="49" fontId="4" fillId="0" borderId="59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4" fillId="0" borderId="52" xfId="2" applyFont="1" applyFill="1" applyBorder="1" applyAlignment="1">
      <alignment horizontal="right" vertical="center"/>
    </xf>
    <xf numFmtId="0" fontId="4" fillId="0" borderId="68" xfId="2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4" fillId="0" borderId="128" xfId="2" applyFont="1" applyFill="1" applyBorder="1" applyAlignment="1">
      <alignment vertical="center" wrapText="1"/>
    </xf>
    <xf numFmtId="0" fontId="4" fillId="0" borderId="34" xfId="2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9" borderId="0" xfId="2" applyNumberFormat="1" applyFont="1" applyFill="1" applyBorder="1"/>
    <xf numFmtId="0" fontId="4" fillId="9" borderId="0" xfId="2" applyFont="1" applyFill="1" applyBorder="1"/>
    <xf numFmtId="0" fontId="4" fillId="0" borderId="12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3" fillId="0" borderId="42" xfId="2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horizontal="right" vertical="center" wrapText="1"/>
    </xf>
    <xf numFmtId="49" fontId="4" fillId="0" borderId="60" xfId="0" applyNumberFormat="1" applyFont="1" applyFill="1" applyBorder="1" applyAlignment="1">
      <alignment horizontal="left" vertical="center" wrapText="1"/>
    </xf>
    <xf numFmtId="49" fontId="17" fillId="0" borderId="5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2" applyFont="1" applyFill="1" applyBorder="1" applyAlignment="1">
      <alignment horizontal="right" vertical="center"/>
    </xf>
    <xf numFmtId="0" fontId="4" fillId="0" borderId="68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/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49" fontId="4" fillId="0" borderId="83" xfId="0" applyNumberFormat="1" applyFont="1" applyFill="1" applyBorder="1" applyAlignment="1">
      <alignment horizontal="center" vertical="center" textRotation="90" wrapText="1"/>
    </xf>
    <xf numFmtId="49" fontId="4" fillId="0" borderId="84" xfId="0" applyNumberFormat="1" applyFont="1" applyFill="1" applyBorder="1" applyAlignment="1">
      <alignment horizontal="center" vertical="center" textRotation="90" wrapText="1"/>
    </xf>
    <xf numFmtId="49" fontId="4" fillId="0" borderId="85" xfId="0" applyNumberFormat="1" applyFont="1" applyFill="1" applyBorder="1" applyAlignment="1">
      <alignment horizontal="center" vertical="center" textRotation="90" wrapText="1"/>
    </xf>
    <xf numFmtId="0" fontId="4" fillId="0" borderId="130" xfId="0" applyFont="1" applyFill="1" applyBorder="1" applyAlignment="1">
      <alignment horizontal="center" vertical="center" textRotation="90" wrapText="1"/>
    </xf>
    <xf numFmtId="0" fontId="4" fillId="0" borderId="131" xfId="0" applyFont="1" applyFill="1" applyBorder="1" applyAlignment="1">
      <alignment horizontal="center" vertical="center" textRotation="90" wrapText="1"/>
    </xf>
    <xf numFmtId="0" fontId="4" fillId="0" borderId="101" xfId="0" applyFont="1" applyFill="1" applyBorder="1" applyAlignment="1">
      <alignment horizontal="center" vertical="center" textRotation="90" wrapText="1"/>
    </xf>
    <xf numFmtId="0" fontId="4" fillId="0" borderId="102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textRotation="90" wrapText="1"/>
    </xf>
    <xf numFmtId="0" fontId="4" fillId="0" borderId="109" xfId="0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10" xfId="0" applyFont="1" applyFill="1" applyBorder="1" applyAlignment="1">
      <alignment horizontal="center" vertical="center" textRotation="90" wrapText="1"/>
    </xf>
    <xf numFmtId="0" fontId="5" fillId="0" borderId="111" xfId="0" applyFont="1" applyFill="1" applyBorder="1" applyAlignment="1">
      <alignment horizontal="center" vertical="center" textRotation="90" wrapText="1"/>
    </xf>
    <xf numFmtId="0" fontId="5" fillId="0" borderId="88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textRotation="90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0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9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2" fillId="0" borderId="81" xfId="0" applyNumberFormat="1" applyFont="1" applyFill="1" applyBorder="1" applyAlignment="1">
      <alignment horizontal="left" vertical="center" wrapText="1"/>
    </xf>
    <xf numFmtId="49" fontId="12" fillId="0" borderId="82" xfId="0" applyNumberFormat="1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49" fontId="4" fillId="0" borderId="81" xfId="0" applyNumberFormat="1" applyFont="1" applyFill="1" applyBorder="1" applyAlignment="1">
      <alignment horizontal="left" vertical="center" wrapText="1"/>
    </xf>
    <xf numFmtId="49" fontId="4" fillId="0" borderId="82" xfId="0" applyNumberFormat="1" applyFont="1" applyFill="1" applyBorder="1" applyAlignment="1">
      <alignment horizontal="left" vertical="center" wrapText="1"/>
    </xf>
    <xf numFmtId="0" fontId="5" fillId="0" borderId="87" xfId="0" applyFont="1" applyFill="1" applyBorder="1" applyAlignment="1">
      <alignment horizontal="center" vertical="center" textRotation="90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49" fontId="4" fillId="0" borderId="82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4" fillId="0" borderId="87" xfId="2" applyFont="1" applyFill="1" applyBorder="1" applyAlignment="1">
      <alignment horizontal="center" vertical="center" wrapText="1"/>
    </xf>
    <xf numFmtId="0" fontId="4" fillId="0" borderId="108" xfId="2" applyFont="1" applyFill="1" applyBorder="1" applyAlignment="1">
      <alignment horizontal="center" vertical="center" wrapText="1"/>
    </xf>
    <xf numFmtId="0" fontId="9" fillId="0" borderId="117" xfId="2" applyFont="1" applyFill="1" applyBorder="1" applyAlignment="1">
      <alignment horizontal="center" vertical="center" wrapText="1"/>
    </xf>
    <xf numFmtId="0" fontId="9" fillId="0" borderId="118" xfId="2" applyFont="1" applyFill="1" applyBorder="1" applyAlignment="1">
      <alignment horizontal="center" vertical="center" wrapText="1"/>
    </xf>
    <xf numFmtId="0" fontId="9" fillId="0" borderId="119" xfId="2" applyFont="1" applyFill="1" applyBorder="1" applyAlignment="1">
      <alignment horizontal="center" vertical="center" wrapText="1"/>
    </xf>
    <xf numFmtId="0" fontId="4" fillId="0" borderId="65" xfId="2" applyFont="1" applyFill="1" applyBorder="1" applyAlignment="1">
      <alignment horizontal="right" vertical="center" wrapText="1"/>
    </xf>
    <xf numFmtId="0" fontId="4" fillId="0" borderId="67" xfId="2" applyFont="1" applyFill="1" applyBorder="1" applyAlignment="1">
      <alignment horizontal="right" vertical="center"/>
    </xf>
    <xf numFmtId="0" fontId="8" fillId="3" borderId="32" xfId="2" applyFont="1" applyFill="1" applyBorder="1" applyAlignment="1">
      <alignment horizontal="left" vertical="center"/>
    </xf>
    <xf numFmtId="0" fontId="8" fillId="3" borderId="29" xfId="2" applyFont="1" applyFill="1" applyBorder="1" applyAlignment="1">
      <alignment horizontal="left" vertical="center"/>
    </xf>
    <xf numFmtId="0" fontId="5" fillId="0" borderId="2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/>
    </xf>
    <xf numFmtId="0" fontId="5" fillId="0" borderId="46" xfId="2" applyFont="1" applyFill="1" applyBorder="1" applyAlignment="1">
      <alignment horizontal="left"/>
    </xf>
    <xf numFmtId="0" fontId="4" fillId="0" borderId="29" xfId="2" applyFont="1" applyFill="1" applyBorder="1" applyAlignment="1">
      <alignment horizontal="center" vertical="center"/>
    </xf>
    <xf numFmtId="0" fontId="4" fillId="0" borderId="65" xfId="2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left" vertical="center"/>
    </xf>
    <xf numFmtId="0" fontId="4" fillId="0" borderId="30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9" xfId="2" applyFont="1" applyFill="1" applyBorder="1" applyAlignment="1">
      <alignment horizontal="center" vertical="center" wrapText="1"/>
    </xf>
    <xf numFmtId="0" fontId="4" fillId="0" borderId="44" xfId="2" applyFont="1" applyFill="1" applyBorder="1" applyAlignment="1">
      <alignment horizontal="center" vertical="center"/>
    </xf>
    <xf numFmtId="0" fontId="4" fillId="0" borderId="67" xfId="2" applyFont="1" applyFill="1" applyBorder="1" applyAlignment="1">
      <alignment horizontal="right" vertical="center" wrapText="1"/>
    </xf>
    <xf numFmtId="0" fontId="4" fillId="0" borderId="17" xfId="2" applyFont="1" applyFill="1" applyBorder="1" applyAlignment="1">
      <alignment horizontal="center" vertical="center"/>
    </xf>
    <xf numFmtId="0" fontId="4" fillId="0" borderId="52" xfId="2" applyFont="1" applyFill="1" applyBorder="1" applyAlignment="1">
      <alignment horizontal="right" vertical="center"/>
    </xf>
    <xf numFmtId="0" fontId="4" fillId="0" borderId="68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left" vertical="top"/>
    </xf>
    <xf numFmtId="0" fontId="5" fillId="0" borderId="46" xfId="2" applyFont="1" applyFill="1" applyBorder="1" applyAlignment="1">
      <alignment horizontal="left" vertical="top"/>
    </xf>
    <xf numFmtId="0" fontId="4" fillId="0" borderId="29" xfId="2" applyFont="1" applyFill="1" applyBorder="1" applyAlignment="1">
      <alignment horizontal="center" vertical="top"/>
    </xf>
    <xf numFmtId="0" fontId="4" fillId="0" borderId="30" xfId="2" applyFont="1" applyFill="1" applyBorder="1" applyAlignment="1">
      <alignment horizontal="center" vertical="top"/>
    </xf>
    <xf numFmtId="0" fontId="4" fillId="0" borderId="112" xfId="2" applyFont="1" applyFill="1" applyBorder="1" applyAlignment="1">
      <alignment horizontal="right" vertical="center"/>
    </xf>
    <xf numFmtId="0" fontId="4" fillId="0" borderId="113" xfId="2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vertical="center"/>
    </xf>
    <xf numFmtId="0" fontId="4" fillId="0" borderId="30" xfId="2" applyFont="1" applyFill="1" applyBorder="1" applyAlignment="1">
      <alignment horizontal="right" vertical="center"/>
    </xf>
    <xf numFmtId="0" fontId="4" fillId="0" borderId="112" xfId="2" applyFont="1" applyFill="1" applyBorder="1" applyAlignment="1">
      <alignment horizontal="center" vertical="center"/>
    </xf>
    <xf numFmtId="0" fontId="4" fillId="0" borderId="115" xfId="2" applyFont="1" applyFill="1" applyBorder="1" applyAlignment="1">
      <alignment horizontal="right" vertical="center"/>
    </xf>
    <xf numFmtId="0" fontId="4" fillId="0" borderId="116" xfId="2" applyFont="1" applyFill="1" applyBorder="1" applyAlignment="1">
      <alignment horizontal="right" vertical="center"/>
    </xf>
    <xf numFmtId="0" fontId="8" fillId="3" borderId="30" xfId="2" applyFont="1" applyFill="1" applyBorder="1" applyAlignment="1">
      <alignment horizontal="left" vertical="center"/>
    </xf>
    <xf numFmtId="0" fontId="11" fillId="0" borderId="32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0" fontId="11" fillId="0" borderId="30" xfId="2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114" xfId="2" applyFont="1" applyFill="1" applyBorder="1" applyAlignment="1">
      <alignment horizontal="right" vertical="center"/>
    </xf>
    <xf numFmtId="0" fontId="4" fillId="10" borderId="0" xfId="2" applyFont="1" applyFill="1" applyBorder="1" applyAlignment="1">
      <alignment horizontal="left"/>
    </xf>
    <xf numFmtId="49" fontId="4" fillId="0" borderId="0" xfId="2" applyNumberFormat="1" applyFont="1" applyFill="1" applyAlignment="1">
      <alignment horizontal="left"/>
    </xf>
    <xf numFmtId="0" fontId="8" fillId="4" borderId="32" xfId="2" applyFont="1" applyFill="1" applyBorder="1" applyAlignment="1">
      <alignment horizontal="center"/>
    </xf>
    <xf numFmtId="0" fontId="8" fillId="4" borderId="29" xfId="2" applyFont="1" applyFill="1" applyBorder="1" applyAlignment="1">
      <alignment horizontal="center"/>
    </xf>
    <xf numFmtId="0" fontId="8" fillId="4" borderId="30" xfId="2" applyFont="1" applyFill="1" applyBorder="1" applyAlignment="1">
      <alignment horizontal="center"/>
    </xf>
    <xf numFmtId="0" fontId="5" fillId="0" borderId="121" xfId="2" applyFont="1" applyFill="1" applyBorder="1" applyAlignment="1">
      <alignment horizontal="center" vertical="center" wrapText="1"/>
    </xf>
    <xf numFmtId="0" fontId="5" fillId="0" borderId="122" xfId="2" applyFont="1" applyFill="1" applyBorder="1" applyAlignment="1">
      <alignment horizontal="center" vertical="center" wrapText="1"/>
    </xf>
    <xf numFmtId="0" fontId="5" fillId="0" borderId="123" xfId="2" applyFont="1" applyFill="1" applyBorder="1" applyAlignment="1">
      <alignment horizontal="center" vertical="center" wrapText="1"/>
    </xf>
    <xf numFmtId="0" fontId="5" fillId="0" borderId="97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/>
    </xf>
    <xf numFmtId="0" fontId="5" fillId="0" borderId="120" xfId="2" applyFont="1" applyFill="1" applyBorder="1" applyAlignment="1">
      <alignment horizontal="center"/>
    </xf>
    <xf numFmtId="0" fontId="22" fillId="5" borderId="32" xfId="2" applyFont="1" applyFill="1" applyBorder="1" applyAlignment="1">
      <alignment horizontal="center"/>
    </xf>
    <xf numFmtId="0" fontId="22" fillId="5" borderId="29" xfId="2" applyFont="1" applyFill="1" applyBorder="1" applyAlignment="1">
      <alignment horizontal="center"/>
    </xf>
    <xf numFmtId="0" fontId="22" fillId="5" borderId="30" xfId="2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</cellXfs>
  <cellStyles count="5">
    <cellStyle name="Hyperlink" xfId="3" builtinId="8"/>
    <cellStyle name="Normal" xfId="0" builtinId="0"/>
    <cellStyle name="Normal 2" xfId="1"/>
    <cellStyle name="Normal 2 3" xfId="4"/>
    <cellStyle name="Normal_2007_budz ienem" xfId="2"/>
  </cellStyles>
  <dxfs count="0"/>
  <tableStyles count="0" defaultTableStyle="TableStyleMedium9" defaultPivotStyle="PivotStyleLight16"/>
  <colors>
    <mruColors>
      <color rgb="FFFFFF57"/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Y1372"/>
  <sheetViews>
    <sheetView view="pageLayout" zoomScaleNormal="85" workbookViewId="0">
      <selection activeCell="D2" sqref="D2"/>
    </sheetView>
  </sheetViews>
  <sheetFormatPr defaultColWidth="8.42578125" defaultRowHeight="12" outlineLevelRow="1" x14ac:dyDescent="0.2"/>
  <cols>
    <col min="1" max="1" width="11" style="170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9.7109375" style="1" hidden="1" customWidth="1"/>
    <col min="7" max="7" width="9.5703125" style="3" hidden="1" customWidth="1"/>
    <col min="8" max="8" width="9.42578125" style="372" hidden="1" customWidth="1"/>
    <col min="9" max="10" width="8.42578125" style="1" hidden="1" customWidth="1"/>
    <col min="11" max="11" width="9.42578125" style="3" customWidth="1"/>
    <col min="12" max="12" width="8.42578125" style="1" customWidth="1"/>
    <col min="13" max="13" width="8.5703125" style="368" customWidth="1"/>
    <col min="14" max="14" width="7.7109375" style="1" customWidth="1"/>
    <col min="15" max="15" width="7.5703125" style="1" customWidth="1"/>
    <col min="16" max="16" width="6.7109375" style="1" customWidth="1"/>
    <col min="17" max="17" width="7.28515625" style="292" customWidth="1"/>
    <col min="18" max="18" width="7.28515625" style="2" customWidth="1"/>
    <col min="19" max="19" width="10.140625" style="1" customWidth="1"/>
    <col min="20" max="21" width="8.42578125" style="1" hidden="1" customWidth="1"/>
    <col min="22" max="24" width="8.42578125" style="1" customWidth="1"/>
    <col min="25" max="25" width="11" style="1" customWidth="1"/>
    <col min="26" max="16384" width="8.42578125" style="1"/>
  </cols>
  <sheetData>
    <row r="1" spans="1:22" ht="18.75" customHeight="1" x14ac:dyDescent="0.2">
      <c r="B1" s="388" t="s">
        <v>611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22" ht="12.75" thickBot="1" x14ac:dyDescent="0.25"/>
    <row r="3" spans="1:22" ht="13.5" customHeight="1" thickBot="1" x14ac:dyDescent="0.25">
      <c r="A3" s="386" t="s">
        <v>287</v>
      </c>
      <c r="B3" s="400" t="s">
        <v>180</v>
      </c>
      <c r="C3" s="401"/>
      <c r="D3" s="402"/>
      <c r="E3" s="414" t="s">
        <v>179</v>
      </c>
      <c r="F3" s="439" t="s">
        <v>620</v>
      </c>
      <c r="G3" s="406" t="s">
        <v>612</v>
      </c>
      <c r="H3" s="407"/>
      <c r="I3" s="407"/>
      <c r="J3" s="407"/>
      <c r="K3" s="389" t="s">
        <v>613</v>
      </c>
      <c r="L3" s="390"/>
      <c r="M3" s="390"/>
      <c r="N3" s="390"/>
      <c r="O3" s="390"/>
      <c r="P3" s="390"/>
      <c r="Q3" s="293"/>
      <c r="R3" s="393" t="s">
        <v>178</v>
      </c>
      <c r="S3" s="393" t="s">
        <v>218</v>
      </c>
    </row>
    <row r="4" spans="1:22" ht="13.5" customHeight="1" x14ac:dyDescent="0.2">
      <c r="A4" s="387"/>
      <c r="B4" s="403"/>
      <c r="C4" s="404"/>
      <c r="D4" s="405"/>
      <c r="E4" s="415"/>
      <c r="F4" s="440"/>
      <c r="G4" s="412" t="s">
        <v>0</v>
      </c>
      <c r="H4" s="391" t="s">
        <v>1</v>
      </c>
      <c r="I4" s="391" t="s">
        <v>142</v>
      </c>
      <c r="J4" s="410" t="s">
        <v>2</v>
      </c>
      <c r="K4" s="438" t="s">
        <v>0</v>
      </c>
      <c r="L4" s="391" t="s">
        <v>1</v>
      </c>
      <c r="M4" s="391" t="s">
        <v>142</v>
      </c>
      <c r="N4" s="408" t="s">
        <v>2</v>
      </c>
      <c r="O4" s="398" t="s">
        <v>316</v>
      </c>
      <c r="P4" s="396" t="s">
        <v>3</v>
      </c>
      <c r="Q4" s="417" t="s">
        <v>560</v>
      </c>
      <c r="R4" s="394"/>
      <c r="S4" s="394"/>
    </row>
    <row r="5" spans="1:22" ht="55.5" customHeight="1" thickBot="1" x14ac:dyDescent="0.25">
      <c r="A5" s="387"/>
      <c r="B5" s="403"/>
      <c r="C5" s="404"/>
      <c r="D5" s="405"/>
      <c r="E5" s="416"/>
      <c r="F5" s="441"/>
      <c r="G5" s="413"/>
      <c r="H5" s="392"/>
      <c r="I5" s="392"/>
      <c r="J5" s="411"/>
      <c r="K5" s="413"/>
      <c r="L5" s="392"/>
      <c r="M5" s="392"/>
      <c r="N5" s="409"/>
      <c r="O5" s="399"/>
      <c r="P5" s="397"/>
      <c r="Q5" s="418"/>
      <c r="R5" s="395"/>
      <c r="S5" s="395"/>
    </row>
    <row r="6" spans="1:22" s="171" customFormat="1" ht="12.75" thickTop="1" thickBot="1" x14ac:dyDescent="0.25">
      <c r="A6" s="277">
        <v>1</v>
      </c>
      <c r="B6" s="446">
        <v>2</v>
      </c>
      <c r="C6" s="447"/>
      <c r="D6" s="448"/>
      <c r="E6" s="375">
        <v>3</v>
      </c>
      <c r="F6" s="277">
        <v>4</v>
      </c>
      <c r="G6" s="379">
        <v>5</v>
      </c>
      <c r="H6" s="380">
        <v>6</v>
      </c>
      <c r="I6" s="380">
        <v>7</v>
      </c>
      <c r="J6" s="380">
        <v>8</v>
      </c>
      <c r="K6" s="379">
        <v>4</v>
      </c>
      <c r="L6" s="380">
        <v>5</v>
      </c>
      <c r="M6" s="380">
        <v>6</v>
      </c>
      <c r="N6" s="380">
        <v>7</v>
      </c>
      <c r="O6" s="381">
        <v>8</v>
      </c>
      <c r="P6" s="381">
        <v>9</v>
      </c>
      <c r="Q6" s="382">
        <v>10</v>
      </c>
      <c r="R6" s="383" t="s">
        <v>736</v>
      </c>
      <c r="S6" s="277">
        <v>12</v>
      </c>
    </row>
    <row r="7" spans="1:22" ht="13.5" thickTop="1" thickBot="1" x14ac:dyDescent="0.25">
      <c r="A7" s="137"/>
      <c r="B7" s="442"/>
      <c r="C7" s="443"/>
      <c r="D7" s="444"/>
      <c r="E7" s="4"/>
      <c r="F7" s="137"/>
      <c r="G7" s="5"/>
      <c r="H7" s="6"/>
      <c r="I7" s="6"/>
      <c r="J7" s="6"/>
      <c r="K7" s="5"/>
      <c r="L7" s="6"/>
      <c r="M7" s="6"/>
      <c r="N7" s="6"/>
      <c r="O7" s="154"/>
      <c r="P7" s="154"/>
      <c r="Q7" s="7"/>
      <c r="R7" s="8"/>
      <c r="S7" s="128"/>
    </row>
    <row r="8" spans="1:22" ht="24.75" thickBot="1" x14ac:dyDescent="0.25">
      <c r="A8" s="129"/>
      <c r="B8" s="445" t="s">
        <v>4</v>
      </c>
      <c r="C8" s="429"/>
      <c r="D8" s="251" t="s">
        <v>188</v>
      </c>
      <c r="E8" s="9"/>
      <c r="F8" s="138">
        <f>SUM(F9:F22)</f>
        <v>0</v>
      </c>
      <c r="G8" s="10">
        <f>SUM(H8:J8)</f>
        <v>18686573</v>
      </c>
      <c r="H8" s="11">
        <f>SUM(H9:H22)</f>
        <v>18665844</v>
      </c>
      <c r="I8" s="11">
        <f>SUM(I9:I22)</f>
        <v>683</v>
      </c>
      <c r="J8" s="11">
        <f>SUM(J9:J22)</f>
        <v>20046</v>
      </c>
      <c r="K8" s="10">
        <f>SUM(L8:Q8)</f>
        <v>17447168</v>
      </c>
      <c r="L8" s="11">
        <f t="shared" ref="L8:Q8" si="0">SUM(L9:L22)</f>
        <v>17426439</v>
      </c>
      <c r="M8" s="11">
        <f t="shared" si="0"/>
        <v>683</v>
      </c>
      <c r="N8" s="11">
        <f t="shared" si="0"/>
        <v>20046</v>
      </c>
      <c r="O8" s="11">
        <f t="shared" si="0"/>
        <v>0</v>
      </c>
      <c r="P8" s="155">
        <f t="shared" si="0"/>
        <v>0</v>
      </c>
      <c r="Q8" s="155">
        <f t="shared" si="0"/>
        <v>0</v>
      </c>
      <c r="R8" s="13"/>
      <c r="S8" s="129"/>
    </row>
    <row r="9" spans="1:22" ht="12.75" thickTop="1" x14ac:dyDescent="0.2">
      <c r="A9" s="247">
        <v>90000056357</v>
      </c>
      <c r="B9" s="260"/>
      <c r="C9" s="421" t="s">
        <v>5</v>
      </c>
      <c r="D9" s="422"/>
      <c r="E9" s="113" t="s">
        <v>207</v>
      </c>
      <c r="F9" s="140"/>
      <c r="G9" s="114">
        <f>SUM(H9:J9)</f>
        <v>849819</v>
      </c>
      <c r="H9" s="115">
        <v>829773</v>
      </c>
      <c r="I9" s="115">
        <v>0</v>
      </c>
      <c r="J9" s="115">
        <v>20046</v>
      </c>
      <c r="K9" s="114">
        <f t="shared" ref="K9:K21" si="1">SUM(L9:Q9)</f>
        <v>798203</v>
      </c>
      <c r="L9" s="115">
        <v>778157</v>
      </c>
      <c r="M9" s="115">
        <v>0</v>
      </c>
      <c r="N9" s="115">
        <v>20046</v>
      </c>
      <c r="O9" s="157"/>
      <c r="P9" s="157">
        <v>0</v>
      </c>
      <c r="Q9" s="116"/>
      <c r="R9" s="117" t="s">
        <v>408</v>
      </c>
      <c r="S9" s="130"/>
      <c r="T9" s="39"/>
      <c r="U9" s="39" t="s">
        <v>671</v>
      </c>
      <c r="V9" s="39"/>
    </row>
    <row r="10" spans="1:22" s="246" customFormat="1" ht="24" x14ac:dyDescent="0.2">
      <c r="A10" s="250"/>
      <c r="C10" s="22"/>
      <c r="D10" s="376"/>
      <c r="E10" s="113" t="s">
        <v>329</v>
      </c>
      <c r="F10" s="140"/>
      <c r="G10" s="114">
        <f>SUM(H10:J10)</f>
        <v>167260</v>
      </c>
      <c r="H10" s="115">
        <v>167260</v>
      </c>
      <c r="I10" s="115">
        <v>0</v>
      </c>
      <c r="J10" s="115">
        <v>0</v>
      </c>
      <c r="K10" s="114">
        <f t="shared" si="1"/>
        <v>152161</v>
      </c>
      <c r="L10" s="115">
        <v>152161</v>
      </c>
      <c r="M10" s="115">
        <v>0</v>
      </c>
      <c r="N10" s="115">
        <v>0</v>
      </c>
      <c r="O10" s="157"/>
      <c r="P10" s="157">
        <v>0</v>
      </c>
      <c r="Q10" s="116"/>
      <c r="R10" s="117" t="s">
        <v>409</v>
      </c>
      <c r="S10" s="130"/>
      <c r="T10" s="39"/>
      <c r="U10" s="39" t="s">
        <v>671</v>
      </c>
      <c r="V10" s="39"/>
    </row>
    <row r="11" spans="1:22" ht="36" x14ac:dyDescent="0.2">
      <c r="A11" s="191"/>
      <c r="B11" s="150"/>
      <c r="C11" s="113"/>
      <c r="D11" s="377"/>
      <c r="E11" s="113" t="s">
        <v>258</v>
      </c>
      <c r="F11" s="140"/>
      <c r="G11" s="114">
        <f t="shared" ref="G11:G21" si="2">SUM(H11:J11)</f>
        <v>639256</v>
      </c>
      <c r="H11" s="115">
        <v>639256</v>
      </c>
      <c r="I11" s="115">
        <v>0</v>
      </c>
      <c r="J11" s="115">
        <v>0</v>
      </c>
      <c r="K11" s="114">
        <f t="shared" si="1"/>
        <v>600804</v>
      </c>
      <c r="L11" s="115">
        <v>600804</v>
      </c>
      <c r="M11" s="115">
        <v>0</v>
      </c>
      <c r="N11" s="115">
        <v>0</v>
      </c>
      <c r="O11" s="157"/>
      <c r="P11" s="157">
        <v>0</v>
      </c>
      <c r="Q11" s="116"/>
      <c r="R11" s="117" t="s">
        <v>410</v>
      </c>
      <c r="S11" s="130"/>
      <c r="T11" s="39"/>
      <c r="U11" s="39" t="s">
        <v>671</v>
      </c>
      <c r="V11" s="39"/>
    </row>
    <row r="12" spans="1:22" s="246" customFormat="1" ht="24" x14ac:dyDescent="0.2">
      <c r="A12" s="191"/>
      <c r="B12" s="150"/>
      <c r="C12" s="113"/>
      <c r="D12" s="377"/>
      <c r="E12" s="113" t="s">
        <v>342</v>
      </c>
      <c r="F12" s="140"/>
      <c r="G12" s="114">
        <f>SUM(H12:J12)</f>
        <v>3887472</v>
      </c>
      <c r="H12" s="115">
        <v>3887472</v>
      </c>
      <c r="I12" s="115">
        <v>0</v>
      </c>
      <c r="J12" s="115">
        <v>0</v>
      </c>
      <c r="K12" s="114">
        <f t="shared" si="1"/>
        <v>3887472</v>
      </c>
      <c r="L12" s="115">
        <v>3887472</v>
      </c>
      <c r="M12" s="115">
        <v>0</v>
      </c>
      <c r="N12" s="115">
        <v>0</v>
      </c>
      <c r="O12" s="157"/>
      <c r="P12" s="157">
        <v>0</v>
      </c>
      <c r="Q12" s="116"/>
      <c r="R12" s="117" t="s">
        <v>411</v>
      </c>
      <c r="S12" s="130" t="s">
        <v>561</v>
      </c>
      <c r="T12" s="39"/>
      <c r="U12" s="39" t="s">
        <v>672</v>
      </c>
      <c r="V12" s="39"/>
    </row>
    <row r="13" spans="1:22" s="246" customFormat="1" ht="36" x14ac:dyDescent="0.2">
      <c r="A13" s="191"/>
      <c r="B13" s="150"/>
      <c r="C13" s="113"/>
      <c r="D13" s="377"/>
      <c r="E13" s="331" t="s">
        <v>343</v>
      </c>
      <c r="F13" s="140"/>
      <c r="G13" s="114">
        <f>SUM(H13:J13)</f>
        <v>4000</v>
      </c>
      <c r="H13" s="115">
        <v>4000</v>
      </c>
      <c r="I13" s="115">
        <v>0</v>
      </c>
      <c r="J13" s="115">
        <v>0</v>
      </c>
      <c r="K13" s="114">
        <f t="shared" si="1"/>
        <v>2000</v>
      </c>
      <c r="L13" s="115">
        <v>2000</v>
      </c>
      <c r="M13" s="115">
        <v>0</v>
      </c>
      <c r="N13" s="115">
        <v>0</v>
      </c>
      <c r="O13" s="157"/>
      <c r="P13" s="157">
        <v>0</v>
      </c>
      <c r="Q13" s="116"/>
      <c r="R13" s="117" t="s">
        <v>412</v>
      </c>
      <c r="S13" s="131" t="s">
        <v>562</v>
      </c>
      <c r="T13" s="39"/>
      <c r="U13" s="39" t="s">
        <v>672</v>
      </c>
      <c r="V13" s="39"/>
    </row>
    <row r="14" spans="1:22" s="336" customFormat="1" ht="24" x14ac:dyDescent="0.2">
      <c r="A14" s="191"/>
      <c r="B14" s="150"/>
      <c r="C14" s="113"/>
      <c r="D14" s="377"/>
      <c r="E14" s="113" t="s">
        <v>330</v>
      </c>
      <c r="F14" s="140"/>
      <c r="G14" s="114">
        <f>SUM(H14:J14)</f>
        <v>566097</v>
      </c>
      <c r="H14" s="115">
        <v>566097</v>
      </c>
      <c r="I14" s="115">
        <v>0</v>
      </c>
      <c r="J14" s="115">
        <v>0</v>
      </c>
      <c r="K14" s="114">
        <f>SUM(L14:Q14)</f>
        <v>241782</v>
      </c>
      <c r="L14" s="115">
        <v>241782</v>
      </c>
      <c r="M14" s="115">
        <v>0</v>
      </c>
      <c r="N14" s="115">
        <v>0</v>
      </c>
      <c r="O14" s="157"/>
      <c r="P14" s="157">
        <v>0</v>
      </c>
      <c r="Q14" s="116"/>
      <c r="R14" s="117" t="s">
        <v>666</v>
      </c>
      <c r="S14" s="130" t="s">
        <v>571</v>
      </c>
      <c r="T14" s="39"/>
      <c r="U14" s="39" t="s">
        <v>672</v>
      </c>
      <c r="V14" s="39"/>
    </row>
    <row r="15" spans="1:22" s="304" customFormat="1" ht="36" x14ac:dyDescent="0.2">
      <c r="A15" s="191"/>
      <c r="B15" s="150"/>
      <c r="C15" s="113"/>
      <c r="D15" s="377"/>
      <c r="E15" s="333" t="s">
        <v>589</v>
      </c>
      <c r="F15" s="146"/>
      <c r="G15" s="114">
        <f>SUM(H15:J15)</f>
        <v>17963</v>
      </c>
      <c r="H15" s="115">
        <v>17963</v>
      </c>
      <c r="I15" s="115">
        <v>0</v>
      </c>
      <c r="J15" s="115">
        <v>0</v>
      </c>
      <c r="K15" s="114">
        <f t="shared" si="1"/>
        <v>18080</v>
      </c>
      <c r="L15" s="115">
        <v>18080</v>
      </c>
      <c r="M15" s="115">
        <v>0</v>
      </c>
      <c r="N15" s="115">
        <v>0</v>
      </c>
      <c r="O15" s="157"/>
      <c r="P15" s="157">
        <v>0</v>
      </c>
      <c r="Q15" s="116"/>
      <c r="R15" s="117" t="s">
        <v>590</v>
      </c>
      <c r="S15" s="130"/>
      <c r="T15" s="39"/>
      <c r="U15" s="39" t="s">
        <v>673</v>
      </c>
      <c r="V15" s="39"/>
    </row>
    <row r="16" spans="1:22" s="342" customFormat="1" ht="27.75" customHeight="1" x14ac:dyDescent="0.2">
      <c r="A16" s="191"/>
      <c r="B16" s="150"/>
      <c r="C16" s="419" t="s">
        <v>645</v>
      </c>
      <c r="D16" s="420"/>
      <c r="E16" s="113" t="s">
        <v>207</v>
      </c>
      <c r="F16" s="146"/>
      <c r="G16" s="99">
        <f>SUM(H16:J16)</f>
        <v>52663</v>
      </c>
      <c r="H16" s="100">
        <v>52663</v>
      </c>
      <c r="I16" s="100">
        <v>0</v>
      </c>
      <c r="J16" s="100">
        <v>0</v>
      </c>
      <c r="K16" s="99">
        <f t="shared" si="1"/>
        <v>52663</v>
      </c>
      <c r="L16" s="100">
        <v>52663</v>
      </c>
      <c r="M16" s="100">
        <v>0</v>
      </c>
      <c r="N16" s="100">
        <v>0</v>
      </c>
      <c r="O16" s="156"/>
      <c r="P16" s="156">
        <v>0</v>
      </c>
      <c r="Q16" s="101"/>
      <c r="R16" s="338" t="s">
        <v>413</v>
      </c>
      <c r="S16" s="131"/>
      <c r="T16" s="39"/>
      <c r="U16" s="39" t="s">
        <v>671</v>
      </c>
      <c r="V16" s="39"/>
    </row>
    <row r="17" spans="1:22" x14ac:dyDescent="0.2">
      <c r="A17" s="191"/>
      <c r="B17" s="150"/>
      <c r="C17" s="419" t="s">
        <v>191</v>
      </c>
      <c r="D17" s="420"/>
      <c r="E17" s="113" t="s">
        <v>134</v>
      </c>
      <c r="F17" s="140"/>
      <c r="G17" s="114">
        <f t="shared" si="2"/>
        <v>277490</v>
      </c>
      <c r="H17" s="115">
        <v>277490</v>
      </c>
      <c r="I17" s="115"/>
      <c r="J17" s="115"/>
      <c r="K17" s="114">
        <f t="shared" si="1"/>
        <v>177490</v>
      </c>
      <c r="L17" s="115">
        <f>277490-100000</f>
        <v>177490</v>
      </c>
      <c r="M17" s="115"/>
      <c r="N17" s="115"/>
      <c r="O17" s="157"/>
      <c r="P17" s="157"/>
      <c r="Q17" s="116"/>
      <c r="R17" s="117" t="s">
        <v>657</v>
      </c>
      <c r="S17" s="130"/>
      <c r="T17" s="39"/>
      <c r="U17" s="39" t="s">
        <v>671</v>
      </c>
      <c r="V17" s="39"/>
    </row>
    <row r="18" spans="1:22" ht="24" x14ac:dyDescent="0.2">
      <c r="A18" s="191"/>
      <c r="B18" s="150"/>
      <c r="C18" s="255"/>
      <c r="D18" s="257"/>
      <c r="E18" s="113" t="s">
        <v>208</v>
      </c>
      <c r="F18" s="140"/>
      <c r="G18" s="114">
        <f t="shared" si="2"/>
        <v>10836759</v>
      </c>
      <c r="H18" s="115">
        <v>10836759</v>
      </c>
      <c r="I18" s="115"/>
      <c r="J18" s="115"/>
      <c r="K18" s="114">
        <f t="shared" si="1"/>
        <v>10837178</v>
      </c>
      <c r="L18" s="115">
        <f>10836759+419</f>
        <v>10837178</v>
      </c>
      <c r="M18" s="115"/>
      <c r="N18" s="115"/>
      <c r="O18" s="157"/>
      <c r="P18" s="157"/>
      <c r="Q18" s="116"/>
      <c r="R18" s="117" t="s">
        <v>658</v>
      </c>
      <c r="S18" s="130"/>
      <c r="T18" s="39"/>
      <c r="U18" s="39" t="s">
        <v>671</v>
      </c>
      <c r="V18" s="39"/>
    </row>
    <row r="19" spans="1:22" ht="24" x14ac:dyDescent="0.2">
      <c r="A19" s="191"/>
      <c r="B19" s="150"/>
      <c r="C19" s="255"/>
      <c r="D19" s="257"/>
      <c r="E19" s="113" t="s">
        <v>209</v>
      </c>
      <c r="F19" s="140"/>
      <c r="G19" s="114">
        <f t="shared" si="2"/>
        <v>150000</v>
      </c>
      <c r="H19" s="115">
        <v>150000</v>
      </c>
      <c r="I19" s="115"/>
      <c r="J19" s="115"/>
      <c r="K19" s="114">
        <f t="shared" si="1"/>
        <v>98033</v>
      </c>
      <c r="L19" s="115">
        <f>150000-50000+21264-23231</f>
        <v>98033</v>
      </c>
      <c r="M19" s="115"/>
      <c r="N19" s="115"/>
      <c r="O19" s="157"/>
      <c r="P19" s="157"/>
      <c r="Q19" s="116"/>
      <c r="R19" s="117" t="s">
        <v>659</v>
      </c>
      <c r="S19" s="130"/>
      <c r="T19" s="39"/>
      <c r="U19" s="39" t="s">
        <v>671</v>
      </c>
      <c r="V19" s="39"/>
    </row>
    <row r="20" spans="1:22" s="274" customFormat="1" ht="12.75" x14ac:dyDescent="0.2">
      <c r="A20" s="191"/>
      <c r="B20" s="150"/>
      <c r="C20" s="273"/>
      <c r="D20" s="257"/>
      <c r="E20" s="113" t="s">
        <v>592</v>
      </c>
      <c r="F20" s="140"/>
      <c r="G20" s="114">
        <f t="shared" si="2"/>
        <v>1235937</v>
      </c>
      <c r="H20" s="115">
        <v>1235937</v>
      </c>
      <c r="I20" s="115"/>
      <c r="J20" s="115"/>
      <c r="K20" s="114">
        <f t="shared" si="1"/>
        <v>579445</v>
      </c>
      <c r="L20" s="115">
        <f>629445-50000</f>
        <v>579445</v>
      </c>
      <c r="M20" s="115"/>
      <c r="N20" s="115"/>
      <c r="O20" s="157"/>
      <c r="P20" s="157"/>
      <c r="Q20" s="116"/>
      <c r="R20" s="117" t="s">
        <v>660</v>
      </c>
      <c r="S20" s="130"/>
      <c r="T20" s="39"/>
      <c r="U20" s="39" t="s">
        <v>671</v>
      </c>
      <c r="V20" s="39"/>
    </row>
    <row r="21" spans="1:22" s="354" customFormat="1" ht="24" x14ac:dyDescent="0.2">
      <c r="A21" s="191"/>
      <c r="B21" s="150"/>
      <c r="C21" s="353"/>
      <c r="D21" s="257"/>
      <c r="E21" s="113" t="s">
        <v>664</v>
      </c>
      <c r="F21" s="140"/>
      <c r="G21" s="114">
        <f t="shared" si="2"/>
        <v>1857</v>
      </c>
      <c r="H21" s="115">
        <v>1174</v>
      </c>
      <c r="I21" s="115">
        <v>683</v>
      </c>
      <c r="J21" s="115"/>
      <c r="K21" s="114">
        <f t="shared" si="1"/>
        <v>1857</v>
      </c>
      <c r="L21" s="115">
        <v>1174</v>
      </c>
      <c r="M21" s="115">
        <v>683</v>
      </c>
      <c r="N21" s="115"/>
      <c r="O21" s="157"/>
      <c r="P21" s="157"/>
      <c r="Q21" s="116"/>
      <c r="R21" s="117" t="s">
        <v>665</v>
      </c>
      <c r="S21" s="130"/>
      <c r="T21" s="39"/>
      <c r="U21" s="39" t="s">
        <v>671</v>
      </c>
      <c r="V21" s="39"/>
    </row>
    <row r="22" spans="1:22" ht="12.75" thickBot="1" x14ac:dyDescent="0.25">
      <c r="A22" s="278"/>
      <c r="B22" s="172"/>
      <c r="C22" s="449"/>
      <c r="D22" s="450"/>
      <c r="E22" s="2"/>
      <c r="F22" s="139"/>
      <c r="G22" s="279"/>
      <c r="H22" s="100"/>
      <c r="I22" s="100"/>
      <c r="J22" s="100"/>
      <c r="K22" s="99"/>
      <c r="L22" s="100"/>
      <c r="M22" s="100"/>
      <c r="N22" s="100"/>
      <c r="O22" s="156"/>
      <c r="P22" s="156"/>
      <c r="Q22" s="101"/>
      <c r="R22" s="112"/>
      <c r="S22" s="131"/>
      <c r="T22" s="39"/>
      <c r="U22" s="39"/>
      <c r="V22" s="39"/>
    </row>
    <row r="23" spans="1:22" ht="24.75" thickBot="1" x14ac:dyDescent="0.25">
      <c r="A23" s="254"/>
      <c r="B23" s="429" t="s">
        <v>6</v>
      </c>
      <c r="C23" s="429"/>
      <c r="D23" s="251" t="s">
        <v>189</v>
      </c>
      <c r="E23" s="19"/>
      <c r="F23" s="141">
        <f>SUM(F24:F30)</f>
        <v>0</v>
      </c>
      <c r="G23" s="20">
        <f>SUM(H23:J23)</f>
        <v>1885229</v>
      </c>
      <c r="H23" s="11">
        <f>SUM(H24:H30)</f>
        <v>1802682</v>
      </c>
      <c r="I23" s="11">
        <f>SUM(I24:I30)</f>
        <v>0</v>
      </c>
      <c r="J23" s="11">
        <f>SUM(J24:J30)</f>
        <v>82547</v>
      </c>
      <c r="K23" s="20">
        <f t="shared" ref="K23:K29" si="3">SUM(L23:Q23)</f>
        <v>1927878</v>
      </c>
      <c r="L23" s="11">
        <f t="shared" ref="L23:M23" si="4">SUM(L24:L30)</f>
        <v>1839840</v>
      </c>
      <c r="M23" s="11">
        <f t="shared" si="4"/>
        <v>0</v>
      </c>
      <c r="N23" s="11">
        <f>SUM(N24:N30)</f>
        <v>92238</v>
      </c>
      <c r="O23" s="11">
        <f>SUM(O24:O30)</f>
        <v>0</v>
      </c>
      <c r="P23" s="155">
        <f>SUM(P24:P30)</f>
        <v>0</v>
      </c>
      <c r="Q23" s="155">
        <f>SUM(Q24:Q30)</f>
        <v>-4200</v>
      </c>
      <c r="R23" s="21"/>
      <c r="S23" s="132"/>
      <c r="T23" s="39"/>
      <c r="U23" s="39"/>
      <c r="V23" s="39"/>
    </row>
    <row r="24" spans="1:22" ht="12.75" thickTop="1" x14ac:dyDescent="0.2">
      <c r="A24" s="261">
        <v>90000056357</v>
      </c>
      <c r="B24" s="253"/>
      <c r="C24" s="421" t="s">
        <v>5</v>
      </c>
      <c r="D24" s="422"/>
      <c r="E24" s="113" t="s">
        <v>207</v>
      </c>
      <c r="F24" s="140"/>
      <c r="G24" s="148">
        <f>SUM(H24:J24)</f>
        <v>209929</v>
      </c>
      <c r="H24" s="115">
        <v>209929</v>
      </c>
      <c r="I24" s="115">
        <v>0</v>
      </c>
      <c r="J24" s="115">
        <v>0</v>
      </c>
      <c r="K24" s="114">
        <f t="shared" si="3"/>
        <v>179798</v>
      </c>
      <c r="L24" s="115">
        <v>179798</v>
      </c>
      <c r="M24" s="115">
        <v>0</v>
      </c>
      <c r="N24" s="115">
        <v>0</v>
      </c>
      <c r="O24" s="157"/>
      <c r="P24" s="157">
        <v>0</v>
      </c>
      <c r="Q24" s="116"/>
      <c r="R24" s="117" t="s">
        <v>414</v>
      </c>
      <c r="S24" s="130"/>
      <c r="T24" s="39"/>
      <c r="U24" s="39" t="s">
        <v>671</v>
      </c>
      <c r="V24" s="39"/>
    </row>
    <row r="25" spans="1:22" s="246" customFormat="1" ht="24" x14ac:dyDescent="0.2">
      <c r="A25" s="252"/>
      <c r="C25" s="22"/>
      <c r="D25" s="376"/>
      <c r="E25" s="113" t="s">
        <v>210</v>
      </c>
      <c r="F25" s="140"/>
      <c r="G25" s="114">
        <f>SUM(H25:J25)</f>
        <v>64317</v>
      </c>
      <c r="H25" s="115">
        <v>0</v>
      </c>
      <c r="I25" s="115">
        <v>0</v>
      </c>
      <c r="J25" s="115">
        <v>64317</v>
      </c>
      <c r="K25" s="114">
        <f t="shared" si="3"/>
        <v>140494</v>
      </c>
      <c r="L25" s="115">
        <v>67700</v>
      </c>
      <c r="M25" s="115">
        <v>0</v>
      </c>
      <c r="N25" s="115">
        <v>72794</v>
      </c>
      <c r="O25" s="157"/>
      <c r="P25" s="157">
        <v>0</v>
      </c>
      <c r="Q25" s="116"/>
      <c r="R25" s="117" t="s">
        <v>415</v>
      </c>
      <c r="S25" s="130"/>
      <c r="T25" s="39"/>
      <c r="U25" s="39" t="s">
        <v>671</v>
      </c>
      <c r="V25" s="39"/>
    </row>
    <row r="26" spans="1:22" ht="24" x14ac:dyDescent="0.2">
      <c r="A26" s="191"/>
      <c r="B26" s="150"/>
      <c r="C26" s="113"/>
      <c r="D26" s="377"/>
      <c r="E26" s="113" t="s">
        <v>331</v>
      </c>
      <c r="F26" s="140"/>
      <c r="G26" s="114">
        <f>SUM(H26:J26)</f>
        <v>65500</v>
      </c>
      <c r="H26" s="100">
        <v>65500</v>
      </c>
      <c r="I26" s="100">
        <v>0</v>
      </c>
      <c r="J26" s="100">
        <v>0</v>
      </c>
      <c r="K26" s="99">
        <f t="shared" si="3"/>
        <v>26500</v>
      </c>
      <c r="L26" s="100">
        <v>26500</v>
      </c>
      <c r="M26" s="100">
        <v>0</v>
      </c>
      <c r="N26" s="100">
        <v>0</v>
      </c>
      <c r="O26" s="156"/>
      <c r="P26" s="156">
        <v>0</v>
      </c>
      <c r="Q26" s="101"/>
      <c r="R26" s="117" t="s">
        <v>416</v>
      </c>
      <c r="S26" s="130" t="s">
        <v>571</v>
      </c>
      <c r="T26" s="39"/>
      <c r="U26" s="39" t="s">
        <v>672</v>
      </c>
      <c r="V26" s="39"/>
    </row>
    <row r="27" spans="1:22" ht="27" customHeight="1" x14ac:dyDescent="0.2">
      <c r="A27" s="191">
        <v>90000594245</v>
      </c>
      <c r="B27" s="150"/>
      <c r="C27" s="419" t="s">
        <v>730</v>
      </c>
      <c r="D27" s="420"/>
      <c r="E27" s="113" t="s">
        <v>211</v>
      </c>
      <c r="F27" s="140"/>
      <c r="G27" s="114">
        <f>SUM(H27:J27)</f>
        <v>143</v>
      </c>
      <c r="H27" s="115">
        <v>143</v>
      </c>
      <c r="I27" s="115">
        <v>0</v>
      </c>
      <c r="J27" s="115">
        <v>0</v>
      </c>
      <c r="K27" s="114">
        <f t="shared" si="3"/>
        <v>143</v>
      </c>
      <c r="L27" s="115">
        <v>143</v>
      </c>
      <c r="M27" s="115">
        <v>0</v>
      </c>
      <c r="N27" s="115">
        <v>0</v>
      </c>
      <c r="O27" s="157"/>
      <c r="P27" s="157">
        <v>0</v>
      </c>
      <c r="Q27" s="116"/>
      <c r="R27" s="117" t="s">
        <v>451</v>
      </c>
      <c r="S27" s="130" t="s">
        <v>578</v>
      </c>
      <c r="T27" s="39"/>
      <c r="U27" s="39" t="s">
        <v>674</v>
      </c>
      <c r="V27" s="39"/>
    </row>
    <row r="28" spans="1:22" ht="36" x14ac:dyDescent="0.2">
      <c r="A28" s="191">
        <v>90000056554</v>
      </c>
      <c r="B28" s="150"/>
      <c r="C28" s="419" t="s">
        <v>580</v>
      </c>
      <c r="D28" s="420"/>
      <c r="E28" s="113" t="s">
        <v>292</v>
      </c>
      <c r="F28" s="140"/>
      <c r="G28" s="114">
        <f t="shared" ref="G28:G29" si="5">SUM(H28:J28)</f>
        <v>1515340</v>
      </c>
      <c r="H28" s="115">
        <v>1497110</v>
      </c>
      <c r="I28" s="115">
        <v>0</v>
      </c>
      <c r="J28" s="115">
        <v>18230</v>
      </c>
      <c r="K28" s="114">
        <f t="shared" si="3"/>
        <v>1550943</v>
      </c>
      <c r="L28" s="115">
        <v>1535699</v>
      </c>
      <c r="M28" s="115">
        <v>0</v>
      </c>
      <c r="N28" s="115">
        <v>19444</v>
      </c>
      <c r="O28" s="157"/>
      <c r="P28" s="115">
        <v>0</v>
      </c>
      <c r="Q28" s="116">
        <v>-4200</v>
      </c>
      <c r="R28" s="117" t="s">
        <v>452</v>
      </c>
      <c r="S28" s="130"/>
      <c r="T28" s="39"/>
      <c r="U28" s="39" t="s">
        <v>675</v>
      </c>
      <c r="V28" s="39"/>
    </row>
    <row r="29" spans="1:22" ht="48" x14ac:dyDescent="0.2">
      <c r="A29" s="191"/>
      <c r="B29" s="150"/>
      <c r="C29" s="419" t="s">
        <v>191</v>
      </c>
      <c r="D29" s="420"/>
      <c r="E29" s="352" t="s">
        <v>259</v>
      </c>
      <c r="F29" s="140"/>
      <c r="G29" s="114">
        <f t="shared" si="5"/>
        <v>30000</v>
      </c>
      <c r="H29" s="115">
        <v>30000</v>
      </c>
      <c r="I29" s="115"/>
      <c r="J29" s="115"/>
      <c r="K29" s="114">
        <f t="shared" si="3"/>
        <v>30000</v>
      </c>
      <c r="L29" s="115">
        <v>30000</v>
      </c>
      <c r="M29" s="115"/>
      <c r="N29" s="115"/>
      <c r="O29" s="157"/>
      <c r="P29" s="157"/>
      <c r="Q29" s="116"/>
      <c r="R29" s="117" t="s">
        <v>417</v>
      </c>
      <c r="S29" s="130"/>
      <c r="T29" s="39"/>
      <c r="U29" s="39" t="s">
        <v>671</v>
      </c>
      <c r="V29" s="39"/>
    </row>
    <row r="30" spans="1:22" ht="12.75" thickBot="1" x14ac:dyDescent="0.25">
      <c r="A30" s="191"/>
      <c r="B30" s="172"/>
      <c r="C30" s="436"/>
      <c r="D30" s="437"/>
      <c r="E30" s="187"/>
      <c r="F30" s="139"/>
      <c r="G30" s="99"/>
      <c r="H30" s="100"/>
      <c r="I30" s="100"/>
      <c r="J30" s="100"/>
      <c r="K30" s="99"/>
      <c r="L30" s="100"/>
      <c r="M30" s="100"/>
      <c r="N30" s="100"/>
      <c r="O30" s="156"/>
      <c r="P30" s="156"/>
      <c r="Q30" s="101"/>
      <c r="R30" s="102"/>
      <c r="S30" s="131"/>
      <c r="T30" s="39"/>
      <c r="U30" s="39"/>
      <c r="V30" s="39"/>
    </row>
    <row r="31" spans="1:22" ht="12.75" thickBot="1" x14ac:dyDescent="0.25">
      <c r="A31" s="254"/>
      <c r="B31" s="429" t="s">
        <v>7</v>
      </c>
      <c r="C31" s="429"/>
      <c r="D31" s="251" t="s">
        <v>8</v>
      </c>
      <c r="E31" s="19"/>
      <c r="F31" s="141">
        <f>SUM(F32:F55)</f>
        <v>0</v>
      </c>
      <c r="G31" s="20">
        <f>SUM(H31:J31)</f>
        <v>16411114.720000001</v>
      </c>
      <c r="H31" s="11">
        <f>SUM(H32:H55)</f>
        <v>15536182.720000001</v>
      </c>
      <c r="I31" s="11">
        <f>SUM(I32:I55)</f>
        <v>867097</v>
      </c>
      <c r="J31" s="11">
        <f>SUM(J32:J55)</f>
        <v>7835</v>
      </c>
      <c r="K31" s="20">
        <f>SUM(L31:Q31)</f>
        <v>11527470</v>
      </c>
      <c r="L31" s="11">
        <f t="shared" ref="L31:Q31" si="6">SUM(L32:L55)</f>
        <v>9519596</v>
      </c>
      <c r="M31" s="11">
        <f t="shared" si="6"/>
        <v>867097</v>
      </c>
      <c r="N31" s="11">
        <f t="shared" si="6"/>
        <v>7900</v>
      </c>
      <c r="O31" s="11">
        <f t="shared" si="6"/>
        <v>1132878</v>
      </c>
      <c r="P31" s="155">
        <f t="shared" si="6"/>
        <v>0</v>
      </c>
      <c r="Q31" s="155">
        <f t="shared" si="6"/>
        <v>-1</v>
      </c>
      <c r="R31" s="21"/>
      <c r="S31" s="132"/>
      <c r="T31" s="39"/>
      <c r="U31" s="39"/>
      <c r="V31" s="39"/>
    </row>
    <row r="32" spans="1:22" ht="24.75" thickTop="1" x14ac:dyDescent="0.2">
      <c r="A32" s="191">
        <v>90000056357</v>
      </c>
      <c r="B32" s="253"/>
      <c r="C32" s="421" t="s">
        <v>5</v>
      </c>
      <c r="D32" s="422"/>
      <c r="E32" s="113" t="s">
        <v>207</v>
      </c>
      <c r="F32" s="140"/>
      <c r="G32" s="114">
        <f>SUM(H32:J32)</f>
        <v>3991400</v>
      </c>
      <c r="H32" s="115">
        <v>3991400</v>
      </c>
      <c r="I32" s="115">
        <v>0</v>
      </c>
      <c r="J32" s="115">
        <v>0</v>
      </c>
      <c r="K32" s="114">
        <f t="shared" ref="K32:K54" si="7">SUM(L32:Q32)</f>
        <v>3719190</v>
      </c>
      <c r="L32" s="115">
        <v>3719190</v>
      </c>
      <c r="M32" s="115">
        <v>0</v>
      </c>
      <c r="N32" s="115">
        <v>0</v>
      </c>
      <c r="O32" s="157"/>
      <c r="P32" s="157">
        <v>0</v>
      </c>
      <c r="Q32" s="116"/>
      <c r="R32" s="117" t="s">
        <v>418</v>
      </c>
      <c r="S32" s="130"/>
      <c r="T32" s="39"/>
      <c r="U32" s="39" t="s">
        <v>671</v>
      </c>
      <c r="V32" s="39"/>
    </row>
    <row r="33" spans="1:22" s="246" customFormat="1" x14ac:dyDescent="0.2">
      <c r="A33" s="191"/>
      <c r="B33" s="153"/>
      <c r="C33" s="333"/>
      <c r="D33" s="378"/>
      <c r="E33" s="113" t="s">
        <v>329</v>
      </c>
      <c r="F33" s="140"/>
      <c r="G33" s="114">
        <f>SUM(H33:J33)</f>
        <v>943118</v>
      </c>
      <c r="H33" s="115">
        <v>943118</v>
      </c>
      <c r="I33" s="115">
        <v>0</v>
      </c>
      <c r="J33" s="115">
        <v>0</v>
      </c>
      <c r="K33" s="114">
        <f t="shared" si="7"/>
        <v>726525</v>
      </c>
      <c r="L33" s="115">
        <v>726525</v>
      </c>
      <c r="M33" s="115">
        <v>0</v>
      </c>
      <c r="N33" s="115">
        <v>0</v>
      </c>
      <c r="O33" s="157"/>
      <c r="P33" s="157">
        <v>0</v>
      </c>
      <c r="Q33" s="147"/>
      <c r="R33" s="338" t="s">
        <v>419</v>
      </c>
      <c r="S33" s="130"/>
      <c r="T33" s="39"/>
      <c r="U33" s="39" t="s">
        <v>671</v>
      </c>
      <c r="V33" s="39"/>
    </row>
    <row r="34" spans="1:22" s="292" customFormat="1" ht="24" x14ac:dyDescent="0.2">
      <c r="A34" s="191"/>
      <c r="B34" s="150"/>
      <c r="C34" s="113"/>
      <c r="D34" s="377"/>
      <c r="E34" s="113" t="s">
        <v>328</v>
      </c>
      <c r="F34" s="140"/>
      <c r="G34" s="114">
        <f t="shared" ref="G34" si="8">SUM(H34:J34)</f>
        <v>28823</v>
      </c>
      <c r="H34" s="115">
        <v>22888</v>
      </c>
      <c r="I34" s="115">
        <v>0</v>
      </c>
      <c r="J34" s="115">
        <v>5935</v>
      </c>
      <c r="K34" s="114">
        <f t="shared" si="7"/>
        <v>25988</v>
      </c>
      <c r="L34" s="115">
        <v>19988</v>
      </c>
      <c r="M34" s="115">
        <v>0</v>
      </c>
      <c r="N34" s="115">
        <v>6000</v>
      </c>
      <c r="O34" s="157"/>
      <c r="P34" s="157">
        <v>0</v>
      </c>
      <c r="Q34" s="147"/>
      <c r="R34" s="338" t="s">
        <v>420</v>
      </c>
      <c r="S34" s="130"/>
      <c r="T34" s="39"/>
      <c r="U34" s="39" t="s">
        <v>671</v>
      </c>
      <c r="V34" s="39"/>
    </row>
    <row r="35" spans="1:22" ht="28.5" customHeight="1" x14ac:dyDescent="0.2">
      <c r="A35" s="191"/>
      <c r="B35" s="150"/>
      <c r="C35" s="113"/>
      <c r="D35" s="377"/>
      <c r="E35" s="113" t="s">
        <v>248</v>
      </c>
      <c r="F35" s="140"/>
      <c r="G35" s="114">
        <f>SUM(H35:J35)</f>
        <v>1706897</v>
      </c>
      <c r="H35" s="115">
        <v>1587800</v>
      </c>
      <c r="I35" s="115">
        <v>119097</v>
      </c>
      <c r="J35" s="115">
        <v>0</v>
      </c>
      <c r="K35" s="114">
        <f t="shared" si="7"/>
        <v>1766398</v>
      </c>
      <c r="L35" s="115">
        <v>1647301</v>
      </c>
      <c r="M35" s="115">
        <v>119097</v>
      </c>
      <c r="N35" s="115">
        <v>0</v>
      </c>
      <c r="O35" s="157"/>
      <c r="P35" s="157">
        <v>0</v>
      </c>
      <c r="Q35" s="147"/>
      <c r="R35" s="338" t="s">
        <v>421</v>
      </c>
      <c r="S35" s="130" t="s">
        <v>570</v>
      </c>
      <c r="T35" s="39"/>
      <c r="U35" s="39" t="s">
        <v>672</v>
      </c>
      <c r="V35" s="39"/>
    </row>
    <row r="36" spans="1:22" s="181" customFormat="1" ht="36" x14ac:dyDescent="0.2">
      <c r="A36" s="191"/>
      <c r="B36" s="153"/>
      <c r="C36" s="333"/>
      <c r="D36" s="378"/>
      <c r="E36" s="113" t="s">
        <v>293</v>
      </c>
      <c r="F36" s="140"/>
      <c r="G36" s="114">
        <f t="shared" ref="G36:G46" si="9">SUM(H36:J36)</f>
        <v>76275</v>
      </c>
      <c r="H36" s="337">
        <v>76275</v>
      </c>
      <c r="I36" s="337">
        <v>0</v>
      </c>
      <c r="J36" s="337">
        <v>0</v>
      </c>
      <c r="K36" s="114">
        <f t="shared" si="7"/>
        <v>55275</v>
      </c>
      <c r="L36" s="337">
        <v>55275</v>
      </c>
      <c r="M36" s="337">
        <v>0</v>
      </c>
      <c r="N36" s="337">
        <v>0</v>
      </c>
      <c r="O36" s="160"/>
      <c r="P36" s="160">
        <v>0</v>
      </c>
      <c r="Q36" s="147"/>
      <c r="R36" s="338" t="s">
        <v>422</v>
      </c>
      <c r="S36" s="130" t="s">
        <v>564</v>
      </c>
      <c r="T36" s="39"/>
      <c r="U36" s="39" t="s">
        <v>672</v>
      </c>
      <c r="V36" s="39"/>
    </row>
    <row r="37" spans="1:22" s="336" customFormat="1" ht="24" x14ac:dyDescent="0.2">
      <c r="A37" s="191"/>
      <c r="B37" s="153"/>
      <c r="C37" s="333"/>
      <c r="D37" s="378"/>
      <c r="E37" s="113" t="s">
        <v>253</v>
      </c>
      <c r="F37" s="140"/>
      <c r="G37" s="114">
        <f>SUM(H37:J37)</f>
        <v>157148</v>
      </c>
      <c r="H37" s="115">
        <v>155248</v>
      </c>
      <c r="I37" s="115">
        <v>0</v>
      </c>
      <c r="J37" s="115">
        <v>1900</v>
      </c>
      <c r="K37" s="114">
        <f>SUM(L37:Q37)</f>
        <v>355228</v>
      </c>
      <c r="L37" s="115">
        <v>353328</v>
      </c>
      <c r="M37" s="115">
        <v>0</v>
      </c>
      <c r="N37" s="115">
        <v>1900</v>
      </c>
      <c r="O37" s="157"/>
      <c r="P37" s="157">
        <v>0</v>
      </c>
      <c r="Q37" s="147"/>
      <c r="R37" s="338" t="s">
        <v>423</v>
      </c>
      <c r="S37" s="130" t="s">
        <v>566</v>
      </c>
      <c r="T37" s="39"/>
      <c r="U37" s="39" t="s">
        <v>672</v>
      </c>
      <c r="V37" s="39"/>
    </row>
    <row r="38" spans="1:22" ht="24" x14ac:dyDescent="0.2">
      <c r="A38" s="191"/>
      <c r="B38" s="150"/>
      <c r="C38" s="113"/>
      <c r="D38" s="377"/>
      <c r="E38" s="113" t="s">
        <v>389</v>
      </c>
      <c r="F38" s="140"/>
      <c r="G38" s="114">
        <f>SUM(H38:J38)</f>
        <v>34313</v>
      </c>
      <c r="H38" s="115">
        <v>34313</v>
      </c>
      <c r="I38" s="115">
        <v>0</v>
      </c>
      <c r="J38" s="115">
        <v>0</v>
      </c>
      <c r="K38" s="114">
        <f>SUM(L38:Q38)</f>
        <v>34313</v>
      </c>
      <c r="L38" s="115">
        <v>34313</v>
      </c>
      <c r="M38" s="115">
        <v>0</v>
      </c>
      <c r="N38" s="115">
        <v>0</v>
      </c>
      <c r="O38" s="157"/>
      <c r="P38" s="157">
        <v>0</v>
      </c>
      <c r="Q38" s="147"/>
      <c r="R38" s="338" t="s">
        <v>638</v>
      </c>
      <c r="S38" s="130" t="s">
        <v>571</v>
      </c>
      <c r="T38" s="39"/>
      <c r="U38" s="39" t="s">
        <v>672</v>
      </c>
      <c r="V38" s="39"/>
    </row>
    <row r="39" spans="1:22" s="243" customFormat="1" ht="41.25" customHeight="1" x14ac:dyDescent="0.2">
      <c r="A39" s="191"/>
      <c r="B39" s="150"/>
      <c r="C39" s="113"/>
      <c r="D39" s="377"/>
      <c r="E39" s="113" t="s">
        <v>327</v>
      </c>
      <c r="F39" s="140"/>
      <c r="G39" s="114">
        <f>SUM(H39:J39)</f>
        <v>1018371</v>
      </c>
      <c r="H39" s="115">
        <v>1018371</v>
      </c>
      <c r="I39" s="115">
        <v>0</v>
      </c>
      <c r="J39" s="115">
        <v>0</v>
      </c>
      <c r="K39" s="114">
        <f t="shared" si="7"/>
        <v>1016710</v>
      </c>
      <c r="L39" s="115">
        <v>1016710</v>
      </c>
      <c r="M39" s="115">
        <v>0</v>
      </c>
      <c r="N39" s="115">
        <v>0</v>
      </c>
      <c r="O39" s="157"/>
      <c r="P39" s="157">
        <v>0</v>
      </c>
      <c r="Q39" s="147"/>
      <c r="R39" s="338" t="s">
        <v>424</v>
      </c>
      <c r="S39" s="130" t="s">
        <v>639</v>
      </c>
      <c r="T39" s="39"/>
      <c r="U39" s="39" t="s">
        <v>672</v>
      </c>
      <c r="V39" s="39"/>
    </row>
    <row r="40" spans="1:22" s="336" customFormat="1" ht="36" x14ac:dyDescent="0.2">
      <c r="A40" s="191"/>
      <c r="B40" s="150"/>
      <c r="C40" s="113"/>
      <c r="D40" s="377"/>
      <c r="E40" s="113" t="s">
        <v>338</v>
      </c>
      <c r="F40" s="140"/>
      <c r="G40" s="114">
        <f>SUM(H40:J40)</f>
        <v>112650</v>
      </c>
      <c r="H40" s="337">
        <v>112650</v>
      </c>
      <c r="I40" s="337">
        <v>0</v>
      </c>
      <c r="J40" s="337">
        <v>0</v>
      </c>
      <c r="K40" s="148">
        <f>SUM(L40:Q40)</f>
        <v>107650</v>
      </c>
      <c r="L40" s="337">
        <v>107650</v>
      </c>
      <c r="M40" s="337">
        <v>0</v>
      </c>
      <c r="N40" s="337">
        <v>0</v>
      </c>
      <c r="O40" s="160"/>
      <c r="P40" s="160">
        <v>0</v>
      </c>
      <c r="Q40" s="147"/>
      <c r="R40" s="338" t="s">
        <v>425</v>
      </c>
      <c r="S40" s="131" t="s">
        <v>640</v>
      </c>
      <c r="T40" s="39"/>
      <c r="U40" s="39" t="s">
        <v>672</v>
      </c>
      <c r="V40" s="39"/>
    </row>
    <row r="41" spans="1:22" s="336" customFormat="1" ht="36" x14ac:dyDescent="0.2">
      <c r="A41" s="191"/>
      <c r="B41" s="150"/>
      <c r="C41" s="113"/>
      <c r="D41" s="377"/>
      <c r="E41" s="113" t="s">
        <v>706</v>
      </c>
      <c r="F41" s="140"/>
      <c r="G41" s="114">
        <f>SUM(H41:J41)</f>
        <v>6054854</v>
      </c>
      <c r="H41" s="115">
        <v>5306854</v>
      </c>
      <c r="I41" s="115">
        <v>748000</v>
      </c>
      <c r="J41" s="115">
        <v>0</v>
      </c>
      <c r="K41" s="114">
        <f>SUM(L41:Q41)</f>
        <v>1989589</v>
      </c>
      <c r="L41" s="115">
        <v>1241589</v>
      </c>
      <c r="M41" s="115">
        <v>748000</v>
      </c>
      <c r="N41" s="115">
        <v>0</v>
      </c>
      <c r="O41" s="157"/>
      <c r="P41" s="157">
        <v>0</v>
      </c>
      <c r="Q41" s="147"/>
      <c r="R41" s="338" t="s">
        <v>731</v>
      </c>
      <c r="S41" s="130" t="s">
        <v>567</v>
      </c>
      <c r="T41" s="39"/>
      <c r="U41" s="39" t="s">
        <v>672</v>
      </c>
      <c r="V41" s="39"/>
    </row>
    <row r="42" spans="1:22" s="291" customFormat="1" ht="36" x14ac:dyDescent="0.2">
      <c r="A42" s="191"/>
      <c r="B42" s="150"/>
      <c r="C42" s="113"/>
      <c r="D42" s="377"/>
      <c r="E42" s="113" t="s">
        <v>708</v>
      </c>
      <c r="F42" s="140"/>
      <c r="G42" s="114">
        <f t="shared" si="9"/>
        <v>0</v>
      </c>
      <c r="H42" s="115">
        <v>0</v>
      </c>
      <c r="I42" s="115">
        <v>0</v>
      </c>
      <c r="J42" s="115">
        <v>0</v>
      </c>
      <c r="K42" s="114">
        <f t="shared" si="7"/>
        <v>0</v>
      </c>
      <c r="L42" s="115">
        <v>0</v>
      </c>
      <c r="M42" s="115">
        <v>0</v>
      </c>
      <c r="N42" s="115">
        <v>0</v>
      </c>
      <c r="O42" s="157"/>
      <c r="P42" s="157">
        <v>0</v>
      </c>
      <c r="Q42" s="147"/>
      <c r="R42" s="338" t="s">
        <v>680</v>
      </c>
      <c r="S42" s="130"/>
      <c r="T42" s="39"/>
      <c r="U42" s="39" t="s">
        <v>673</v>
      </c>
      <c r="V42" s="39"/>
    </row>
    <row r="43" spans="1:22" s="326" customFormat="1" ht="39.75" customHeight="1" x14ac:dyDescent="0.2">
      <c r="A43" s="191"/>
      <c r="B43" s="150"/>
      <c r="C43" s="113"/>
      <c r="D43" s="377"/>
      <c r="E43" s="113" t="s">
        <v>703</v>
      </c>
      <c r="F43" s="140"/>
      <c r="G43" s="114">
        <f t="shared" si="9"/>
        <v>23939</v>
      </c>
      <c r="H43" s="115">
        <v>23939</v>
      </c>
      <c r="I43" s="115">
        <v>0</v>
      </c>
      <c r="J43" s="115">
        <v>0</v>
      </c>
      <c r="K43" s="114">
        <f t="shared" si="7"/>
        <v>23092</v>
      </c>
      <c r="L43" s="115">
        <v>23092</v>
      </c>
      <c r="M43" s="115">
        <v>0</v>
      </c>
      <c r="N43" s="115">
        <v>0</v>
      </c>
      <c r="O43" s="157"/>
      <c r="P43" s="157">
        <v>0</v>
      </c>
      <c r="Q43" s="147"/>
      <c r="R43" s="338" t="s">
        <v>681</v>
      </c>
      <c r="S43" s="130"/>
      <c r="T43" s="39"/>
      <c r="U43" s="39" t="s">
        <v>673</v>
      </c>
      <c r="V43" s="39"/>
    </row>
    <row r="44" spans="1:22" s="274" customFormat="1" ht="24" x14ac:dyDescent="0.2">
      <c r="A44" s="191"/>
      <c r="B44" s="150"/>
      <c r="C44" s="113"/>
      <c r="D44" s="377"/>
      <c r="E44" s="113" t="s">
        <v>626</v>
      </c>
      <c r="F44" s="140"/>
      <c r="G44" s="114">
        <f t="shared" si="9"/>
        <v>5987</v>
      </c>
      <c r="H44" s="115">
        <v>5987</v>
      </c>
      <c r="I44" s="115">
        <v>0</v>
      </c>
      <c r="J44" s="115">
        <v>0</v>
      </c>
      <c r="K44" s="114">
        <f t="shared" si="7"/>
        <v>1220</v>
      </c>
      <c r="L44" s="115">
        <v>1220</v>
      </c>
      <c r="M44" s="115">
        <v>0</v>
      </c>
      <c r="N44" s="115">
        <v>0</v>
      </c>
      <c r="O44" s="157"/>
      <c r="P44" s="157">
        <v>0</v>
      </c>
      <c r="Q44" s="147"/>
      <c r="R44" s="338" t="s">
        <v>682</v>
      </c>
      <c r="S44" s="130"/>
      <c r="T44" s="39"/>
      <c r="U44" s="39" t="s">
        <v>673</v>
      </c>
      <c r="V44" s="39"/>
    </row>
    <row r="45" spans="1:22" ht="24" x14ac:dyDescent="0.2">
      <c r="A45" s="191">
        <v>90000518538</v>
      </c>
      <c r="B45" s="150"/>
      <c r="C45" s="419" t="s">
        <v>390</v>
      </c>
      <c r="D45" s="420"/>
      <c r="E45" s="113" t="s">
        <v>212</v>
      </c>
      <c r="F45" s="140"/>
      <c r="G45" s="114">
        <f t="shared" si="9"/>
        <v>392166.72</v>
      </c>
      <c r="H45" s="115">
        <v>392166.72</v>
      </c>
      <c r="I45" s="115">
        <v>0</v>
      </c>
      <c r="J45" s="115">
        <v>0</v>
      </c>
      <c r="K45" s="114">
        <f t="shared" si="7"/>
        <v>141119</v>
      </c>
      <c r="L45" s="115">
        <v>141119</v>
      </c>
      <c r="M45" s="115">
        <v>0</v>
      </c>
      <c r="N45" s="115">
        <v>0</v>
      </c>
      <c r="O45" s="157"/>
      <c r="P45" s="157">
        <v>0</v>
      </c>
      <c r="Q45" s="116"/>
      <c r="R45" s="117" t="s">
        <v>572</v>
      </c>
      <c r="S45" s="130"/>
      <c r="T45" s="39"/>
      <c r="U45" s="39" t="s">
        <v>676</v>
      </c>
      <c r="V45" s="39"/>
    </row>
    <row r="46" spans="1:22" s="326" customFormat="1" ht="65.25" customHeight="1" x14ac:dyDescent="0.2">
      <c r="A46" s="191"/>
      <c r="B46" s="150"/>
      <c r="C46" s="113"/>
      <c r="D46" s="377"/>
      <c r="E46" s="113" t="s">
        <v>709</v>
      </c>
      <c r="F46" s="140"/>
      <c r="G46" s="114">
        <f t="shared" si="9"/>
        <v>0</v>
      </c>
      <c r="H46" s="115">
        <v>0</v>
      </c>
      <c r="I46" s="115">
        <v>0</v>
      </c>
      <c r="J46" s="115">
        <v>0</v>
      </c>
      <c r="K46" s="114">
        <f t="shared" si="7"/>
        <v>0</v>
      </c>
      <c r="L46" s="115">
        <v>1</v>
      </c>
      <c r="M46" s="115">
        <v>0</v>
      </c>
      <c r="N46" s="115">
        <v>0</v>
      </c>
      <c r="O46" s="157"/>
      <c r="P46" s="157">
        <v>0</v>
      </c>
      <c r="Q46" s="116">
        <v>-1</v>
      </c>
      <c r="R46" s="117" t="s">
        <v>683</v>
      </c>
      <c r="S46" s="130"/>
      <c r="T46" s="39"/>
      <c r="U46" s="39" t="s">
        <v>673</v>
      </c>
      <c r="V46" s="39"/>
    </row>
    <row r="47" spans="1:22" ht="48" x14ac:dyDescent="0.2">
      <c r="A47" s="191"/>
      <c r="B47" s="150"/>
      <c r="C47" s="419" t="s">
        <v>191</v>
      </c>
      <c r="D47" s="420"/>
      <c r="E47" s="352" t="s">
        <v>192</v>
      </c>
      <c r="F47" s="140"/>
      <c r="G47" s="114">
        <f t="shared" ref="G47:G54" si="10">SUM(H47:J47)</f>
        <v>444375</v>
      </c>
      <c r="H47" s="115">
        <v>444375</v>
      </c>
      <c r="I47" s="115"/>
      <c r="J47" s="115"/>
      <c r="K47" s="114">
        <f t="shared" si="7"/>
        <v>244375</v>
      </c>
      <c r="L47" s="115">
        <v>244375</v>
      </c>
      <c r="M47" s="115"/>
      <c r="N47" s="115"/>
      <c r="O47" s="157"/>
      <c r="P47" s="157"/>
      <c r="Q47" s="116"/>
      <c r="R47" s="117" t="s">
        <v>432</v>
      </c>
      <c r="S47" s="130"/>
      <c r="T47" s="39"/>
      <c r="U47" s="39" t="s">
        <v>671</v>
      </c>
      <c r="V47" s="39"/>
    </row>
    <row r="48" spans="1:22" ht="12.75" x14ac:dyDescent="0.2">
      <c r="A48" s="191"/>
      <c r="B48" s="150"/>
      <c r="C48" s="255"/>
      <c r="D48" s="256"/>
      <c r="E48" s="352" t="s">
        <v>221</v>
      </c>
      <c r="F48" s="140"/>
      <c r="G48" s="114">
        <f t="shared" si="10"/>
        <v>17920</v>
      </c>
      <c r="H48" s="115">
        <v>17920</v>
      </c>
      <c r="I48" s="115"/>
      <c r="J48" s="115"/>
      <c r="K48" s="114">
        <f t="shared" si="7"/>
        <v>17920</v>
      </c>
      <c r="L48" s="115">
        <v>17920</v>
      </c>
      <c r="M48" s="115"/>
      <c r="N48" s="115"/>
      <c r="O48" s="157"/>
      <c r="P48" s="157"/>
      <c r="Q48" s="116"/>
      <c r="R48" s="117" t="s">
        <v>433</v>
      </c>
      <c r="S48" s="130"/>
      <c r="T48" s="39"/>
      <c r="U48" s="39" t="s">
        <v>671</v>
      </c>
      <c r="V48" s="39"/>
    </row>
    <row r="49" spans="1:22" ht="12.75" x14ac:dyDescent="0.2">
      <c r="A49" s="191"/>
      <c r="B49" s="150"/>
      <c r="C49" s="255"/>
      <c r="D49" s="256"/>
      <c r="E49" s="352" t="s">
        <v>206</v>
      </c>
      <c r="F49" s="140"/>
      <c r="G49" s="114">
        <f>SUM(H49:J49)</f>
        <v>200000</v>
      </c>
      <c r="H49" s="115">
        <v>200000</v>
      </c>
      <c r="I49" s="115"/>
      <c r="J49" s="115"/>
      <c r="K49" s="114">
        <f t="shared" si="7"/>
        <v>100000</v>
      </c>
      <c r="L49" s="115">
        <v>100000</v>
      </c>
      <c r="M49" s="115"/>
      <c r="N49" s="115"/>
      <c r="O49" s="157"/>
      <c r="P49" s="157"/>
      <c r="Q49" s="116"/>
      <c r="R49" s="117" t="s">
        <v>434</v>
      </c>
      <c r="S49" s="130"/>
      <c r="T49" s="39"/>
      <c r="U49" s="39" t="s">
        <v>671</v>
      </c>
      <c r="V49" s="39"/>
    </row>
    <row r="50" spans="1:22" s="351" customFormat="1" ht="39.75" customHeight="1" x14ac:dyDescent="0.2">
      <c r="A50" s="191"/>
      <c r="B50" s="150"/>
      <c r="C50" s="349"/>
      <c r="D50" s="350"/>
      <c r="E50" s="352" t="s">
        <v>656</v>
      </c>
      <c r="F50" s="140"/>
      <c r="G50" s="114">
        <f>SUM(H50:J50)</f>
        <v>70000</v>
      </c>
      <c r="H50" s="115">
        <v>70000</v>
      </c>
      <c r="I50" s="115"/>
      <c r="J50" s="115"/>
      <c r="K50" s="114">
        <f t="shared" si="7"/>
        <v>70000</v>
      </c>
      <c r="L50" s="115">
        <v>70000</v>
      </c>
      <c r="M50" s="115"/>
      <c r="N50" s="115"/>
      <c r="O50" s="157"/>
      <c r="P50" s="157"/>
      <c r="Q50" s="116"/>
      <c r="R50" s="117" t="s">
        <v>661</v>
      </c>
      <c r="S50" s="130"/>
      <c r="T50" s="39"/>
      <c r="U50" s="39" t="s">
        <v>671</v>
      </c>
      <c r="V50" s="39"/>
    </row>
    <row r="51" spans="1:22" ht="60" x14ac:dyDescent="0.2">
      <c r="A51" s="191"/>
      <c r="B51" s="150"/>
      <c r="C51" s="188"/>
      <c r="D51" s="189"/>
      <c r="E51" s="352" t="s">
        <v>715</v>
      </c>
      <c r="F51" s="140"/>
      <c r="G51" s="114">
        <f t="shared" si="10"/>
        <v>576761</v>
      </c>
      <c r="H51" s="115">
        <v>576761</v>
      </c>
      <c r="I51" s="115"/>
      <c r="J51" s="115"/>
      <c r="K51" s="114">
        <f t="shared" si="7"/>
        <v>576761</v>
      </c>
      <c r="L51" s="115"/>
      <c r="M51" s="115"/>
      <c r="N51" s="115"/>
      <c r="O51" s="115">
        <v>576761</v>
      </c>
      <c r="P51" s="157"/>
      <c r="Q51" s="116"/>
      <c r="R51" s="117"/>
      <c r="S51" s="130"/>
      <c r="T51" s="39"/>
      <c r="U51" s="39"/>
      <c r="V51" s="39"/>
    </row>
    <row r="52" spans="1:22" ht="72" x14ac:dyDescent="0.2">
      <c r="A52" s="191"/>
      <c r="B52" s="150"/>
      <c r="C52" s="188"/>
      <c r="D52" s="189"/>
      <c r="E52" s="352" t="s">
        <v>716</v>
      </c>
      <c r="F52" s="140"/>
      <c r="G52" s="114">
        <f t="shared" si="10"/>
        <v>233868</v>
      </c>
      <c r="H52" s="115">
        <v>233868</v>
      </c>
      <c r="I52" s="115"/>
      <c r="J52" s="115"/>
      <c r="K52" s="114">
        <f t="shared" si="7"/>
        <v>233868</v>
      </c>
      <c r="L52" s="115"/>
      <c r="M52" s="115"/>
      <c r="N52" s="115"/>
      <c r="O52" s="115">
        <v>233868</v>
      </c>
      <c r="P52" s="157"/>
      <c r="Q52" s="116"/>
      <c r="R52" s="117"/>
      <c r="S52" s="130"/>
      <c r="T52" s="39"/>
      <c r="U52" s="39"/>
      <c r="V52" s="39"/>
    </row>
    <row r="53" spans="1:22" s="368" customFormat="1" ht="36" x14ac:dyDescent="0.2">
      <c r="A53" s="191"/>
      <c r="B53" s="150"/>
      <c r="C53" s="188"/>
      <c r="D53" s="189"/>
      <c r="E53" s="352" t="s">
        <v>717</v>
      </c>
      <c r="F53" s="140"/>
      <c r="G53" s="114">
        <f t="shared" si="10"/>
        <v>22249</v>
      </c>
      <c r="H53" s="115">
        <v>22249</v>
      </c>
      <c r="I53" s="115"/>
      <c r="J53" s="115"/>
      <c r="K53" s="114">
        <f t="shared" si="7"/>
        <v>22249</v>
      </c>
      <c r="L53" s="115"/>
      <c r="M53" s="115"/>
      <c r="N53" s="115"/>
      <c r="O53" s="115">
        <v>22249</v>
      </c>
      <c r="P53" s="157"/>
      <c r="Q53" s="116"/>
      <c r="R53" s="117"/>
      <c r="S53" s="130"/>
      <c r="T53" s="39"/>
      <c r="U53" s="39"/>
      <c r="V53" s="39"/>
    </row>
    <row r="54" spans="1:22" ht="36" x14ac:dyDescent="0.2">
      <c r="A54" s="191"/>
      <c r="B54" s="150"/>
      <c r="C54" s="188"/>
      <c r="D54" s="189"/>
      <c r="E54" s="352" t="s">
        <v>311</v>
      </c>
      <c r="F54" s="140"/>
      <c r="G54" s="114">
        <f t="shared" si="10"/>
        <v>300000</v>
      </c>
      <c r="H54" s="115">
        <v>300000</v>
      </c>
      <c r="I54" s="115"/>
      <c r="J54" s="115"/>
      <c r="K54" s="114">
        <f t="shared" si="7"/>
        <v>300000</v>
      </c>
      <c r="L54" s="115"/>
      <c r="M54" s="115"/>
      <c r="N54" s="115"/>
      <c r="O54" s="115">
        <v>300000</v>
      </c>
      <c r="P54" s="157"/>
      <c r="Q54" s="116"/>
      <c r="R54" s="117"/>
      <c r="S54" s="130"/>
      <c r="T54" s="39"/>
      <c r="U54" s="39"/>
      <c r="V54" s="39"/>
    </row>
    <row r="55" spans="1:22" ht="13.5" thickBot="1" x14ac:dyDescent="0.25">
      <c r="A55" s="191"/>
      <c r="B55" s="172"/>
      <c r="C55" s="430"/>
      <c r="D55" s="431"/>
      <c r="E55" s="187"/>
      <c r="F55" s="139"/>
      <c r="G55" s="99"/>
      <c r="H55" s="100"/>
      <c r="I55" s="100"/>
      <c r="J55" s="100"/>
      <c r="K55" s="99"/>
      <c r="L55" s="100"/>
      <c r="M55" s="100"/>
      <c r="N55" s="100"/>
      <c r="O55" s="156"/>
      <c r="P55" s="156"/>
      <c r="Q55" s="101"/>
      <c r="R55" s="102"/>
      <c r="S55" s="131"/>
      <c r="T55" s="39"/>
      <c r="U55" s="39"/>
      <c r="V55" s="39"/>
    </row>
    <row r="56" spans="1:22" ht="12.75" thickBot="1" x14ac:dyDescent="0.25">
      <c r="A56" s="254"/>
      <c r="B56" s="429" t="s">
        <v>9</v>
      </c>
      <c r="C56" s="429"/>
      <c r="D56" s="251" t="s">
        <v>10</v>
      </c>
      <c r="E56" s="19"/>
      <c r="F56" s="141">
        <f>SUM(F57:F66)</f>
        <v>0</v>
      </c>
      <c r="G56" s="20">
        <f>SUM(H56:J56)</f>
        <v>6621298</v>
      </c>
      <c r="H56" s="11">
        <f>SUM(H57:H66)</f>
        <v>5995916</v>
      </c>
      <c r="I56" s="11">
        <f>SUM(I57:I66)</f>
        <v>625382</v>
      </c>
      <c r="J56" s="11">
        <f>SUM(J57:J66)</f>
        <v>0</v>
      </c>
      <c r="K56" s="20">
        <f t="shared" ref="K56:K65" si="11">SUM(L56:Q56)</f>
        <v>4537109</v>
      </c>
      <c r="L56" s="11">
        <f t="shared" ref="L56:Q56" si="12">SUM(L57:L66)</f>
        <v>3750620</v>
      </c>
      <c r="M56" s="11">
        <f t="shared" si="12"/>
        <v>625382</v>
      </c>
      <c r="N56" s="11">
        <f t="shared" si="12"/>
        <v>0</v>
      </c>
      <c r="O56" s="11">
        <f t="shared" si="12"/>
        <v>161107</v>
      </c>
      <c r="P56" s="155">
        <f t="shared" si="12"/>
        <v>0</v>
      </c>
      <c r="Q56" s="155">
        <f t="shared" si="12"/>
        <v>0</v>
      </c>
      <c r="R56" s="21"/>
      <c r="S56" s="132"/>
      <c r="T56" s="39"/>
      <c r="U56" s="39"/>
      <c r="V56" s="39"/>
    </row>
    <row r="57" spans="1:22" ht="24.75" thickTop="1" x14ac:dyDescent="0.2">
      <c r="A57" s="191">
        <v>90000056357</v>
      </c>
      <c r="B57" s="260"/>
      <c r="C57" s="421" t="s">
        <v>5</v>
      </c>
      <c r="D57" s="422"/>
      <c r="E57" s="332" t="s">
        <v>340</v>
      </c>
      <c r="F57" s="152"/>
      <c r="G57" s="119">
        <f t="shared" ref="G57:G65" si="13">SUM(H57:J57)</f>
        <v>25200</v>
      </c>
      <c r="H57" s="341">
        <v>25200</v>
      </c>
      <c r="I57" s="341">
        <v>0</v>
      </c>
      <c r="J57" s="341">
        <v>0</v>
      </c>
      <c r="K57" s="119">
        <f t="shared" si="11"/>
        <v>25200</v>
      </c>
      <c r="L57" s="341">
        <v>25200</v>
      </c>
      <c r="M57" s="341">
        <v>0</v>
      </c>
      <c r="N57" s="341">
        <v>0</v>
      </c>
      <c r="O57" s="158"/>
      <c r="P57" s="158">
        <v>0</v>
      </c>
      <c r="Q57" s="120"/>
      <c r="R57" s="339" t="s">
        <v>426</v>
      </c>
      <c r="S57" s="248" t="s">
        <v>565</v>
      </c>
      <c r="T57" s="39"/>
      <c r="U57" s="39" t="s">
        <v>672</v>
      </c>
      <c r="V57" s="39"/>
    </row>
    <row r="58" spans="1:22" s="246" customFormat="1" ht="36" x14ac:dyDescent="0.2">
      <c r="A58" s="191"/>
      <c r="B58" s="239"/>
      <c r="C58" s="113"/>
      <c r="D58" s="377"/>
      <c r="E58" s="113" t="s">
        <v>341</v>
      </c>
      <c r="F58" s="140"/>
      <c r="G58" s="114">
        <f t="shared" ref="G58:G59" si="14">SUM(H58:J58)</f>
        <v>36000</v>
      </c>
      <c r="H58" s="115">
        <v>36000</v>
      </c>
      <c r="I58" s="115">
        <v>0</v>
      </c>
      <c r="J58" s="115">
        <v>0</v>
      </c>
      <c r="K58" s="114">
        <f t="shared" si="11"/>
        <v>36000</v>
      </c>
      <c r="L58" s="115">
        <v>36000</v>
      </c>
      <c r="M58" s="115">
        <v>0</v>
      </c>
      <c r="N58" s="115">
        <v>0</v>
      </c>
      <c r="O58" s="157"/>
      <c r="P58" s="157">
        <v>0</v>
      </c>
      <c r="Q58" s="116"/>
      <c r="R58" s="117" t="s">
        <v>427</v>
      </c>
      <c r="S58" s="130" t="s">
        <v>565</v>
      </c>
      <c r="T58" s="39"/>
      <c r="U58" s="39" t="s">
        <v>672</v>
      </c>
      <c r="V58" s="39"/>
    </row>
    <row r="59" spans="1:22" s="246" customFormat="1" ht="36" x14ac:dyDescent="0.2">
      <c r="A59" s="191"/>
      <c r="C59" s="22"/>
      <c r="D59" s="376"/>
      <c r="E59" s="333" t="s">
        <v>249</v>
      </c>
      <c r="F59" s="146"/>
      <c r="G59" s="148">
        <f t="shared" si="14"/>
        <v>30537</v>
      </c>
      <c r="H59" s="100">
        <v>30537</v>
      </c>
      <c r="I59" s="100">
        <v>0</v>
      </c>
      <c r="J59" s="100">
        <v>0</v>
      </c>
      <c r="K59" s="99">
        <f t="shared" si="11"/>
        <v>30537</v>
      </c>
      <c r="L59" s="100">
        <v>30537</v>
      </c>
      <c r="M59" s="100">
        <v>0</v>
      </c>
      <c r="N59" s="100">
        <v>0</v>
      </c>
      <c r="O59" s="156"/>
      <c r="P59" s="156">
        <v>0</v>
      </c>
      <c r="Q59" s="101"/>
      <c r="R59" s="117" t="s">
        <v>428</v>
      </c>
      <c r="S59" s="130" t="s">
        <v>565</v>
      </c>
      <c r="T59" s="39"/>
      <c r="U59" s="39" t="s">
        <v>672</v>
      </c>
      <c r="V59" s="39"/>
    </row>
    <row r="60" spans="1:22" ht="39.75" customHeight="1" x14ac:dyDescent="0.2">
      <c r="A60" s="191"/>
      <c r="B60" s="150"/>
      <c r="C60" s="113"/>
      <c r="D60" s="377"/>
      <c r="E60" s="113" t="s">
        <v>260</v>
      </c>
      <c r="F60" s="140"/>
      <c r="G60" s="114">
        <f t="shared" si="13"/>
        <v>4172965</v>
      </c>
      <c r="H60" s="115">
        <v>4172965</v>
      </c>
      <c r="I60" s="115">
        <v>0</v>
      </c>
      <c r="J60" s="115">
        <v>0</v>
      </c>
      <c r="K60" s="114">
        <f t="shared" si="11"/>
        <v>2208908</v>
      </c>
      <c r="L60" s="115">
        <v>2208908</v>
      </c>
      <c r="M60" s="115">
        <v>0</v>
      </c>
      <c r="N60" s="115">
        <v>0</v>
      </c>
      <c r="O60" s="157"/>
      <c r="P60" s="157">
        <v>0</v>
      </c>
      <c r="Q60" s="116"/>
      <c r="R60" s="117" t="s">
        <v>429</v>
      </c>
      <c r="S60" s="130" t="s">
        <v>569</v>
      </c>
      <c r="T60" s="39"/>
      <c r="U60" s="39" t="s">
        <v>672</v>
      </c>
      <c r="V60" s="39"/>
    </row>
    <row r="61" spans="1:22" ht="36" x14ac:dyDescent="0.2">
      <c r="A61" s="191"/>
      <c r="B61" s="150"/>
      <c r="C61" s="113"/>
      <c r="D61" s="377"/>
      <c r="E61" s="113" t="s">
        <v>706</v>
      </c>
      <c r="F61" s="140"/>
      <c r="G61" s="114">
        <f t="shared" si="13"/>
        <v>1505494</v>
      </c>
      <c r="H61" s="115">
        <v>880112</v>
      </c>
      <c r="I61" s="115">
        <v>625382</v>
      </c>
      <c r="J61" s="115">
        <v>0</v>
      </c>
      <c r="K61" s="114">
        <f t="shared" si="11"/>
        <v>1505494</v>
      </c>
      <c r="L61" s="115">
        <v>880112</v>
      </c>
      <c r="M61" s="115">
        <v>625382</v>
      </c>
      <c r="N61" s="115">
        <v>0</v>
      </c>
      <c r="O61" s="157"/>
      <c r="P61" s="157">
        <v>0</v>
      </c>
      <c r="Q61" s="116"/>
      <c r="R61" s="117" t="s">
        <v>430</v>
      </c>
      <c r="S61" s="130" t="s">
        <v>567</v>
      </c>
      <c r="T61" s="39"/>
      <c r="U61" s="39"/>
      <c r="V61" s="39"/>
    </row>
    <row r="62" spans="1:22" ht="36" x14ac:dyDescent="0.2">
      <c r="A62" s="191">
        <v>40003275333</v>
      </c>
      <c r="B62" s="150"/>
      <c r="C62" s="419" t="s">
        <v>399</v>
      </c>
      <c r="D62" s="420"/>
      <c r="E62" s="113" t="s">
        <v>296</v>
      </c>
      <c r="F62" s="140"/>
      <c r="G62" s="114">
        <f t="shared" si="13"/>
        <v>466010</v>
      </c>
      <c r="H62" s="115">
        <v>466010</v>
      </c>
      <c r="I62" s="115">
        <v>0</v>
      </c>
      <c r="J62" s="115">
        <v>0</v>
      </c>
      <c r="K62" s="114">
        <f t="shared" si="11"/>
        <v>346378</v>
      </c>
      <c r="L62" s="115">
        <v>346378</v>
      </c>
      <c r="M62" s="115">
        <v>0</v>
      </c>
      <c r="N62" s="115">
        <v>0</v>
      </c>
      <c r="O62" s="157"/>
      <c r="P62" s="115">
        <v>0</v>
      </c>
      <c r="Q62" s="116"/>
      <c r="R62" s="117" t="s">
        <v>431</v>
      </c>
      <c r="S62" s="130"/>
      <c r="T62" s="39"/>
      <c r="U62" s="39" t="s">
        <v>676</v>
      </c>
      <c r="V62" s="39"/>
    </row>
    <row r="63" spans="1:22" ht="36" x14ac:dyDescent="0.2">
      <c r="A63" s="191"/>
      <c r="B63" s="150"/>
      <c r="C63" s="113"/>
      <c r="D63" s="377"/>
      <c r="E63" s="113" t="s">
        <v>405</v>
      </c>
      <c r="F63" s="140"/>
      <c r="G63" s="114">
        <f t="shared" si="13"/>
        <v>177470</v>
      </c>
      <c r="H63" s="115">
        <v>177470</v>
      </c>
      <c r="I63" s="115">
        <v>0</v>
      </c>
      <c r="J63" s="115">
        <v>0</v>
      </c>
      <c r="K63" s="114">
        <f t="shared" si="11"/>
        <v>176970</v>
      </c>
      <c r="L63" s="115">
        <v>176970</v>
      </c>
      <c r="M63" s="115">
        <v>0</v>
      </c>
      <c r="N63" s="115">
        <v>0</v>
      </c>
      <c r="O63" s="157"/>
      <c r="P63" s="157">
        <v>0</v>
      </c>
      <c r="Q63" s="116"/>
      <c r="R63" s="117" t="s">
        <v>453</v>
      </c>
      <c r="S63" s="130"/>
      <c r="T63" s="39"/>
      <c r="U63" s="39" t="s">
        <v>676</v>
      </c>
      <c r="V63" s="39"/>
    </row>
    <row r="64" spans="1:22" s="306" customFormat="1" ht="24" x14ac:dyDescent="0.2">
      <c r="A64" s="191"/>
      <c r="B64" s="150"/>
      <c r="C64" s="113"/>
      <c r="D64" s="377"/>
      <c r="E64" s="113" t="s">
        <v>363</v>
      </c>
      <c r="F64" s="140"/>
      <c r="G64" s="114">
        <f t="shared" si="13"/>
        <v>46515</v>
      </c>
      <c r="H64" s="115">
        <v>46515</v>
      </c>
      <c r="I64" s="115">
        <v>0</v>
      </c>
      <c r="J64" s="115">
        <v>0</v>
      </c>
      <c r="K64" s="114">
        <f t="shared" si="11"/>
        <v>46515</v>
      </c>
      <c r="L64" s="115">
        <v>46515</v>
      </c>
      <c r="M64" s="115">
        <v>0</v>
      </c>
      <c r="N64" s="115">
        <v>0</v>
      </c>
      <c r="O64" s="157"/>
      <c r="P64" s="157">
        <v>0</v>
      </c>
      <c r="Q64" s="116"/>
      <c r="R64" s="117" t="s">
        <v>684</v>
      </c>
      <c r="S64" s="130"/>
      <c r="T64" s="39"/>
      <c r="U64" s="39" t="s">
        <v>676</v>
      </c>
      <c r="V64" s="39"/>
    </row>
    <row r="65" spans="1:22" ht="48" x14ac:dyDescent="0.2">
      <c r="A65" s="191"/>
      <c r="B65" s="150"/>
      <c r="C65" s="419" t="s">
        <v>191</v>
      </c>
      <c r="D65" s="420"/>
      <c r="E65" s="113" t="s">
        <v>280</v>
      </c>
      <c r="F65" s="140"/>
      <c r="G65" s="114">
        <f t="shared" si="13"/>
        <v>161107</v>
      </c>
      <c r="H65" s="157">
        <v>161107</v>
      </c>
      <c r="I65" s="115"/>
      <c r="J65" s="115"/>
      <c r="K65" s="114">
        <f t="shared" si="11"/>
        <v>161107</v>
      </c>
      <c r="L65" s="115"/>
      <c r="M65" s="115"/>
      <c r="N65" s="115"/>
      <c r="O65" s="157">
        <v>161107</v>
      </c>
      <c r="P65" s="157"/>
      <c r="Q65" s="116"/>
      <c r="R65" s="117"/>
      <c r="S65" s="130"/>
      <c r="T65" s="39"/>
      <c r="U65" s="39"/>
      <c r="V65" s="39"/>
    </row>
    <row r="66" spans="1:22" ht="12.75" thickBot="1" x14ac:dyDescent="0.25">
      <c r="A66" s="191"/>
      <c r="B66" s="172"/>
      <c r="C66" s="436"/>
      <c r="D66" s="437"/>
      <c r="E66" s="187"/>
      <c r="F66" s="139"/>
      <c r="G66" s="99"/>
      <c r="H66" s="100"/>
      <c r="I66" s="100"/>
      <c r="J66" s="100"/>
      <c r="K66" s="99"/>
      <c r="L66" s="100"/>
      <c r="M66" s="100"/>
      <c r="N66" s="100"/>
      <c r="O66" s="156"/>
      <c r="P66" s="156"/>
      <c r="Q66" s="101"/>
      <c r="R66" s="102"/>
      <c r="S66" s="131"/>
      <c r="T66" s="39"/>
      <c r="U66" s="39"/>
      <c r="V66" s="39"/>
    </row>
    <row r="67" spans="1:22" ht="27.75" customHeight="1" thickBot="1" x14ac:dyDescent="0.25">
      <c r="A67" s="254"/>
      <c r="B67" s="429" t="s">
        <v>11</v>
      </c>
      <c r="C67" s="429"/>
      <c r="D67" s="251" t="s">
        <v>190</v>
      </c>
      <c r="E67" s="19"/>
      <c r="F67" s="141">
        <f>SUM(F68:F82)</f>
        <v>0</v>
      </c>
      <c r="G67" s="20">
        <f>SUM(H67:J67)</f>
        <v>16522909.689999999</v>
      </c>
      <c r="H67" s="11">
        <f>SUM(H68:H82)</f>
        <v>16131628.689999999</v>
      </c>
      <c r="I67" s="11">
        <f>SUM(I68:I82)</f>
        <v>0</v>
      </c>
      <c r="J67" s="11">
        <f>SUM(J68:J82)</f>
        <v>391281</v>
      </c>
      <c r="K67" s="20">
        <f t="shared" ref="K67:K81" si="15">SUM(L67:Q67)</f>
        <v>13879838</v>
      </c>
      <c r="L67" s="11">
        <f t="shared" ref="L67:Q67" si="16">SUM(L68:L82)</f>
        <v>11183238</v>
      </c>
      <c r="M67" s="11">
        <f t="shared" si="16"/>
        <v>897000</v>
      </c>
      <c r="N67" s="11">
        <f t="shared" si="16"/>
        <v>330518</v>
      </c>
      <c r="O67" s="11">
        <f t="shared" si="16"/>
        <v>1469082</v>
      </c>
      <c r="P67" s="155">
        <f t="shared" si="16"/>
        <v>0</v>
      </c>
      <c r="Q67" s="155">
        <f t="shared" si="16"/>
        <v>0</v>
      </c>
      <c r="R67" s="21"/>
      <c r="S67" s="132"/>
      <c r="T67" s="39"/>
      <c r="U67" s="39"/>
      <c r="V67" s="39"/>
    </row>
    <row r="68" spans="1:22" s="153" customFormat="1" ht="12.75" thickTop="1" x14ac:dyDescent="0.2">
      <c r="A68" s="191">
        <v>90000056357</v>
      </c>
      <c r="B68" s="253"/>
      <c r="C68" s="421" t="s">
        <v>5</v>
      </c>
      <c r="D68" s="422"/>
      <c r="E68" s="335" t="s">
        <v>207</v>
      </c>
      <c r="F68" s="152"/>
      <c r="G68" s="119">
        <f t="shared" ref="G68:G72" si="17">SUM(H68:J68)</f>
        <v>2726672</v>
      </c>
      <c r="H68" s="341">
        <v>2474468</v>
      </c>
      <c r="I68" s="341">
        <v>0</v>
      </c>
      <c r="J68" s="341">
        <v>252204</v>
      </c>
      <c r="K68" s="119">
        <f t="shared" si="15"/>
        <v>2314366</v>
      </c>
      <c r="L68" s="341">
        <v>2157925</v>
      </c>
      <c r="M68" s="341">
        <v>0</v>
      </c>
      <c r="N68" s="341">
        <v>156441</v>
      </c>
      <c r="O68" s="158"/>
      <c r="P68" s="158">
        <v>0</v>
      </c>
      <c r="Q68" s="120"/>
      <c r="R68" s="340" t="s">
        <v>435</v>
      </c>
      <c r="S68" s="248"/>
      <c r="T68" s="39"/>
      <c r="U68" s="39" t="s">
        <v>671</v>
      </c>
      <c r="V68" s="39"/>
    </row>
    <row r="69" spans="1:22" s="153" customFormat="1" x14ac:dyDescent="0.2">
      <c r="A69" s="191"/>
      <c r="C69" s="333"/>
      <c r="D69" s="378"/>
      <c r="E69" s="333" t="s">
        <v>329</v>
      </c>
      <c r="F69" s="146"/>
      <c r="G69" s="148">
        <f>SUM(H69:J69)</f>
        <v>4500</v>
      </c>
      <c r="H69" s="337">
        <v>4500</v>
      </c>
      <c r="I69" s="337">
        <v>0</v>
      </c>
      <c r="J69" s="337">
        <v>0</v>
      </c>
      <c r="K69" s="148">
        <f t="shared" si="15"/>
        <v>4500</v>
      </c>
      <c r="L69" s="337">
        <v>4500</v>
      </c>
      <c r="M69" s="337">
        <v>0</v>
      </c>
      <c r="N69" s="337">
        <v>0</v>
      </c>
      <c r="O69" s="160"/>
      <c r="P69" s="160">
        <v>0</v>
      </c>
      <c r="Q69" s="147"/>
      <c r="R69" s="117" t="s">
        <v>436</v>
      </c>
      <c r="S69" s="249"/>
      <c r="T69" s="39"/>
      <c r="U69" s="39" t="s">
        <v>671</v>
      </c>
      <c r="V69" s="39"/>
    </row>
    <row r="70" spans="1:22" s="150" customFormat="1" ht="24" x14ac:dyDescent="0.2">
      <c r="A70" s="191"/>
      <c r="C70" s="113"/>
      <c r="D70" s="377"/>
      <c r="E70" s="331" t="s">
        <v>364</v>
      </c>
      <c r="F70" s="140"/>
      <c r="G70" s="114">
        <f>SUM(H70:J70)</f>
        <v>480844</v>
      </c>
      <c r="H70" s="115">
        <v>480844</v>
      </c>
      <c r="I70" s="115">
        <v>0</v>
      </c>
      <c r="J70" s="115">
        <v>0</v>
      </c>
      <c r="K70" s="114">
        <f t="shared" si="15"/>
        <v>160237</v>
      </c>
      <c r="L70" s="115">
        <v>160237</v>
      </c>
      <c r="M70" s="115">
        <v>0</v>
      </c>
      <c r="N70" s="115">
        <v>0</v>
      </c>
      <c r="O70" s="157"/>
      <c r="P70" s="157">
        <v>0</v>
      </c>
      <c r="Q70" s="116"/>
      <c r="R70" s="117" t="s">
        <v>438</v>
      </c>
      <c r="S70" s="130" t="s">
        <v>694</v>
      </c>
      <c r="T70" s="39"/>
      <c r="U70" s="39" t="s">
        <v>672</v>
      </c>
      <c r="V70" s="39"/>
    </row>
    <row r="71" spans="1:22" s="150" customFormat="1" x14ac:dyDescent="0.2">
      <c r="A71" s="191"/>
      <c r="C71" s="113"/>
      <c r="D71" s="377"/>
      <c r="E71" s="113" t="s">
        <v>256</v>
      </c>
      <c r="F71" s="140"/>
      <c r="G71" s="114">
        <f t="shared" si="17"/>
        <v>145000</v>
      </c>
      <c r="H71" s="115">
        <v>145000</v>
      </c>
      <c r="I71" s="115">
        <v>0</v>
      </c>
      <c r="J71" s="115">
        <v>0</v>
      </c>
      <c r="K71" s="114">
        <f t="shared" si="15"/>
        <v>67582</v>
      </c>
      <c r="L71" s="115">
        <v>67582</v>
      </c>
      <c r="M71" s="115">
        <v>0</v>
      </c>
      <c r="N71" s="115">
        <v>0</v>
      </c>
      <c r="O71" s="157"/>
      <c r="P71" s="157">
        <v>0</v>
      </c>
      <c r="Q71" s="116"/>
      <c r="R71" s="117" t="s">
        <v>437</v>
      </c>
      <c r="S71" s="130" t="s">
        <v>695</v>
      </c>
      <c r="T71" s="39"/>
      <c r="U71" s="39" t="s">
        <v>672</v>
      </c>
      <c r="V71" s="39"/>
    </row>
    <row r="72" spans="1:22" s="150" customFormat="1" ht="24" x14ac:dyDescent="0.2">
      <c r="A72" s="191"/>
      <c r="C72" s="113"/>
      <c r="D72" s="377"/>
      <c r="E72" s="113" t="s">
        <v>251</v>
      </c>
      <c r="F72" s="140"/>
      <c r="G72" s="114">
        <f t="shared" si="17"/>
        <v>752550</v>
      </c>
      <c r="H72" s="115">
        <v>715473</v>
      </c>
      <c r="I72" s="115">
        <v>0</v>
      </c>
      <c r="J72" s="115">
        <v>37077</v>
      </c>
      <c r="K72" s="114">
        <f t="shared" si="15"/>
        <v>578536</v>
      </c>
      <c r="L72" s="115">
        <v>541459</v>
      </c>
      <c r="M72" s="115">
        <v>0</v>
      </c>
      <c r="N72" s="115">
        <v>37077</v>
      </c>
      <c r="O72" s="157"/>
      <c r="P72" s="157">
        <v>0</v>
      </c>
      <c r="Q72" s="116"/>
      <c r="R72" s="117" t="s">
        <v>439</v>
      </c>
      <c r="S72" s="130" t="s">
        <v>696</v>
      </c>
      <c r="T72" s="39"/>
      <c r="U72" s="39" t="s">
        <v>672</v>
      </c>
      <c r="V72" s="39"/>
    </row>
    <row r="73" spans="1:22" s="153" customFormat="1" ht="36" x14ac:dyDescent="0.2">
      <c r="A73" s="191"/>
      <c r="C73" s="333"/>
      <c r="D73" s="378"/>
      <c r="E73" s="333" t="s">
        <v>332</v>
      </c>
      <c r="F73" s="146"/>
      <c r="G73" s="114">
        <f>SUM(H73:J73)</f>
        <v>8199404</v>
      </c>
      <c r="H73" s="337">
        <v>8199404</v>
      </c>
      <c r="I73" s="337">
        <v>0</v>
      </c>
      <c r="J73" s="337">
        <v>0</v>
      </c>
      <c r="K73" s="114">
        <f t="shared" si="15"/>
        <v>7241253</v>
      </c>
      <c r="L73" s="337">
        <v>6344253</v>
      </c>
      <c r="M73" s="337">
        <v>897000</v>
      </c>
      <c r="N73" s="337">
        <v>0</v>
      </c>
      <c r="O73" s="160"/>
      <c r="P73" s="160">
        <v>0</v>
      </c>
      <c r="Q73" s="147"/>
      <c r="R73" s="338" t="s">
        <v>595</v>
      </c>
      <c r="S73" s="249" t="s">
        <v>571</v>
      </c>
      <c r="T73" s="39"/>
      <c r="U73" s="39" t="s">
        <v>672</v>
      </c>
      <c r="V73" s="39"/>
    </row>
    <row r="74" spans="1:22" s="326" customFormat="1" ht="60" x14ac:dyDescent="0.2">
      <c r="A74" s="191"/>
      <c r="B74" s="153"/>
      <c r="C74" s="333"/>
      <c r="D74" s="378"/>
      <c r="E74" s="333" t="s">
        <v>629</v>
      </c>
      <c r="F74" s="146"/>
      <c r="G74" s="114">
        <f t="shared" ref="G74:G75" si="18">SUM(H74:J74)</f>
        <v>181077</v>
      </c>
      <c r="H74" s="337">
        <v>181077</v>
      </c>
      <c r="I74" s="337">
        <v>0</v>
      </c>
      <c r="J74" s="337">
        <v>0</v>
      </c>
      <c r="K74" s="114">
        <f>SUM(L74:Q74)</f>
        <v>181077</v>
      </c>
      <c r="L74" s="337">
        <v>181077</v>
      </c>
      <c r="M74" s="337">
        <v>0</v>
      </c>
      <c r="N74" s="337">
        <v>0</v>
      </c>
      <c r="O74" s="160"/>
      <c r="P74" s="160">
        <v>0</v>
      </c>
      <c r="Q74" s="147"/>
      <c r="R74" s="117" t="s">
        <v>685</v>
      </c>
      <c r="S74" s="249"/>
      <c r="T74" s="39"/>
      <c r="U74" s="39" t="s">
        <v>673</v>
      </c>
      <c r="V74" s="39"/>
    </row>
    <row r="75" spans="1:22" s="326" customFormat="1" ht="72" x14ac:dyDescent="0.2">
      <c r="A75" s="191"/>
      <c r="B75" s="153"/>
      <c r="C75" s="333"/>
      <c r="D75" s="378"/>
      <c r="E75" s="333" t="s">
        <v>630</v>
      </c>
      <c r="F75" s="146"/>
      <c r="G75" s="114">
        <f t="shared" si="18"/>
        <v>100000</v>
      </c>
      <c r="H75" s="337">
        <v>100000</v>
      </c>
      <c r="I75" s="337">
        <v>0</v>
      </c>
      <c r="J75" s="337">
        <v>0</v>
      </c>
      <c r="K75" s="114">
        <f t="shared" si="15"/>
        <v>100000</v>
      </c>
      <c r="L75" s="337">
        <v>100000</v>
      </c>
      <c r="M75" s="337">
        <v>0</v>
      </c>
      <c r="N75" s="337">
        <v>0</v>
      </c>
      <c r="O75" s="160"/>
      <c r="P75" s="160">
        <v>0</v>
      </c>
      <c r="Q75" s="147"/>
      <c r="R75" s="117" t="s">
        <v>686</v>
      </c>
      <c r="S75" s="249"/>
      <c r="T75" s="39"/>
      <c r="U75" s="39" t="s">
        <v>673</v>
      </c>
      <c r="V75" s="39"/>
    </row>
    <row r="76" spans="1:22" ht="24" x14ac:dyDescent="0.2">
      <c r="A76" s="191">
        <v>42803002568</v>
      </c>
      <c r="B76" s="150"/>
      <c r="C76" s="419" t="s">
        <v>391</v>
      </c>
      <c r="D76" s="420"/>
      <c r="E76" s="113" t="s">
        <v>365</v>
      </c>
      <c r="F76" s="140"/>
      <c r="G76" s="114">
        <f t="shared" ref="G76:G81" si="19">SUM(H76:J76)</f>
        <v>2137959.69</v>
      </c>
      <c r="H76" s="115">
        <v>2137959.69</v>
      </c>
      <c r="I76" s="115">
        <v>0</v>
      </c>
      <c r="J76" s="115">
        <v>0</v>
      </c>
      <c r="K76" s="114">
        <f t="shared" si="15"/>
        <v>1448570</v>
      </c>
      <c r="L76" s="115">
        <v>1448570</v>
      </c>
      <c r="M76" s="115">
        <v>0</v>
      </c>
      <c r="N76" s="115">
        <v>0</v>
      </c>
      <c r="O76" s="157"/>
      <c r="P76" s="157">
        <v>0</v>
      </c>
      <c r="Q76" s="116"/>
      <c r="R76" s="117" t="s">
        <v>454</v>
      </c>
      <c r="S76" s="130"/>
      <c r="T76" s="39"/>
      <c r="U76" s="39" t="s">
        <v>676</v>
      </c>
      <c r="V76" s="39"/>
    </row>
    <row r="77" spans="1:22" ht="24" x14ac:dyDescent="0.2">
      <c r="A77" s="191">
        <v>90010691331</v>
      </c>
      <c r="B77" s="266"/>
      <c r="C77" s="434" t="s">
        <v>623</v>
      </c>
      <c r="D77" s="435"/>
      <c r="E77" s="322" t="s">
        <v>213</v>
      </c>
      <c r="F77" s="267"/>
      <c r="G77" s="268">
        <f t="shared" si="19"/>
        <v>325821</v>
      </c>
      <c r="H77" s="115">
        <v>223821</v>
      </c>
      <c r="I77" s="323">
        <v>0</v>
      </c>
      <c r="J77" s="323">
        <v>102000</v>
      </c>
      <c r="K77" s="268">
        <f t="shared" si="15"/>
        <v>314635</v>
      </c>
      <c r="L77" s="323">
        <v>177635</v>
      </c>
      <c r="M77" s="323">
        <v>0</v>
      </c>
      <c r="N77" s="323">
        <v>137000</v>
      </c>
      <c r="O77" s="269"/>
      <c r="P77" s="269">
        <v>0</v>
      </c>
      <c r="Q77" s="270"/>
      <c r="R77" s="362" t="s">
        <v>455</v>
      </c>
      <c r="S77" s="271"/>
      <c r="T77" s="39"/>
      <c r="U77" s="39" t="s">
        <v>676</v>
      </c>
      <c r="V77" s="39"/>
    </row>
    <row r="78" spans="1:22" ht="60" x14ac:dyDescent="0.2">
      <c r="A78" s="191"/>
      <c r="B78" s="150"/>
      <c r="C78" s="419" t="s">
        <v>191</v>
      </c>
      <c r="D78" s="420"/>
      <c r="E78" s="352" t="s">
        <v>403</v>
      </c>
      <c r="F78" s="140"/>
      <c r="G78" s="114">
        <f t="shared" si="19"/>
        <v>400000</v>
      </c>
      <c r="H78" s="157">
        <v>400000</v>
      </c>
      <c r="I78" s="115"/>
      <c r="J78" s="115"/>
      <c r="K78" s="114">
        <f t="shared" si="15"/>
        <v>400000</v>
      </c>
      <c r="L78" s="115"/>
      <c r="M78" s="115"/>
      <c r="N78" s="115"/>
      <c r="O78" s="157">
        <v>400000</v>
      </c>
      <c r="P78" s="157"/>
      <c r="Q78" s="116"/>
      <c r="R78" s="117"/>
      <c r="S78" s="130"/>
      <c r="T78" s="39"/>
      <c r="U78" s="39"/>
      <c r="V78" s="39"/>
    </row>
    <row r="79" spans="1:22" s="285" customFormat="1" ht="60" x14ac:dyDescent="0.2">
      <c r="A79" s="191"/>
      <c r="B79" s="150"/>
      <c r="C79" s="286"/>
      <c r="D79" s="287"/>
      <c r="E79" s="352" t="s">
        <v>404</v>
      </c>
      <c r="F79" s="140"/>
      <c r="G79" s="114">
        <f t="shared" si="19"/>
        <v>320500</v>
      </c>
      <c r="H79" s="157">
        <v>320500</v>
      </c>
      <c r="I79" s="115"/>
      <c r="J79" s="115"/>
      <c r="K79" s="114">
        <f t="shared" si="15"/>
        <v>320500</v>
      </c>
      <c r="L79" s="115"/>
      <c r="M79" s="115"/>
      <c r="N79" s="115"/>
      <c r="O79" s="157">
        <v>320500</v>
      </c>
      <c r="P79" s="157"/>
      <c r="Q79" s="116"/>
      <c r="R79" s="117"/>
      <c r="S79" s="130"/>
      <c r="T79" s="39"/>
      <c r="U79" s="39"/>
      <c r="V79" s="39"/>
    </row>
    <row r="80" spans="1:22" s="236" customFormat="1" ht="72" x14ac:dyDescent="0.2">
      <c r="A80" s="191"/>
      <c r="B80" s="239"/>
      <c r="C80" s="237"/>
      <c r="D80" s="238"/>
      <c r="E80" s="352" t="s">
        <v>314</v>
      </c>
      <c r="F80" s="140"/>
      <c r="G80" s="114">
        <f t="shared" si="19"/>
        <v>202540</v>
      </c>
      <c r="H80" s="157">
        <v>202540</v>
      </c>
      <c r="I80" s="115"/>
      <c r="J80" s="115"/>
      <c r="K80" s="114">
        <f t="shared" si="15"/>
        <v>202540</v>
      </c>
      <c r="L80" s="115"/>
      <c r="M80" s="115"/>
      <c r="N80" s="115"/>
      <c r="O80" s="157">
        <v>202540</v>
      </c>
      <c r="P80" s="157"/>
      <c r="Q80" s="116"/>
      <c r="R80" s="117"/>
      <c r="S80" s="130"/>
      <c r="T80" s="39"/>
      <c r="U80" s="39"/>
      <c r="V80" s="39"/>
    </row>
    <row r="81" spans="1:22" s="321" customFormat="1" ht="72" x14ac:dyDescent="0.2">
      <c r="A81" s="191"/>
      <c r="B81" s="239"/>
      <c r="C81" s="373"/>
      <c r="D81" s="374"/>
      <c r="E81" s="352" t="s">
        <v>631</v>
      </c>
      <c r="F81" s="140"/>
      <c r="G81" s="114">
        <f t="shared" si="19"/>
        <v>546042</v>
      </c>
      <c r="H81" s="157">
        <v>546042</v>
      </c>
      <c r="I81" s="115"/>
      <c r="J81" s="115"/>
      <c r="K81" s="114">
        <f t="shared" si="15"/>
        <v>546042</v>
      </c>
      <c r="L81" s="115"/>
      <c r="M81" s="115"/>
      <c r="N81" s="115"/>
      <c r="O81" s="157">
        <v>546042</v>
      </c>
      <c r="P81" s="157"/>
      <c r="Q81" s="116"/>
      <c r="R81" s="117"/>
      <c r="S81" s="130"/>
      <c r="T81" s="39"/>
      <c r="U81" s="39"/>
      <c r="V81" s="39"/>
    </row>
    <row r="82" spans="1:22" ht="12.75" thickBot="1" x14ac:dyDescent="0.25">
      <c r="A82" s="191"/>
      <c r="B82" s="172"/>
      <c r="C82" s="436"/>
      <c r="D82" s="437"/>
      <c r="E82" s="187"/>
      <c r="F82" s="139"/>
      <c r="G82" s="99"/>
      <c r="H82" s="100"/>
      <c r="I82" s="100"/>
      <c r="J82" s="100"/>
      <c r="K82" s="99"/>
      <c r="L82" s="100"/>
      <c r="M82" s="100"/>
      <c r="N82" s="100"/>
      <c r="O82" s="156"/>
      <c r="P82" s="156"/>
      <c r="Q82" s="101"/>
      <c r="R82" s="102"/>
      <c r="S82" s="131"/>
      <c r="T82" s="39"/>
      <c r="U82" s="39"/>
      <c r="V82" s="39"/>
    </row>
    <row r="83" spans="1:22" ht="12.75" thickBot="1" x14ac:dyDescent="0.25">
      <c r="A83" s="254"/>
      <c r="B83" s="429" t="s">
        <v>12</v>
      </c>
      <c r="C83" s="429"/>
      <c r="D83" s="251" t="s">
        <v>13</v>
      </c>
      <c r="E83" s="19"/>
      <c r="F83" s="141">
        <f>SUM(F84:F89)</f>
        <v>0</v>
      </c>
      <c r="G83" s="20">
        <f>SUM(H83:J83)</f>
        <v>279681</v>
      </c>
      <c r="H83" s="11">
        <f>SUM(H84:H89)</f>
        <v>275129</v>
      </c>
      <c r="I83" s="11">
        <f>SUM(I84:I89)</f>
        <v>0</v>
      </c>
      <c r="J83" s="11">
        <f>SUM(J84:J89)</f>
        <v>4552</v>
      </c>
      <c r="K83" s="20">
        <f t="shared" ref="K83:K88" si="20">SUM(L83:Q83)</f>
        <v>222199</v>
      </c>
      <c r="L83" s="155">
        <f t="shared" ref="L83:Q83" si="21">SUM(L84:L89)</f>
        <v>217647</v>
      </c>
      <c r="M83" s="155">
        <f t="shared" si="21"/>
        <v>0</v>
      </c>
      <c r="N83" s="155">
        <f t="shared" si="21"/>
        <v>4552</v>
      </c>
      <c r="O83" s="155">
        <f t="shared" si="21"/>
        <v>0</v>
      </c>
      <c r="P83" s="155">
        <f t="shared" si="21"/>
        <v>0</v>
      </c>
      <c r="Q83" s="155">
        <f t="shared" si="21"/>
        <v>0</v>
      </c>
      <c r="R83" s="21"/>
      <c r="S83" s="132"/>
      <c r="T83" s="39"/>
      <c r="U83" s="39"/>
      <c r="V83" s="39"/>
    </row>
    <row r="84" spans="1:22" ht="24.75" thickTop="1" x14ac:dyDescent="0.2">
      <c r="A84" s="191">
        <v>90000594245</v>
      </c>
      <c r="B84" s="150"/>
      <c r="C84" s="432" t="s">
        <v>730</v>
      </c>
      <c r="D84" s="433"/>
      <c r="E84" s="113" t="s">
        <v>214</v>
      </c>
      <c r="F84" s="140"/>
      <c r="G84" s="114">
        <f t="shared" ref="G84:G88" si="22">SUM(H84:J84)</f>
        <v>40712</v>
      </c>
      <c r="H84" s="115">
        <v>40712</v>
      </c>
      <c r="I84" s="115">
        <v>0</v>
      </c>
      <c r="J84" s="115">
        <v>0</v>
      </c>
      <c r="K84" s="114">
        <f t="shared" si="20"/>
        <v>40712</v>
      </c>
      <c r="L84" s="115">
        <v>40712</v>
      </c>
      <c r="M84" s="115">
        <v>0</v>
      </c>
      <c r="N84" s="115">
        <v>0</v>
      </c>
      <c r="O84" s="157"/>
      <c r="P84" s="157">
        <v>0</v>
      </c>
      <c r="Q84" s="116"/>
      <c r="R84" s="117" t="s">
        <v>456</v>
      </c>
      <c r="S84" s="130" t="s">
        <v>573</v>
      </c>
      <c r="T84" s="39"/>
      <c r="U84" s="39" t="s">
        <v>674</v>
      </c>
      <c r="V84" s="39"/>
    </row>
    <row r="85" spans="1:22" ht="24" x14ac:dyDescent="0.2">
      <c r="A85" s="191"/>
      <c r="B85" s="150"/>
      <c r="C85" s="244"/>
      <c r="D85" s="245"/>
      <c r="E85" s="113" t="s">
        <v>239</v>
      </c>
      <c r="F85" s="140"/>
      <c r="G85" s="114">
        <f t="shared" si="22"/>
        <v>26513</v>
      </c>
      <c r="H85" s="115">
        <v>26513</v>
      </c>
      <c r="I85" s="115">
        <v>0</v>
      </c>
      <c r="J85" s="115">
        <v>0</v>
      </c>
      <c r="K85" s="114">
        <f t="shared" si="20"/>
        <v>26513</v>
      </c>
      <c r="L85" s="115">
        <v>26513</v>
      </c>
      <c r="M85" s="115">
        <v>0</v>
      </c>
      <c r="N85" s="115">
        <v>0</v>
      </c>
      <c r="O85" s="157"/>
      <c r="P85" s="157">
        <v>0</v>
      </c>
      <c r="Q85" s="116"/>
      <c r="R85" s="117" t="s">
        <v>457</v>
      </c>
      <c r="S85" s="130" t="s">
        <v>573</v>
      </c>
      <c r="T85" s="39"/>
      <c r="U85" s="39" t="s">
        <v>674</v>
      </c>
      <c r="V85" s="39"/>
    </row>
    <row r="86" spans="1:22" ht="24" x14ac:dyDescent="0.2">
      <c r="A86" s="191"/>
      <c r="B86" s="150"/>
      <c r="C86" s="244"/>
      <c r="D86" s="245"/>
      <c r="E86" s="113" t="s">
        <v>233</v>
      </c>
      <c r="F86" s="140"/>
      <c r="G86" s="114">
        <f t="shared" si="22"/>
        <v>119180</v>
      </c>
      <c r="H86" s="115">
        <v>119180</v>
      </c>
      <c r="I86" s="115">
        <v>0</v>
      </c>
      <c r="J86" s="115">
        <v>0</v>
      </c>
      <c r="K86" s="114">
        <f t="shared" si="20"/>
        <v>65761</v>
      </c>
      <c r="L86" s="115">
        <v>65761</v>
      </c>
      <c r="M86" s="115">
        <v>0</v>
      </c>
      <c r="N86" s="115">
        <v>0</v>
      </c>
      <c r="O86" s="157"/>
      <c r="P86" s="157">
        <v>0</v>
      </c>
      <c r="Q86" s="116"/>
      <c r="R86" s="117" t="s">
        <v>458</v>
      </c>
      <c r="S86" s="130" t="s">
        <v>573</v>
      </c>
      <c r="T86" s="39"/>
      <c r="U86" s="39" t="s">
        <v>674</v>
      </c>
      <c r="V86" s="39"/>
    </row>
    <row r="87" spans="1:22" ht="63" customHeight="1" x14ac:dyDescent="0.2">
      <c r="A87" s="191">
        <v>90010991438</v>
      </c>
      <c r="B87" s="150"/>
      <c r="C87" s="432" t="s">
        <v>622</v>
      </c>
      <c r="D87" s="433"/>
      <c r="E87" s="113" t="s">
        <v>297</v>
      </c>
      <c r="F87" s="140"/>
      <c r="G87" s="114">
        <f t="shared" si="22"/>
        <v>6608</v>
      </c>
      <c r="H87" s="115">
        <v>6608</v>
      </c>
      <c r="I87" s="115">
        <v>0</v>
      </c>
      <c r="J87" s="115">
        <v>0</v>
      </c>
      <c r="K87" s="114">
        <f t="shared" si="20"/>
        <v>6608</v>
      </c>
      <c r="L87" s="115">
        <v>6608</v>
      </c>
      <c r="M87" s="115">
        <v>0</v>
      </c>
      <c r="N87" s="115">
        <v>0</v>
      </c>
      <c r="O87" s="157"/>
      <c r="P87" s="157">
        <v>0</v>
      </c>
      <c r="Q87" s="116"/>
      <c r="R87" s="117" t="s">
        <v>459</v>
      </c>
      <c r="S87" s="130"/>
      <c r="T87" s="39"/>
      <c r="U87" s="39" t="s">
        <v>674</v>
      </c>
      <c r="V87" s="39"/>
    </row>
    <row r="88" spans="1:22" s="180" customFormat="1" ht="28.5" customHeight="1" x14ac:dyDescent="0.2">
      <c r="A88" s="191"/>
      <c r="B88" s="150"/>
      <c r="C88" s="185"/>
      <c r="D88" s="186"/>
      <c r="E88" s="113" t="s">
        <v>662</v>
      </c>
      <c r="F88" s="140"/>
      <c r="G88" s="114">
        <f t="shared" si="22"/>
        <v>86668</v>
      </c>
      <c r="H88" s="115">
        <v>82116</v>
      </c>
      <c r="I88" s="115">
        <v>0</v>
      </c>
      <c r="J88" s="115">
        <v>4552</v>
      </c>
      <c r="K88" s="114">
        <f t="shared" si="20"/>
        <v>82605</v>
      </c>
      <c r="L88" s="115">
        <v>78053</v>
      </c>
      <c r="M88" s="115">
        <v>0</v>
      </c>
      <c r="N88" s="115">
        <v>4552</v>
      </c>
      <c r="O88" s="157"/>
      <c r="P88" s="115">
        <v>0</v>
      </c>
      <c r="Q88" s="116"/>
      <c r="R88" s="117" t="s">
        <v>460</v>
      </c>
      <c r="S88" s="130"/>
      <c r="T88" s="39"/>
      <c r="U88" s="39" t="s">
        <v>674</v>
      </c>
      <c r="V88" s="39"/>
    </row>
    <row r="89" spans="1:22" ht="12.75" thickBot="1" x14ac:dyDescent="0.25">
      <c r="A89" s="191"/>
      <c r="B89" s="172"/>
      <c r="C89" s="436"/>
      <c r="D89" s="437"/>
      <c r="E89" s="187"/>
      <c r="F89" s="139"/>
      <c r="G89" s="99"/>
      <c r="H89" s="100"/>
      <c r="I89" s="100"/>
      <c r="J89" s="100"/>
      <c r="K89" s="99"/>
      <c r="L89" s="100"/>
      <c r="M89" s="100"/>
      <c r="N89" s="100"/>
      <c r="O89" s="156"/>
      <c r="P89" s="156"/>
      <c r="Q89" s="101"/>
      <c r="R89" s="102"/>
      <c r="S89" s="131"/>
      <c r="T89" s="39"/>
      <c r="U89" s="39"/>
      <c r="V89" s="39"/>
    </row>
    <row r="90" spans="1:22" ht="24.75" thickBot="1" x14ac:dyDescent="0.25">
      <c r="A90" s="254"/>
      <c r="B90" s="429" t="s">
        <v>14</v>
      </c>
      <c r="C90" s="429"/>
      <c r="D90" s="251" t="s">
        <v>15</v>
      </c>
      <c r="E90" s="19"/>
      <c r="F90" s="141">
        <f>SUM(F91:F125)</f>
        <v>0</v>
      </c>
      <c r="G90" s="20">
        <f t="shared" ref="G90:G92" si="23">SUM(H90:J90)</f>
        <v>13557926.25</v>
      </c>
      <c r="H90" s="11">
        <f>SUM(H91:H125)</f>
        <v>13304941.25</v>
      </c>
      <c r="I90" s="11">
        <f>SUM(I91:I125)</f>
        <v>8525</v>
      </c>
      <c r="J90" s="11">
        <f>SUM(J91:J125)</f>
        <v>244460</v>
      </c>
      <c r="K90" s="20">
        <f t="shared" ref="K90:K124" si="24">SUM(L90:Q90)</f>
        <v>8990521</v>
      </c>
      <c r="L90" s="11">
        <f t="shared" ref="L90:Q90" si="25">SUM(L91:L125)</f>
        <v>7851532</v>
      </c>
      <c r="M90" s="11">
        <f t="shared" si="25"/>
        <v>8525</v>
      </c>
      <c r="N90" s="11">
        <f t="shared" si="25"/>
        <v>254166</v>
      </c>
      <c r="O90" s="11">
        <f t="shared" si="25"/>
        <v>876648</v>
      </c>
      <c r="P90" s="155">
        <f t="shared" si="25"/>
        <v>0</v>
      </c>
      <c r="Q90" s="155">
        <f t="shared" si="25"/>
        <v>-350</v>
      </c>
      <c r="R90" s="21"/>
      <c r="S90" s="132"/>
      <c r="T90" s="39"/>
      <c r="U90" s="39"/>
      <c r="V90" s="39"/>
    </row>
    <row r="91" spans="1:22" ht="24.75" thickTop="1" x14ac:dyDescent="0.2">
      <c r="A91" s="261">
        <v>90000056357</v>
      </c>
      <c r="B91" s="253"/>
      <c r="C91" s="421" t="s">
        <v>5</v>
      </c>
      <c r="D91" s="422"/>
      <c r="E91" s="113" t="s">
        <v>207</v>
      </c>
      <c r="F91" s="152"/>
      <c r="G91" s="119">
        <f t="shared" si="23"/>
        <v>682167</v>
      </c>
      <c r="H91" s="341">
        <v>682167</v>
      </c>
      <c r="I91" s="341">
        <v>0</v>
      </c>
      <c r="J91" s="341">
        <v>0</v>
      </c>
      <c r="K91" s="119">
        <f t="shared" si="24"/>
        <v>494003</v>
      </c>
      <c r="L91" s="341">
        <v>494003</v>
      </c>
      <c r="M91" s="341">
        <v>0</v>
      </c>
      <c r="N91" s="341">
        <v>0</v>
      </c>
      <c r="O91" s="158"/>
      <c r="P91" s="158">
        <v>0</v>
      </c>
      <c r="Q91" s="147"/>
      <c r="R91" s="117" t="s">
        <v>598</v>
      </c>
      <c r="S91" s="130"/>
      <c r="T91" s="39"/>
      <c r="U91" s="39" t="s">
        <v>671</v>
      </c>
      <c r="V91" s="39"/>
    </row>
    <row r="92" spans="1:22" ht="36" x14ac:dyDescent="0.2">
      <c r="A92" s="191"/>
      <c r="B92" s="150"/>
      <c r="C92" s="244"/>
      <c r="D92" s="245"/>
      <c r="E92" s="334" t="s">
        <v>714</v>
      </c>
      <c r="F92" s="140"/>
      <c r="G92" s="114">
        <f t="shared" si="23"/>
        <v>2607177</v>
      </c>
      <c r="H92" s="115">
        <v>2607177</v>
      </c>
      <c r="I92" s="115">
        <v>0</v>
      </c>
      <c r="J92" s="115">
        <v>0</v>
      </c>
      <c r="K92" s="114">
        <f t="shared" si="24"/>
        <v>484000</v>
      </c>
      <c r="L92" s="115">
        <v>484000</v>
      </c>
      <c r="M92" s="115">
        <v>0</v>
      </c>
      <c r="N92" s="115">
        <v>0</v>
      </c>
      <c r="O92" s="157"/>
      <c r="P92" s="157">
        <v>0</v>
      </c>
      <c r="Q92" s="116"/>
      <c r="R92" s="117" t="s">
        <v>440</v>
      </c>
      <c r="S92" s="130" t="s">
        <v>667</v>
      </c>
      <c r="T92" s="39"/>
      <c r="U92" s="39" t="s">
        <v>672</v>
      </c>
      <c r="V92" s="39"/>
    </row>
    <row r="93" spans="1:22" ht="24" x14ac:dyDescent="0.2">
      <c r="A93" s="191"/>
      <c r="B93" s="150"/>
      <c r="C93" s="244"/>
      <c r="D93" s="245"/>
      <c r="E93" s="113" t="s">
        <v>286</v>
      </c>
      <c r="F93" s="140"/>
      <c r="G93" s="114">
        <f t="shared" ref="G93:G124" si="26">SUM(H93:J93)</f>
        <v>58000</v>
      </c>
      <c r="H93" s="115">
        <v>58000</v>
      </c>
      <c r="I93" s="115">
        <v>0</v>
      </c>
      <c r="J93" s="115">
        <v>0</v>
      </c>
      <c r="K93" s="114">
        <f t="shared" si="24"/>
        <v>30000</v>
      </c>
      <c r="L93" s="115">
        <v>30000</v>
      </c>
      <c r="M93" s="115">
        <v>0</v>
      </c>
      <c r="N93" s="115">
        <v>0</v>
      </c>
      <c r="O93" s="157"/>
      <c r="P93" s="157">
        <v>0</v>
      </c>
      <c r="Q93" s="116"/>
      <c r="R93" s="117" t="s">
        <v>441</v>
      </c>
      <c r="S93" s="130" t="s">
        <v>695</v>
      </c>
      <c r="T93" s="39"/>
      <c r="U93" s="39" t="s">
        <v>672</v>
      </c>
      <c r="V93" s="39"/>
    </row>
    <row r="94" spans="1:22" ht="12.75" x14ac:dyDescent="0.2">
      <c r="A94" s="191"/>
      <c r="B94" s="150"/>
      <c r="C94" s="244"/>
      <c r="D94" s="245"/>
      <c r="E94" s="333" t="s">
        <v>610</v>
      </c>
      <c r="F94" s="140"/>
      <c r="G94" s="114">
        <f>SUM(H94:J94)</f>
        <v>673674</v>
      </c>
      <c r="H94" s="115">
        <v>673674</v>
      </c>
      <c r="I94" s="115">
        <v>0</v>
      </c>
      <c r="J94" s="115">
        <v>0</v>
      </c>
      <c r="K94" s="114">
        <f t="shared" si="24"/>
        <v>613674</v>
      </c>
      <c r="L94" s="115">
        <v>613674</v>
      </c>
      <c r="M94" s="115">
        <v>0</v>
      </c>
      <c r="N94" s="115">
        <v>0</v>
      </c>
      <c r="O94" s="157"/>
      <c r="P94" s="157">
        <v>0</v>
      </c>
      <c r="Q94" s="116"/>
      <c r="R94" s="117" t="s">
        <v>442</v>
      </c>
      <c r="S94" s="130" t="s">
        <v>568</v>
      </c>
      <c r="T94" s="39"/>
      <c r="U94" s="39" t="s">
        <v>672</v>
      </c>
      <c r="V94" s="39"/>
    </row>
    <row r="95" spans="1:22" ht="24" x14ac:dyDescent="0.2">
      <c r="A95" s="191"/>
      <c r="B95" s="150"/>
      <c r="C95" s="113"/>
      <c r="D95" s="377"/>
      <c r="E95" s="113" t="s">
        <v>339</v>
      </c>
      <c r="F95" s="140"/>
      <c r="G95" s="114">
        <f t="shared" si="26"/>
        <v>231000</v>
      </c>
      <c r="H95" s="115">
        <v>231000</v>
      </c>
      <c r="I95" s="115">
        <v>0</v>
      </c>
      <c r="J95" s="115">
        <v>0</v>
      </c>
      <c r="K95" s="114">
        <f t="shared" si="24"/>
        <v>188500</v>
      </c>
      <c r="L95" s="115">
        <v>188500</v>
      </c>
      <c r="M95" s="115">
        <v>0</v>
      </c>
      <c r="N95" s="115">
        <v>0</v>
      </c>
      <c r="O95" s="157"/>
      <c r="P95" s="157">
        <v>0</v>
      </c>
      <c r="Q95" s="116"/>
      <c r="R95" s="117" t="s">
        <v>443</v>
      </c>
      <c r="S95" s="130" t="s">
        <v>563</v>
      </c>
      <c r="T95" s="39"/>
      <c r="U95" s="39" t="s">
        <v>672</v>
      </c>
      <c r="V95" s="39"/>
    </row>
    <row r="96" spans="1:22" s="336" customFormat="1" x14ac:dyDescent="0.2">
      <c r="A96" s="191"/>
      <c r="B96" s="150"/>
      <c r="C96" s="113"/>
      <c r="D96" s="377"/>
      <c r="E96" s="113" t="s">
        <v>252</v>
      </c>
      <c r="F96" s="140"/>
      <c r="G96" s="114">
        <f>SUM(H96:J96)</f>
        <v>1088090</v>
      </c>
      <c r="H96" s="115">
        <v>1088090</v>
      </c>
      <c r="I96" s="115">
        <v>0</v>
      </c>
      <c r="J96" s="115">
        <v>0</v>
      </c>
      <c r="K96" s="114">
        <f>SUM(L96:Q96)</f>
        <v>966772</v>
      </c>
      <c r="L96" s="115">
        <v>966772</v>
      </c>
      <c r="M96" s="115">
        <v>0</v>
      </c>
      <c r="N96" s="115">
        <v>0</v>
      </c>
      <c r="O96" s="157"/>
      <c r="P96" s="157">
        <v>0</v>
      </c>
      <c r="Q96" s="116"/>
      <c r="R96" s="117" t="s">
        <v>444</v>
      </c>
      <c r="S96" s="130" t="s">
        <v>641</v>
      </c>
      <c r="T96" s="39"/>
      <c r="U96" s="39" t="s">
        <v>672</v>
      </c>
      <c r="V96" s="39"/>
    </row>
    <row r="97" spans="1:22" s="336" customFormat="1" x14ac:dyDescent="0.2">
      <c r="A97" s="191"/>
      <c r="B97" s="150"/>
      <c r="C97" s="113"/>
      <c r="D97" s="377"/>
      <c r="E97" s="113" t="s">
        <v>635</v>
      </c>
      <c r="F97" s="140"/>
      <c r="G97" s="114">
        <f>SUM(H97:J97)</f>
        <v>652394</v>
      </c>
      <c r="H97" s="115">
        <v>652394</v>
      </c>
      <c r="I97" s="115">
        <v>0</v>
      </c>
      <c r="J97" s="115">
        <v>0</v>
      </c>
      <c r="K97" s="114">
        <f>SUM(L97:Q97)</f>
        <v>421730</v>
      </c>
      <c r="L97" s="115">
        <v>421730</v>
      </c>
      <c r="M97" s="115">
        <v>0</v>
      </c>
      <c r="N97" s="115">
        <v>0</v>
      </c>
      <c r="O97" s="157"/>
      <c r="P97" s="157">
        <v>0</v>
      </c>
      <c r="Q97" s="116"/>
      <c r="R97" s="117" t="s">
        <v>642</v>
      </c>
      <c r="S97" s="130" t="s">
        <v>641</v>
      </c>
      <c r="T97" s="39"/>
      <c r="U97" s="39" t="s">
        <v>672</v>
      </c>
      <c r="V97" s="39"/>
    </row>
    <row r="98" spans="1:22" s="292" customFormat="1" ht="24" x14ac:dyDescent="0.2">
      <c r="A98" s="191"/>
      <c r="B98" s="150"/>
      <c r="C98" s="113"/>
      <c r="D98" s="377"/>
      <c r="E98" s="113" t="s">
        <v>596</v>
      </c>
      <c r="F98" s="140"/>
      <c r="G98" s="114">
        <f t="shared" si="26"/>
        <v>6494</v>
      </c>
      <c r="H98" s="115">
        <v>6494</v>
      </c>
      <c r="I98" s="115">
        <v>0</v>
      </c>
      <c r="J98" s="115">
        <v>0</v>
      </c>
      <c r="K98" s="114">
        <f t="shared" si="24"/>
        <v>6494</v>
      </c>
      <c r="L98" s="115">
        <v>6494</v>
      </c>
      <c r="M98" s="115">
        <v>0</v>
      </c>
      <c r="N98" s="115">
        <v>0</v>
      </c>
      <c r="O98" s="157"/>
      <c r="P98" s="157">
        <v>0</v>
      </c>
      <c r="Q98" s="116"/>
      <c r="R98" s="117" t="s">
        <v>687</v>
      </c>
      <c r="S98" s="130" t="s">
        <v>641</v>
      </c>
      <c r="T98" s="39"/>
      <c r="U98" s="39" t="s">
        <v>672</v>
      </c>
      <c r="V98" s="39"/>
    </row>
    <row r="99" spans="1:22" s="336" customFormat="1" ht="24" x14ac:dyDescent="0.2">
      <c r="A99" s="191"/>
      <c r="B99" s="150"/>
      <c r="C99" s="113"/>
      <c r="D99" s="377"/>
      <c r="E99" s="113" t="s">
        <v>337</v>
      </c>
      <c r="F99" s="140"/>
      <c r="G99" s="114">
        <f>SUM(H99:J99)</f>
        <v>97490</v>
      </c>
      <c r="H99" s="115">
        <v>97490</v>
      </c>
      <c r="I99" s="115">
        <v>0</v>
      </c>
      <c r="J99" s="115">
        <v>0</v>
      </c>
      <c r="K99" s="114">
        <f>SUM(L99:Q99)</f>
        <v>17295</v>
      </c>
      <c r="L99" s="115">
        <v>17295</v>
      </c>
      <c r="M99" s="115">
        <v>0</v>
      </c>
      <c r="N99" s="115">
        <v>0</v>
      </c>
      <c r="O99" s="157"/>
      <c r="P99" s="157">
        <v>0</v>
      </c>
      <c r="Q99" s="116"/>
      <c r="R99" s="117" t="s">
        <v>668</v>
      </c>
      <c r="S99" s="130" t="s">
        <v>571</v>
      </c>
      <c r="T99" s="39"/>
      <c r="U99" s="39" t="s">
        <v>672</v>
      </c>
      <c r="V99" s="39"/>
    </row>
    <row r="100" spans="1:22" s="336" customFormat="1" ht="36" x14ac:dyDescent="0.2">
      <c r="A100" s="191"/>
      <c r="B100" s="150"/>
      <c r="C100" s="113"/>
      <c r="D100" s="377"/>
      <c r="E100" s="113" t="s">
        <v>333</v>
      </c>
      <c r="F100" s="140"/>
      <c r="G100" s="114">
        <f>SUM(H100:J100)</f>
        <v>194184</v>
      </c>
      <c r="H100" s="115">
        <v>194184</v>
      </c>
      <c r="I100" s="115">
        <v>0</v>
      </c>
      <c r="J100" s="115">
        <v>0</v>
      </c>
      <c r="K100" s="114">
        <f>SUM(L100:Q100)</f>
        <v>72500</v>
      </c>
      <c r="L100" s="115">
        <v>72500</v>
      </c>
      <c r="M100" s="115">
        <v>0</v>
      </c>
      <c r="N100" s="115">
        <v>0</v>
      </c>
      <c r="O100" s="157"/>
      <c r="P100" s="157">
        <v>0</v>
      </c>
      <c r="Q100" s="116"/>
      <c r="R100" s="117" t="s">
        <v>669</v>
      </c>
      <c r="S100" s="130" t="s">
        <v>571</v>
      </c>
      <c r="T100" s="39"/>
      <c r="U100" s="39" t="s">
        <v>672</v>
      </c>
      <c r="V100" s="39"/>
    </row>
    <row r="101" spans="1:22" s="336" customFormat="1" ht="36" x14ac:dyDescent="0.2">
      <c r="A101" s="191"/>
      <c r="B101" s="150"/>
      <c r="C101" s="113"/>
      <c r="D101" s="377"/>
      <c r="E101" s="113" t="s">
        <v>729</v>
      </c>
      <c r="F101" s="140"/>
      <c r="G101" s="114">
        <f>SUM(H101:J101)</f>
        <v>1725942</v>
      </c>
      <c r="H101" s="115">
        <v>1725942</v>
      </c>
      <c r="I101" s="115">
        <v>0</v>
      </c>
      <c r="J101" s="115">
        <v>0</v>
      </c>
      <c r="K101" s="114">
        <f>SUM(L101:Q101)</f>
        <v>716900</v>
      </c>
      <c r="L101" s="115">
        <v>716900</v>
      </c>
      <c r="M101" s="115">
        <v>0</v>
      </c>
      <c r="N101" s="115">
        <v>0</v>
      </c>
      <c r="O101" s="157"/>
      <c r="P101" s="157">
        <v>0</v>
      </c>
      <c r="Q101" s="116"/>
      <c r="R101" s="117" t="s">
        <v>732</v>
      </c>
      <c r="S101" s="130" t="s">
        <v>571</v>
      </c>
      <c r="T101" s="39"/>
      <c r="U101" s="39" t="s">
        <v>672</v>
      </c>
      <c r="V101" s="39"/>
    </row>
    <row r="102" spans="1:22" ht="24.75" customHeight="1" x14ac:dyDescent="0.2">
      <c r="A102" s="191">
        <v>90000594245</v>
      </c>
      <c r="B102" s="150"/>
      <c r="C102" s="419" t="s">
        <v>730</v>
      </c>
      <c r="D102" s="420"/>
      <c r="E102" s="113" t="s">
        <v>234</v>
      </c>
      <c r="F102" s="140"/>
      <c r="G102" s="114">
        <f t="shared" si="26"/>
        <v>41442</v>
      </c>
      <c r="H102" s="115">
        <v>41442</v>
      </c>
      <c r="I102" s="115">
        <v>0</v>
      </c>
      <c r="J102" s="115">
        <v>0</v>
      </c>
      <c r="K102" s="114">
        <f t="shared" si="24"/>
        <v>41442</v>
      </c>
      <c r="L102" s="115">
        <v>41442</v>
      </c>
      <c r="M102" s="115">
        <v>0</v>
      </c>
      <c r="N102" s="115">
        <v>0</v>
      </c>
      <c r="O102" s="157"/>
      <c r="P102" s="157">
        <v>0</v>
      </c>
      <c r="Q102" s="116"/>
      <c r="R102" s="117" t="s">
        <v>461</v>
      </c>
      <c r="S102" s="130" t="s">
        <v>574</v>
      </c>
      <c r="T102" s="39"/>
      <c r="U102" s="39" t="s">
        <v>674</v>
      </c>
      <c r="V102" s="39"/>
    </row>
    <row r="103" spans="1:22" s="246" customFormat="1" ht="15" customHeight="1" x14ac:dyDescent="0.2">
      <c r="A103" s="191"/>
      <c r="B103" s="150"/>
      <c r="C103" s="113"/>
      <c r="D103" s="377"/>
      <c r="E103" s="113" t="s">
        <v>344</v>
      </c>
      <c r="F103" s="140"/>
      <c r="G103" s="114">
        <f t="shared" ref="G103:G108" si="27">SUM(H103:J103)</f>
        <v>11800</v>
      </c>
      <c r="H103" s="115">
        <v>11800</v>
      </c>
      <c r="I103" s="115">
        <v>0</v>
      </c>
      <c r="J103" s="115">
        <v>0</v>
      </c>
      <c r="K103" s="114">
        <f t="shared" si="24"/>
        <v>11300</v>
      </c>
      <c r="L103" s="115">
        <v>11300</v>
      </c>
      <c r="M103" s="115">
        <v>0</v>
      </c>
      <c r="N103" s="115">
        <v>0</v>
      </c>
      <c r="O103" s="157"/>
      <c r="P103" s="157">
        <v>0</v>
      </c>
      <c r="Q103" s="116"/>
      <c r="R103" s="117" t="s">
        <v>462</v>
      </c>
      <c r="S103" s="130" t="s">
        <v>574</v>
      </c>
      <c r="T103" s="39"/>
      <c r="U103" s="39" t="s">
        <v>674</v>
      </c>
      <c r="V103" s="39"/>
    </row>
    <row r="104" spans="1:22" s="246" customFormat="1" ht="15" customHeight="1" x14ac:dyDescent="0.2">
      <c r="A104" s="191"/>
      <c r="B104" s="150"/>
      <c r="C104" s="113"/>
      <c r="D104" s="377"/>
      <c r="E104" s="113" t="s">
        <v>345</v>
      </c>
      <c r="F104" s="140"/>
      <c r="G104" s="114">
        <f t="shared" si="27"/>
        <v>12000</v>
      </c>
      <c r="H104" s="115">
        <v>12000</v>
      </c>
      <c r="I104" s="115">
        <v>0</v>
      </c>
      <c r="J104" s="115">
        <v>0</v>
      </c>
      <c r="K104" s="114">
        <f t="shared" si="24"/>
        <v>12000</v>
      </c>
      <c r="L104" s="115">
        <v>12000</v>
      </c>
      <c r="M104" s="115">
        <v>0</v>
      </c>
      <c r="N104" s="115">
        <v>0</v>
      </c>
      <c r="O104" s="157"/>
      <c r="P104" s="157">
        <v>0</v>
      </c>
      <c r="Q104" s="116"/>
      <c r="R104" s="117" t="s">
        <v>463</v>
      </c>
      <c r="S104" s="130" t="s">
        <v>574</v>
      </c>
      <c r="T104" s="39"/>
      <c r="U104" s="39" t="s">
        <v>674</v>
      </c>
      <c r="V104" s="39"/>
    </row>
    <row r="105" spans="1:22" s="246" customFormat="1" ht="15" customHeight="1" x14ac:dyDescent="0.2">
      <c r="A105" s="191"/>
      <c r="B105" s="150"/>
      <c r="C105" s="113"/>
      <c r="D105" s="377"/>
      <c r="E105" s="113" t="s">
        <v>346</v>
      </c>
      <c r="F105" s="140"/>
      <c r="G105" s="114">
        <f t="shared" si="27"/>
        <v>12950</v>
      </c>
      <c r="H105" s="115">
        <v>12950</v>
      </c>
      <c r="I105" s="115">
        <v>0</v>
      </c>
      <c r="J105" s="115">
        <v>0</v>
      </c>
      <c r="K105" s="114">
        <f t="shared" si="24"/>
        <v>11000</v>
      </c>
      <c r="L105" s="115">
        <v>11000</v>
      </c>
      <c r="M105" s="115">
        <v>0</v>
      </c>
      <c r="N105" s="115">
        <v>0</v>
      </c>
      <c r="O105" s="157"/>
      <c r="P105" s="157">
        <v>0</v>
      </c>
      <c r="Q105" s="116"/>
      <c r="R105" s="117" t="s">
        <v>464</v>
      </c>
      <c r="S105" s="130" t="s">
        <v>574</v>
      </c>
      <c r="T105" s="39"/>
      <c r="U105" s="39" t="s">
        <v>674</v>
      </c>
      <c r="V105" s="39"/>
    </row>
    <row r="106" spans="1:22" s="246" customFormat="1" ht="15" customHeight="1" x14ac:dyDescent="0.2">
      <c r="A106" s="191"/>
      <c r="B106" s="150"/>
      <c r="C106" s="113"/>
      <c r="D106" s="377"/>
      <c r="E106" s="113" t="s">
        <v>347</v>
      </c>
      <c r="F106" s="140"/>
      <c r="G106" s="114">
        <f t="shared" si="27"/>
        <v>66189</v>
      </c>
      <c r="H106" s="115">
        <v>66189</v>
      </c>
      <c r="I106" s="115">
        <v>0</v>
      </c>
      <c r="J106" s="115">
        <v>0</v>
      </c>
      <c r="K106" s="114">
        <f t="shared" si="24"/>
        <v>35389</v>
      </c>
      <c r="L106" s="115">
        <v>35389</v>
      </c>
      <c r="M106" s="115">
        <v>0</v>
      </c>
      <c r="N106" s="115">
        <v>0</v>
      </c>
      <c r="O106" s="157"/>
      <c r="P106" s="157">
        <v>0</v>
      </c>
      <c r="Q106" s="116"/>
      <c r="R106" s="117" t="s">
        <v>465</v>
      </c>
      <c r="S106" s="130" t="s">
        <v>574</v>
      </c>
      <c r="T106" s="39"/>
      <c r="U106" s="39" t="s">
        <v>674</v>
      </c>
      <c r="V106" s="39"/>
    </row>
    <row r="107" spans="1:22" s="246" customFormat="1" ht="24" x14ac:dyDescent="0.2">
      <c r="A107" s="191"/>
      <c r="B107" s="150"/>
      <c r="C107" s="113"/>
      <c r="D107" s="377"/>
      <c r="E107" s="113" t="s">
        <v>348</v>
      </c>
      <c r="F107" s="140"/>
      <c r="G107" s="114">
        <f t="shared" si="27"/>
        <v>4205</v>
      </c>
      <c r="H107" s="115">
        <v>4205</v>
      </c>
      <c r="I107" s="115">
        <v>0</v>
      </c>
      <c r="J107" s="115">
        <v>0</v>
      </c>
      <c r="K107" s="114">
        <f t="shared" si="24"/>
        <v>4205</v>
      </c>
      <c r="L107" s="115">
        <v>4205</v>
      </c>
      <c r="M107" s="115">
        <v>0</v>
      </c>
      <c r="N107" s="115">
        <v>0</v>
      </c>
      <c r="O107" s="157"/>
      <c r="P107" s="157">
        <v>0</v>
      </c>
      <c r="Q107" s="116"/>
      <c r="R107" s="117" t="s">
        <v>466</v>
      </c>
      <c r="S107" s="130" t="s">
        <v>574</v>
      </c>
      <c r="T107" s="39"/>
      <c r="U107" s="39" t="s">
        <v>674</v>
      </c>
      <c r="V107" s="39"/>
    </row>
    <row r="108" spans="1:22" s="246" customFormat="1" ht="24" x14ac:dyDescent="0.2">
      <c r="A108" s="191"/>
      <c r="B108" s="150"/>
      <c r="C108" s="113"/>
      <c r="D108" s="377"/>
      <c r="E108" s="113" t="s">
        <v>349</v>
      </c>
      <c r="F108" s="140"/>
      <c r="G108" s="114">
        <f t="shared" si="27"/>
        <v>5580</v>
      </c>
      <c r="H108" s="115">
        <v>5580</v>
      </c>
      <c r="I108" s="115">
        <v>0</v>
      </c>
      <c r="J108" s="115">
        <v>0</v>
      </c>
      <c r="K108" s="114">
        <f t="shared" si="24"/>
        <v>5420</v>
      </c>
      <c r="L108" s="115">
        <v>5420</v>
      </c>
      <c r="M108" s="115">
        <v>0</v>
      </c>
      <c r="N108" s="115">
        <v>0</v>
      </c>
      <c r="O108" s="157"/>
      <c r="P108" s="157">
        <v>0</v>
      </c>
      <c r="Q108" s="116"/>
      <c r="R108" s="117" t="s">
        <v>467</v>
      </c>
      <c r="S108" s="130" t="s">
        <v>574</v>
      </c>
      <c r="T108" s="39"/>
      <c r="U108" s="39" t="s">
        <v>674</v>
      </c>
      <c r="V108" s="39"/>
    </row>
    <row r="109" spans="1:22" ht="36" x14ac:dyDescent="0.2">
      <c r="A109" s="191">
        <v>90000056450</v>
      </c>
      <c r="B109" s="150"/>
      <c r="C109" s="419" t="s">
        <v>222</v>
      </c>
      <c r="D109" s="420"/>
      <c r="E109" s="113" t="s">
        <v>581</v>
      </c>
      <c r="F109" s="140"/>
      <c r="G109" s="114">
        <f t="shared" si="26"/>
        <v>642231.25</v>
      </c>
      <c r="H109" s="115">
        <v>635494.25</v>
      </c>
      <c r="I109" s="115">
        <v>0</v>
      </c>
      <c r="J109" s="115">
        <v>6737</v>
      </c>
      <c r="K109" s="114">
        <f t="shared" si="24"/>
        <v>615076</v>
      </c>
      <c r="L109" s="115">
        <v>608339</v>
      </c>
      <c r="M109" s="115">
        <v>0</v>
      </c>
      <c r="N109" s="115">
        <v>6737</v>
      </c>
      <c r="O109" s="157"/>
      <c r="P109" s="115">
        <v>0</v>
      </c>
      <c r="Q109" s="116"/>
      <c r="R109" s="117" t="s">
        <v>468</v>
      </c>
      <c r="S109" s="130"/>
      <c r="T109" s="39"/>
      <c r="U109" s="39" t="s">
        <v>675</v>
      </c>
      <c r="V109" s="39"/>
    </row>
    <row r="110" spans="1:22" ht="39.75" customHeight="1" x14ac:dyDescent="0.2">
      <c r="A110" s="191">
        <v>90009229680</v>
      </c>
      <c r="B110" s="150"/>
      <c r="C110" s="419" t="s">
        <v>173</v>
      </c>
      <c r="D110" s="420"/>
      <c r="E110" s="113" t="s">
        <v>582</v>
      </c>
      <c r="F110" s="140"/>
      <c r="G110" s="114">
        <f t="shared" si="26"/>
        <v>893474</v>
      </c>
      <c r="H110" s="115">
        <v>858561</v>
      </c>
      <c r="I110" s="115">
        <v>8525</v>
      </c>
      <c r="J110" s="115">
        <v>26388</v>
      </c>
      <c r="K110" s="114">
        <f t="shared" si="24"/>
        <v>892130</v>
      </c>
      <c r="L110" s="115">
        <v>854346</v>
      </c>
      <c r="M110" s="115">
        <v>8525</v>
      </c>
      <c r="N110" s="115">
        <v>29609</v>
      </c>
      <c r="O110" s="157"/>
      <c r="P110" s="157">
        <v>0</v>
      </c>
      <c r="Q110" s="116">
        <v>-350</v>
      </c>
      <c r="R110" s="117" t="s">
        <v>469</v>
      </c>
      <c r="S110" s="130"/>
      <c r="T110" s="39"/>
      <c r="U110" s="39" t="s">
        <v>675</v>
      </c>
      <c r="V110" s="39"/>
    </row>
    <row r="111" spans="1:22" ht="24" x14ac:dyDescent="0.2">
      <c r="A111" s="191"/>
      <c r="B111" s="150"/>
      <c r="C111" s="113"/>
      <c r="D111" s="377"/>
      <c r="E111" s="113" t="s">
        <v>215</v>
      </c>
      <c r="F111" s="140"/>
      <c r="G111" s="114">
        <f t="shared" si="26"/>
        <v>545313</v>
      </c>
      <c r="H111" s="115">
        <v>529901</v>
      </c>
      <c r="I111" s="115">
        <v>0</v>
      </c>
      <c r="J111" s="115">
        <v>15412</v>
      </c>
      <c r="K111" s="114">
        <f t="shared" si="24"/>
        <v>462117</v>
      </c>
      <c r="L111" s="115">
        <v>439325</v>
      </c>
      <c r="M111" s="115">
        <v>0</v>
      </c>
      <c r="N111" s="115">
        <v>22792</v>
      </c>
      <c r="O111" s="157"/>
      <c r="P111" s="157">
        <v>0</v>
      </c>
      <c r="Q111" s="116"/>
      <c r="R111" s="117" t="s">
        <v>470</v>
      </c>
      <c r="S111" s="130" t="s">
        <v>697</v>
      </c>
      <c r="T111" s="39"/>
      <c r="U111" s="39" t="s">
        <v>675</v>
      </c>
      <c r="V111" s="39"/>
    </row>
    <row r="112" spans="1:22" x14ac:dyDescent="0.2">
      <c r="A112" s="191">
        <v>90010478153</v>
      </c>
      <c r="B112" s="150"/>
      <c r="C112" s="419" t="s">
        <v>577</v>
      </c>
      <c r="D112" s="420"/>
      <c r="E112" s="113" t="s">
        <v>207</v>
      </c>
      <c r="F112" s="140"/>
      <c r="G112" s="114">
        <f t="shared" si="26"/>
        <v>660024</v>
      </c>
      <c r="H112" s="115">
        <v>635179</v>
      </c>
      <c r="I112" s="115">
        <v>0</v>
      </c>
      <c r="J112" s="115">
        <v>24845</v>
      </c>
      <c r="K112" s="114">
        <f t="shared" si="24"/>
        <v>620110</v>
      </c>
      <c r="L112" s="115">
        <v>592745</v>
      </c>
      <c r="M112" s="115">
        <v>0</v>
      </c>
      <c r="N112" s="115">
        <v>27365</v>
      </c>
      <c r="O112" s="157"/>
      <c r="P112" s="157">
        <v>0</v>
      </c>
      <c r="Q112" s="116"/>
      <c r="R112" s="117" t="s">
        <v>471</v>
      </c>
      <c r="S112" s="130"/>
      <c r="T112" s="39"/>
      <c r="U112" s="39" t="s">
        <v>675</v>
      </c>
      <c r="V112" s="39"/>
    </row>
    <row r="113" spans="1:22" s="274" customFormat="1" ht="24" x14ac:dyDescent="0.2">
      <c r="A113" s="191"/>
      <c r="B113" s="150"/>
      <c r="C113" s="113"/>
      <c r="D113" s="377"/>
      <c r="E113" s="113" t="s">
        <v>392</v>
      </c>
      <c r="F113" s="140"/>
      <c r="G113" s="114">
        <f t="shared" si="26"/>
        <v>89094</v>
      </c>
      <c r="H113" s="115">
        <v>55661</v>
      </c>
      <c r="I113" s="115">
        <v>0</v>
      </c>
      <c r="J113" s="115">
        <v>33433</v>
      </c>
      <c r="K113" s="114">
        <f t="shared" si="24"/>
        <v>55469</v>
      </c>
      <c r="L113" s="115">
        <v>27036</v>
      </c>
      <c r="M113" s="115">
        <v>0</v>
      </c>
      <c r="N113" s="115">
        <v>28433</v>
      </c>
      <c r="O113" s="157"/>
      <c r="P113" s="157">
        <v>0</v>
      </c>
      <c r="Q113" s="116"/>
      <c r="R113" s="117" t="s">
        <v>472</v>
      </c>
      <c r="S113" s="130"/>
      <c r="T113" s="39"/>
      <c r="U113" s="39" t="s">
        <v>675</v>
      </c>
      <c r="V113" s="39"/>
    </row>
    <row r="114" spans="1:22" s="280" customFormat="1" ht="24" x14ac:dyDescent="0.2">
      <c r="A114" s="191"/>
      <c r="B114" s="150"/>
      <c r="C114" s="113"/>
      <c r="D114" s="377"/>
      <c r="E114" s="113" t="s">
        <v>576</v>
      </c>
      <c r="F114" s="140"/>
      <c r="G114" s="114">
        <f t="shared" si="26"/>
        <v>180723</v>
      </c>
      <c r="H114" s="115">
        <v>135723</v>
      </c>
      <c r="I114" s="115">
        <v>0</v>
      </c>
      <c r="J114" s="115">
        <v>45000</v>
      </c>
      <c r="K114" s="114">
        <f t="shared" si="24"/>
        <v>94832</v>
      </c>
      <c r="L114" s="115">
        <v>51832</v>
      </c>
      <c r="M114" s="115">
        <v>0</v>
      </c>
      <c r="N114" s="115">
        <v>43000</v>
      </c>
      <c r="O114" s="157"/>
      <c r="P114" s="157">
        <v>0</v>
      </c>
      <c r="Q114" s="116"/>
      <c r="R114" s="117" t="s">
        <v>473</v>
      </c>
      <c r="S114" s="130"/>
      <c r="T114" s="39"/>
      <c r="U114" s="39" t="s">
        <v>675</v>
      </c>
      <c r="V114" s="39"/>
    </row>
    <row r="115" spans="1:22" s="274" customFormat="1" ht="15.75" customHeight="1" x14ac:dyDescent="0.2">
      <c r="A115" s="191"/>
      <c r="B115" s="150"/>
      <c r="C115" s="113"/>
      <c r="D115" s="377"/>
      <c r="E115" s="113" t="s">
        <v>393</v>
      </c>
      <c r="F115" s="140"/>
      <c r="G115" s="114">
        <f t="shared" si="26"/>
        <v>146768</v>
      </c>
      <c r="H115" s="115">
        <v>104656</v>
      </c>
      <c r="I115" s="115">
        <v>0</v>
      </c>
      <c r="J115" s="115">
        <v>42112</v>
      </c>
      <c r="K115" s="114">
        <f t="shared" si="24"/>
        <v>93848</v>
      </c>
      <c r="L115" s="115">
        <v>53847</v>
      </c>
      <c r="M115" s="115">
        <v>0</v>
      </c>
      <c r="N115" s="115">
        <v>40001</v>
      </c>
      <c r="O115" s="157"/>
      <c r="P115" s="157">
        <v>0</v>
      </c>
      <c r="Q115" s="116"/>
      <c r="R115" s="117" t="s">
        <v>474</v>
      </c>
      <c r="S115" s="130"/>
      <c r="T115" s="39"/>
      <c r="U115" s="39" t="s">
        <v>675</v>
      </c>
      <c r="V115" s="39"/>
    </row>
    <row r="116" spans="1:22" s="274" customFormat="1" ht="24" x14ac:dyDescent="0.2">
      <c r="A116" s="191"/>
      <c r="B116" s="150"/>
      <c r="C116" s="113"/>
      <c r="D116" s="377"/>
      <c r="E116" s="113" t="s">
        <v>394</v>
      </c>
      <c r="F116" s="140"/>
      <c r="G116" s="114">
        <f t="shared" si="26"/>
        <v>30338</v>
      </c>
      <c r="H116" s="115">
        <v>13722</v>
      </c>
      <c r="I116" s="115">
        <v>0</v>
      </c>
      <c r="J116" s="115">
        <v>16616</v>
      </c>
      <c r="K116" s="114">
        <f t="shared" si="24"/>
        <v>26991</v>
      </c>
      <c r="L116" s="115">
        <v>11673</v>
      </c>
      <c r="M116" s="115">
        <v>0</v>
      </c>
      <c r="N116" s="115">
        <v>15318</v>
      </c>
      <c r="O116" s="157"/>
      <c r="P116" s="157">
        <v>0</v>
      </c>
      <c r="Q116" s="116"/>
      <c r="R116" s="117" t="s">
        <v>475</v>
      </c>
      <c r="S116" s="130"/>
      <c r="T116" s="39"/>
      <c r="U116" s="39" t="s">
        <v>675</v>
      </c>
      <c r="V116" s="39"/>
    </row>
    <row r="117" spans="1:22" s="329" customFormat="1" ht="24" x14ac:dyDescent="0.2">
      <c r="A117" s="191"/>
      <c r="B117" s="150"/>
      <c r="C117" s="113"/>
      <c r="D117" s="377"/>
      <c r="E117" s="113" t="s">
        <v>634</v>
      </c>
      <c r="F117" s="140"/>
      <c r="G117" s="114">
        <f t="shared" si="26"/>
        <v>101806</v>
      </c>
      <c r="H117" s="115">
        <v>87996</v>
      </c>
      <c r="I117" s="115">
        <v>0</v>
      </c>
      <c r="J117" s="115">
        <v>13810</v>
      </c>
      <c r="K117" s="114">
        <f t="shared" si="24"/>
        <v>42867</v>
      </c>
      <c r="L117" s="115">
        <v>22063</v>
      </c>
      <c r="M117" s="115">
        <v>0</v>
      </c>
      <c r="N117" s="115">
        <v>20804</v>
      </c>
      <c r="O117" s="157"/>
      <c r="P117" s="157">
        <v>0</v>
      </c>
      <c r="Q117" s="116"/>
      <c r="R117" s="117" t="s">
        <v>688</v>
      </c>
      <c r="S117" s="130"/>
      <c r="T117" s="39"/>
      <c r="U117" s="39" t="s">
        <v>675</v>
      </c>
      <c r="V117" s="39"/>
    </row>
    <row r="118" spans="1:22" ht="36" x14ac:dyDescent="0.2">
      <c r="A118" s="191">
        <v>40000056408</v>
      </c>
      <c r="B118" s="150"/>
      <c r="C118" s="419" t="s">
        <v>16</v>
      </c>
      <c r="D118" s="420"/>
      <c r="E118" s="113" t="s">
        <v>583</v>
      </c>
      <c r="F118" s="178"/>
      <c r="G118" s="114">
        <f t="shared" si="26"/>
        <v>415198</v>
      </c>
      <c r="H118" s="115">
        <v>397471</v>
      </c>
      <c r="I118" s="115">
        <v>0</v>
      </c>
      <c r="J118" s="115">
        <v>17727</v>
      </c>
      <c r="K118" s="114">
        <f t="shared" si="24"/>
        <v>427772</v>
      </c>
      <c r="L118" s="115">
        <v>410045</v>
      </c>
      <c r="M118" s="115">
        <v>0</v>
      </c>
      <c r="N118" s="115">
        <v>17727</v>
      </c>
      <c r="O118" s="157"/>
      <c r="P118" s="157">
        <v>0</v>
      </c>
      <c r="Q118" s="116"/>
      <c r="R118" s="117" t="s">
        <v>476</v>
      </c>
      <c r="S118" s="130"/>
      <c r="T118" s="39"/>
      <c r="U118" s="39" t="s">
        <v>675</v>
      </c>
      <c r="V118" s="39"/>
    </row>
    <row r="119" spans="1:22" s="262" customFormat="1" ht="36" x14ac:dyDescent="0.2">
      <c r="A119" s="191"/>
      <c r="B119" s="150"/>
      <c r="C119" s="113"/>
      <c r="D119" s="377"/>
      <c r="E119" s="113" t="s">
        <v>361</v>
      </c>
      <c r="F119" s="178"/>
      <c r="G119" s="114">
        <f t="shared" si="26"/>
        <v>25950</v>
      </c>
      <c r="H119" s="115">
        <v>25950</v>
      </c>
      <c r="I119" s="115">
        <v>0</v>
      </c>
      <c r="J119" s="115">
        <v>0</v>
      </c>
      <c r="K119" s="114">
        <f t="shared" si="24"/>
        <v>37071</v>
      </c>
      <c r="L119" s="115">
        <v>37071</v>
      </c>
      <c r="M119" s="115">
        <v>0</v>
      </c>
      <c r="N119" s="115">
        <v>0</v>
      </c>
      <c r="O119" s="157"/>
      <c r="P119" s="157">
        <v>0</v>
      </c>
      <c r="Q119" s="116"/>
      <c r="R119" s="117" t="s">
        <v>477</v>
      </c>
      <c r="S119" s="130"/>
      <c r="T119" s="39"/>
      <c r="U119" s="39" t="s">
        <v>675</v>
      </c>
      <c r="V119" s="39"/>
    </row>
    <row r="120" spans="1:22" ht="27.75" customHeight="1" x14ac:dyDescent="0.2">
      <c r="A120" s="191"/>
      <c r="B120" s="150"/>
      <c r="C120" s="113"/>
      <c r="D120" s="377"/>
      <c r="E120" s="113" t="s">
        <v>366</v>
      </c>
      <c r="F120" s="169"/>
      <c r="G120" s="114">
        <f t="shared" si="26"/>
        <v>26616</v>
      </c>
      <c r="H120" s="115">
        <v>24236</v>
      </c>
      <c r="I120" s="115">
        <v>0</v>
      </c>
      <c r="J120" s="115">
        <v>2380</v>
      </c>
      <c r="K120" s="114">
        <f t="shared" si="24"/>
        <v>24866</v>
      </c>
      <c r="L120" s="115">
        <v>22486</v>
      </c>
      <c r="M120" s="115">
        <v>0</v>
      </c>
      <c r="N120" s="115">
        <v>2380</v>
      </c>
      <c r="O120" s="157"/>
      <c r="P120" s="157">
        <v>0</v>
      </c>
      <c r="Q120" s="116"/>
      <c r="R120" s="117" t="s">
        <v>478</v>
      </c>
      <c r="S120" s="130" t="s">
        <v>579</v>
      </c>
      <c r="T120" s="39"/>
      <c r="U120" s="39" t="s">
        <v>675</v>
      </c>
      <c r="V120" s="39"/>
    </row>
    <row r="121" spans="1:22" s="22" customFormat="1" ht="36" customHeight="1" x14ac:dyDescent="0.2">
      <c r="A121" s="192">
        <v>40003378932</v>
      </c>
      <c r="B121" s="113"/>
      <c r="C121" s="419" t="s">
        <v>395</v>
      </c>
      <c r="D121" s="420"/>
      <c r="E121" s="113" t="s">
        <v>597</v>
      </c>
      <c r="F121" s="140"/>
      <c r="G121" s="114">
        <f t="shared" si="26"/>
        <v>664865</v>
      </c>
      <c r="H121" s="115">
        <v>664865</v>
      </c>
      <c r="I121" s="115">
        <v>0</v>
      </c>
      <c r="J121" s="115">
        <v>0</v>
      </c>
      <c r="K121" s="114">
        <f t="shared" si="24"/>
        <v>500000</v>
      </c>
      <c r="L121" s="115">
        <v>500000</v>
      </c>
      <c r="M121" s="115">
        <v>0</v>
      </c>
      <c r="N121" s="115">
        <v>0</v>
      </c>
      <c r="O121" s="159"/>
      <c r="P121" s="115">
        <v>0</v>
      </c>
      <c r="Q121" s="116"/>
      <c r="R121" s="117" t="s">
        <v>479</v>
      </c>
      <c r="S121" s="130"/>
      <c r="T121" s="39"/>
      <c r="U121" s="39" t="s">
        <v>676</v>
      </c>
      <c r="V121" s="39"/>
    </row>
    <row r="122" spans="1:22" s="22" customFormat="1" x14ac:dyDescent="0.2">
      <c r="A122" s="192"/>
      <c r="B122" s="113"/>
      <c r="C122" s="113"/>
      <c r="D122" s="377"/>
      <c r="E122" s="113" t="s">
        <v>594</v>
      </c>
      <c r="F122" s="140"/>
      <c r="G122" s="114">
        <f t="shared" si="26"/>
        <v>88100</v>
      </c>
      <c r="H122" s="115">
        <v>88100</v>
      </c>
      <c r="I122" s="115">
        <v>0</v>
      </c>
      <c r="J122" s="115">
        <v>0</v>
      </c>
      <c r="K122" s="114">
        <f t="shared" si="24"/>
        <v>88100</v>
      </c>
      <c r="L122" s="115">
        <v>88100</v>
      </c>
      <c r="M122" s="115">
        <v>0</v>
      </c>
      <c r="N122" s="115">
        <v>0</v>
      </c>
      <c r="O122" s="159"/>
      <c r="P122" s="115">
        <v>0</v>
      </c>
      <c r="Q122" s="116"/>
      <c r="R122" s="117" t="s">
        <v>480</v>
      </c>
      <c r="S122" s="130"/>
      <c r="T122" s="39"/>
      <c r="U122" s="39" t="s">
        <v>676</v>
      </c>
      <c r="V122" s="39"/>
    </row>
    <row r="123" spans="1:22" ht="60" x14ac:dyDescent="0.2">
      <c r="A123" s="191"/>
      <c r="B123" s="150"/>
      <c r="C123" s="419" t="s">
        <v>191</v>
      </c>
      <c r="D123" s="420"/>
      <c r="E123" s="352" t="s">
        <v>309</v>
      </c>
      <c r="F123" s="140"/>
      <c r="G123" s="114">
        <f t="shared" si="26"/>
        <v>224960</v>
      </c>
      <c r="H123" s="115">
        <v>224960</v>
      </c>
      <c r="I123" s="115"/>
      <c r="J123" s="115"/>
      <c r="K123" s="114">
        <f t="shared" si="24"/>
        <v>224960</v>
      </c>
      <c r="L123" s="115"/>
      <c r="M123" s="115"/>
      <c r="N123" s="115"/>
      <c r="O123" s="115">
        <v>224960</v>
      </c>
      <c r="P123" s="157"/>
      <c r="Q123" s="116"/>
      <c r="R123" s="117"/>
      <c r="S123" s="130"/>
      <c r="T123" s="39"/>
      <c r="U123" s="39"/>
      <c r="V123" s="39"/>
    </row>
    <row r="124" spans="1:22" s="236" customFormat="1" ht="51.75" customHeight="1" x14ac:dyDescent="0.2">
      <c r="A124" s="191"/>
      <c r="B124" s="239"/>
      <c r="C124" s="188"/>
      <c r="D124" s="189"/>
      <c r="E124" s="357" t="s">
        <v>313</v>
      </c>
      <c r="F124" s="140"/>
      <c r="G124" s="114">
        <f t="shared" si="26"/>
        <v>651688</v>
      </c>
      <c r="H124" s="157">
        <v>651688</v>
      </c>
      <c r="I124" s="115"/>
      <c r="J124" s="115"/>
      <c r="K124" s="114">
        <f t="shared" si="24"/>
        <v>651688</v>
      </c>
      <c r="L124" s="115"/>
      <c r="M124" s="115"/>
      <c r="N124" s="115"/>
      <c r="O124" s="157">
        <v>651688</v>
      </c>
      <c r="P124" s="157"/>
      <c r="Q124" s="116"/>
      <c r="R124" s="117"/>
      <c r="S124" s="130"/>
      <c r="T124" s="39"/>
      <c r="U124" s="39"/>
      <c r="V124" s="39"/>
    </row>
    <row r="125" spans="1:22" ht="12.75" thickBot="1" x14ac:dyDescent="0.25">
      <c r="A125" s="191"/>
      <c r="B125" s="172"/>
      <c r="C125" s="436"/>
      <c r="D125" s="437"/>
      <c r="E125" s="187"/>
      <c r="F125" s="139"/>
      <c r="G125" s="99"/>
      <c r="H125" s="100"/>
      <c r="I125" s="100"/>
      <c r="J125" s="100"/>
      <c r="K125" s="99"/>
      <c r="L125" s="100"/>
      <c r="M125" s="100"/>
      <c r="N125" s="100"/>
      <c r="O125" s="156"/>
      <c r="P125" s="156"/>
      <c r="Q125" s="101"/>
      <c r="R125" s="102"/>
      <c r="S125" s="131"/>
      <c r="T125" s="39"/>
      <c r="U125" s="39"/>
      <c r="V125" s="39"/>
    </row>
    <row r="126" spans="1:22" ht="12.75" thickBot="1" x14ac:dyDescent="0.25">
      <c r="A126" s="254"/>
      <c r="B126" s="429" t="s">
        <v>17</v>
      </c>
      <c r="C126" s="429"/>
      <c r="D126" s="251" t="s">
        <v>18</v>
      </c>
      <c r="E126" s="19"/>
      <c r="F126" s="141">
        <f>SUM(F127:F206)</f>
        <v>0</v>
      </c>
      <c r="G126" s="20">
        <f t="shared" ref="G126:G130" si="28">SUM(H126:J126)</f>
        <v>32075462.330000002</v>
      </c>
      <c r="H126" s="11">
        <f>SUM(H127:H206)</f>
        <v>26771458.330000002</v>
      </c>
      <c r="I126" s="11">
        <f>SUM(I127:I206)</f>
        <v>4873538</v>
      </c>
      <c r="J126" s="11">
        <f>SUM(J127:J206)</f>
        <v>430466</v>
      </c>
      <c r="K126" s="20">
        <f t="shared" ref="K126:K190" si="29">SUM(L126:Q126)</f>
        <v>34927907</v>
      </c>
      <c r="L126" s="11">
        <f t="shared" ref="L126:Q126" si="30">SUM(L127:L206)</f>
        <v>24893724</v>
      </c>
      <c r="M126" s="11">
        <f t="shared" si="30"/>
        <v>8187679</v>
      </c>
      <c r="N126" s="11">
        <f t="shared" si="30"/>
        <v>431850</v>
      </c>
      <c r="O126" s="11">
        <f t="shared" si="30"/>
        <v>1414063</v>
      </c>
      <c r="P126" s="155">
        <f t="shared" si="30"/>
        <v>616</v>
      </c>
      <c r="Q126" s="155">
        <f t="shared" si="30"/>
        <v>-25</v>
      </c>
      <c r="R126" s="21"/>
      <c r="S126" s="132"/>
      <c r="T126" s="39"/>
      <c r="U126" s="39"/>
      <c r="V126" s="39"/>
    </row>
    <row r="127" spans="1:22" ht="12.75" thickTop="1" x14ac:dyDescent="0.2">
      <c r="A127" s="191">
        <v>90000056357</v>
      </c>
      <c r="B127" s="253"/>
      <c r="C127" s="421" t="s">
        <v>5</v>
      </c>
      <c r="D127" s="422"/>
      <c r="E127" s="335" t="s">
        <v>207</v>
      </c>
      <c r="F127" s="152"/>
      <c r="G127" s="119">
        <f t="shared" si="28"/>
        <v>371617</v>
      </c>
      <c r="H127" s="341">
        <v>371617</v>
      </c>
      <c r="I127" s="341">
        <v>0</v>
      </c>
      <c r="J127" s="341">
        <v>0</v>
      </c>
      <c r="K127" s="119">
        <f t="shared" si="29"/>
        <v>322616</v>
      </c>
      <c r="L127" s="341">
        <v>322616</v>
      </c>
      <c r="M127" s="341">
        <v>0</v>
      </c>
      <c r="N127" s="341">
        <v>0</v>
      </c>
      <c r="O127" s="158"/>
      <c r="P127" s="158">
        <v>0</v>
      </c>
      <c r="Q127" s="120"/>
      <c r="R127" s="339" t="s">
        <v>445</v>
      </c>
      <c r="S127" s="248"/>
      <c r="T127" s="39"/>
      <c r="U127" s="39" t="s">
        <v>671</v>
      </c>
      <c r="V127" s="39"/>
    </row>
    <row r="128" spans="1:22" s="336" customFormat="1" ht="24" x14ac:dyDescent="0.2">
      <c r="A128" s="191"/>
      <c r="B128" s="153"/>
      <c r="C128" s="333"/>
      <c r="D128" s="378"/>
      <c r="E128" s="113" t="s">
        <v>250</v>
      </c>
      <c r="F128" s="140"/>
      <c r="G128" s="114">
        <f>SUM(H128:J128)</f>
        <v>1950</v>
      </c>
      <c r="H128" s="115">
        <v>1950</v>
      </c>
      <c r="I128" s="115">
        <v>0</v>
      </c>
      <c r="J128" s="115">
        <v>0</v>
      </c>
      <c r="K128" s="114">
        <f>SUM(L128:Q128)</f>
        <v>1950</v>
      </c>
      <c r="L128" s="115">
        <v>1950</v>
      </c>
      <c r="M128" s="115">
        <v>0</v>
      </c>
      <c r="N128" s="115">
        <v>0</v>
      </c>
      <c r="O128" s="157"/>
      <c r="P128" s="157">
        <v>0</v>
      </c>
      <c r="Q128" s="147"/>
      <c r="R128" s="338" t="s">
        <v>446</v>
      </c>
      <c r="S128" s="130" t="s">
        <v>698</v>
      </c>
      <c r="T128" s="39"/>
      <c r="U128" s="39" t="s">
        <v>672</v>
      </c>
      <c r="V128" s="39"/>
    </row>
    <row r="129" spans="1:22" ht="36" x14ac:dyDescent="0.2">
      <c r="A129" s="191"/>
      <c r="B129" s="153"/>
      <c r="C129" s="333"/>
      <c r="D129" s="378"/>
      <c r="E129" s="334" t="s">
        <v>336</v>
      </c>
      <c r="F129" s="146"/>
      <c r="G129" s="148">
        <f t="shared" ref="G129" si="31">SUM(H129:J129)</f>
        <v>257056</v>
      </c>
      <c r="H129" s="337">
        <v>257056</v>
      </c>
      <c r="I129" s="337">
        <v>0</v>
      </c>
      <c r="J129" s="337">
        <v>0</v>
      </c>
      <c r="K129" s="148">
        <f t="shared" ref="K129" si="32">SUM(L129:Q129)</f>
        <v>166720</v>
      </c>
      <c r="L129" s="337">
        <v>166720</v>
      </c>
      <c r="M129" s="337">
        <v>0</v>
      </c>
      <c r="N129" s="337">
        <v>0</v>
      </c>
      <c r="O129" s="157"/>
      <c r="P129" s="157">
        <v>0</v>
      </c>
      <c r="Q129" s="116"/>
      <c r="R129" s="117" t="s">
        <v>447</v>
      </c>
      <c r="S129" s="249" t="s">
        <v>571</v>
      </c>
      <c r="T129" s="39"/>
      <c r="U129" s="39" t="s">
        <v>672</v>
      </c>
      <c r="V129" s="39"/>
    </row>
    <row r="130" spans="1:22" s="330" customFormat="1" ht="24" x14ac:dyDescent="0.2">
      <c r="A130" s="191"/>
      <c r="B130" s="153"/>
      <c r="C130" s="333"/>
      <c r="D130" s="378"/>
      <c r="E130" s="331" t="s">
        <v>636</v>
      </c>
      <c r="F130" s="140"/>
      <c r="G130" s="114">
        <f t="shared" si="28"/>
        <v>105000</v>
      </c>
      <c r="H130" s="115">
        <v>105000</v>
      </c>
      <c r="I130" s="115">
        <v>0</v>
      </c>
      <c r="J130" s="115">
        <v>0</v>
      </c>
      <c r="K130" s="114">
        <f t="shared" si="29"/>
        <v>86000</v>
      </c>
      <c r="L130" s="115">
        <v>86000</v>
      </c>
      <c r="M130" s="115">
        <v>0</v>
      </c>
      <c r="N130" s="115">
        <v>0</v>
      </c>
      <c r="O130" s="160"/>
      <c r="P130" s="160">
        <v>0</v>
      </c>
      <c r="Q130" s="147"/>
      <c r="R130" s="338" t="s">
        <v>448</v>
      </c>
      <c r="S130" s="130" t="s">
        <v>698</v>
      </c>
      <c r="T130" s="39"/>
      <c r="U130" s="39" t="s">
        <v>672</v>
      </c>
      <c r="V130" s="39"/>
    </row>
    <row r="131" spans="1:22" s="330" customFormat="1" ht="24" x14ac:dyDescent="0.2">
      <c r="A131" s="191"/>
      <c r="B131" s="153"/>
      <c r="C131" s="333"/>
      <c r="D131" s="378"/>
      <c r="E131" s="343" t="s">
        <v>637</v>
      </c>
      <c r="F131" s="146"/>
      <c r="G131" s="148">
        <f t="shared" ref="G131:G205" si="33">SUM(H131:J131)</f>
        <v>39803</v>
      </c>
      <c r="H131" s="337">
        <v>39803</v>
      </c>
      <c r="I131" s="337">
        <v>0</v>
      </c>
      <c r="J131" s="337">
        <v>0</v>
      </c>
      <c r="K131" s="148">
        <f t="shared" si="29"/>
        <v>38797</v>
      </c>
      <c r="L131" s="337">
        <v>38797</v>
      </c>
      <c r="M131" s="337">
        <v>0</v>
      </c>
      <c r="N131" s="337">
        <v>0</v>
      </c>
      <c r="O131" s="160"/>
      <c r="P131" s="160">
        <v>0</v>
      </c>
      <c r="Q131" s="147"/>
      <c r="R131" s="338" t="s">
        <v>449</v>
      </c>
      <c r="S131" s="130" t="s">
        <v>698</v>
      </c>
      <c r="T131" s="39"/>
      <c r="U131" s="39" t="s">
        <v>672</v>
      </c>
      <c r="V131" s="39"/>
    </row>
    <row r="132" spans="1:22" s="330" customFormat="1" x14ac:dyDescent="0.2">
      <c r="A132" s="191"/>
      <c r="B132" s="153"/>
      <c r="C132" s="333"/>
      <c r="D132" s="378"/>
      <c r="E132" s="331" t="s">
        <v>252</v>
      </c>
      <c r="F132" s="146"/>
      <c r="G132" s="114">
        <f t="shared" si="33"/>
        <v>12961</v>
      </c>
      <c r="H132" s="337">
        <v>12961</v>
      </c>
      <c r="I132" s="337">
        <v>0</v>
      </c>
      <c r="J132" s="337">
        <v>0</v>
      </c>
      <c r="K132" s="114">
        <f t="shared" si="29"/>
        <v>12960</v>
      </c>
      <c r="L132" s="337">
        <v>12960</v>
      </c>
      <c r="M132" s="337">
        <v>0</v>
      </c>
      <c r="N132" s="337">
        <v>0</v>
      </c>
      <c r="O132" s="160"/>
      <c r="P132" s="160">
        <v>0</v>
      </c>
      <c r="Q132" s="147"/>
      <c r="R132" s="338" t="s">
        <v>643</v>
      </c>
      <c r="S132" s="130" t="s">
        <v>698</v>
      </c>
      <c r="T132" s="39"/>
      <c r="U132" s="39" t="s">
        <v>672</v>
      </c>
      <c r="V132" s="39"/>
    </row>
    <row r="133" spans="1:22" s="330" customFormat="1" ht="36" x14ac:dyDescent="0.2">
      <c r="A133" s="191"/>
      <c r="B133" s="153"/>
      <c r="C133" s="333"/>
      <c r="D133" s="378"/>
      <c r="E133" s="331" t="s">
        <v>704</v>
      </c>
      <c r="F133" s="146"/>
      <c r="G133" s="114">
        <f t="shared" si="33"/>
        <v>98492</v>
      </c>
      <c r="H133" s="337">
        <v>98492</v>
      </c>
      <c r="I133" s="337">
        <v>0</v>
      </c>
      <c r="J133" s="337">
        <v>0</v>
      </c>
      <c r="K133" s="114">
        <f t="shared" si="29"/>
        <v>83187</v>
      </c>
      <c r="L133" s="337">
        <v>83187</v>
      </c>
      <c r="M133" s="337">
        <v>0</v>
      </c>
      <c r="N133" s="337">
        <v>0</v>
      </c>
      <c r="O133" s="160"/>
      <c r="P133" s="160">
        <v>0</v>
      </c>
      <c r="Q133" s="147"/>
      <c r="R133" s="338" t="s">
        <v>644</v>
      </c>
      <c r="S133" s="130" t="s">
        <v>698</v>
      </c>
      <c r="T133" s="39"/>
      <c r="U133" s="39" t="s">
        <v>672</v>
      </c>
      <c r="V133" s="39"/>
    </row>
    <row r="134" spans="1:22" s="336" customFormat="1" ht="36" x14ac:dyDescent="0.2">
      <c r="A134" s="191"/>
      <c r="B134" s="153"/>
      <c r="C134" s="333"/>
      <c r="D134" s="378"/>
      <c r="E134" s="22" t="s">
        <v>334</v>
      </c>
      <c r="F134" s="140"/>
      <c r="G134" s="114">
        <f>SUM(H134:J134)</f>
        <v>829709</v>
      </c>
      <c r="H134" s="115">
        <v>829709</v>
      </c>
      <c r="I134" s="115">
        <v>0</v>
      </c>
      <c r="J134" s="115">
        <v>0</v>
      </c>
      <c r="K134" s="114">
        <f>SUM(L134:Q134)</f>
        <v>403474</v>
      </c>
      <c r="L134" s="115">
        <v>403474</v>
      </c>
      <c r="M134" s="115">
        <v>0</v>
      </c>
      <c r="N134" s="115">
        <v>0</v>
      </c>
      <c r="O134" s="160"/>
      <c r="P134" s="160">
        <v>0</v>
      </c>
      <c r="Q134" s="147"/>
      <c r="R134" s="338" t="s">
        <v>733</v>
      </c>
      <c r="S134" s="249" t="s">
        <v>571</v>
      </c>
      <c r="T134" s="39"/>
      <c r="U134" s="39" t="s">
        <v>672</v>
      </c>
      <c r="V134" s="39"/>
    </row>
    <row r="135" spans="1:22" s="336" customFormat="1" ht="36" x14ac:dyDescent="0.2">
      <c r="A135" s="191"/>
      <c r="B135" s="153"/>
      <c r="C135" s="333"/>
      <c r="D135" s="378"/>
      <c r="E135" s="331" t="s">
        <v>335</v>
      </c>
      <c r="F135" s="140"/>
      <c r="G135" s="114">
        <f>SUM(H135:J135)</f>
        <v>10232207</v>
      </c>
      <c r="H135" s="115">
        <v>10232207</v>
      </c>
      <c r="I135" s="115">
        <v>0</v>
      </c>
      <c r="J135" s="115">
        <v>0</v>
      </c>
      <c r="K135" s="114">
        <f>SUM(L135:Q135)</f>
        <v>10080079</v>
      </c>
      <c r="L135" s="115">
        <v>10080079</v>
      </c>
      <c r="M135" s="115">
        <v>0</v>
      </c>
      <c r="N135" s="115">
        <v>0</v>
      </c>
      <c r="O135" s="160"/>
      <c r="P135" s="160">
        <v>0</v>
      </c>
      <c r="Q135" s="147"/>
      <c r="R135" s="338" t="s">
        <v>670</v>
      </c>
      <c r="S135" s="249" t="s">
        <v>571</v>
      </c>
      <c r="T135" s="39"/>
      <c r="U135" s="39" t="s">
        <v>672</v>
      </c>
      <c r="V135" s="39"/>
    </row>
    <row r="136" spans="1:22" ht="24" x14ac:dyDescent="0.2">
      <c r="A136" s="191">
        <v>90000051665</v>
      </c>
      <c r="B136" s="150"/>
      <c r="C136" s="419" t="s">
        <v>294</v>
      </c>
      <c r="D136" s="420"/>
      <c r="E136" s="113" t="s">
        <v>261</v>
      </c>
      <c r="F136" s="140"/>
      <c r="G136" s="114">
        <f t="shared" si="33"/>
        <v>513772.46000000008</v>
      </c>
      <c r="H136" s="115">
        <v>487335.46000000008</v>
      </c>
      <c r="I136" s="115">
        <v>0</v>
      </c>
      <c r="J136" s="115">
        <v>26437</v>
      </c>
      <c r="K136" s="114">
        <f t="shared" si="29"/>
        <v>720394</v>
      </c>
      <c r="L136" s="115">
        <v>486755</v>
      </c>
      <c r="M136" s="115">
        <v>207202</v>
      </c>
      <c r="N136" s="115">
        <v>26437</v>
      </c>
      <c r="O136" s="157"/>
      <c r="P136" s="157">
        <v>0</v>
      </c>
      <c r="Q136" s="116"/>
      <c r="R136" s="117" t="s">
        <v>481</v>
      </c>
      <c r="S136" s="130"/>
      <c r="T136" s="39"/>
      <c r="U136" s="39" t="s">
        <v>677</v>
      </c>
      <c r="V136" s="39"/>
    </row>
    <row r="137" spans="1:22" x14ac:dyDescent="0.2">
      <c r="A137" s="191"/>
      <c r="B137" s="150"/>
      <c r="C137" s="113"/>
      <c r="D137" s="377"/>
      <c r="E137" s="113" t="s">
        <v>288</v>
      </c>
      <c r="F137" s="140"/>
      <c r="G137" s="114">
        <f>SUM(H137:J137)</f>
        <v>39377</v>
      </c>
      <c r="H137" s="115">
        <v>39377</v>
      </c>
      <c r="I137" s="115">
        <v>0</v>
      </c>
      <c r="J137" s="115">
        <v>0</v>
      </c>
      <c r="K137" s="114">
        <f t="shared" si="29"/>
        <v>63907</v>
      </c>
      <c r="L137" s="115">
        <v>44753</v>
      </c>
      <c r="M137" s="115">
        <v>19154</v>
      </c>
      <c r="N137" s="115">
        <v>0</v>
      </c>
      <c r="O137" s="157"/>
      <c r="P137" s="157">
        <v>0</v>
      </c>
      <c r="Q137" s="116"/>
      <c r="R137" s="117" t="s">
        <v>482</v>
      </c>
      <c r="S137" s="130"/>
      <c r="T137" s="39"/>
      <c r="U137" s="39" t="s">
        <v>678</v>
      </c>
      <c r="V137" s="39"/>
    </row>
    <row r="138" spans="1:22" s="326" customFormat="1" ht="24" x14ac:dyDescent="0.2">
      <c r="A138" s="191"/>
      <c r="B138" s="150"/>
      <c r="C138" s="113"/>
      <c r="D138" s="377"/>
      <c r="E138" s="113" t="s">
        <v>627</v>
      </c>
      <c r="F138" s="140"/>
      <c r="G138" s="114">
        <f>SUM(H138:J138)</f>
        <v>0</v>
      </c>
      <c r="H138" s="115">
        <v>0</v>
      </c>
      <c r="I138" s="115">
        <v>0</v>
      </c>
      <c r="J138" s="115">
        <v>0</v>
      </c>
      <c r="K138" s="114">
        <f t="shared" si="29"/>
        <v>0</v>
      </c>
      <c r="L138" s="115">
        <v>25</v>
      </c>
      <c r="M138" s="115">
        <v>0</v>
      </c>
      <c r="N138" s="115">
        <v>0</v>
      </c>
      <c r="O138" s="157"/>
      <c r="P138" s="157">
        <v>0</v>
      </c>
      <c r="Q138" s="116">
        <v>-25</v>
      </c>
      <c r="R138" s="117" t="s">
        <v>689</v>
      </c>
      <c r="S138" s="130"/>
      <c r="T138" s="39"/>
      <c r="U138" s="39" t="s">
        <v>673</v>
      </c>
      <c r="V138" s="39"/>
    </row>
    <row r="139" spans="1:22" ht="24" x14ac:dyDescent="0.2">
      <c r="A139" s="191">
        <v>90000051561</v>
      </c>
      <c r="B139" s="150"/>
      <c r="C139" s="419" t="s">
        <v>368</v>
      </c>
      <c r="D139" s="420"/>
      <c r="E139" s="113" t="s">
        <v>261</v>
      </c>
      <c r="F139" s="140"/>
      <c r="G139" s="114">
        <f t="shared" si="33"/>
        <v>366913</v>
      </c>
      <c r="H139" s="115">
        <v>342084</v>
      </c>
      <c r="I139" s="115">
        <v>0</v>
      </c>
      <c r="J139" s="115">
        <v>24829</v>
      </c>
      <c r="K139" s="114">
        <f t="shared" si="29"/>
        <v>693896</v>
      </c>
      <c r="L139" s="115">
        <v>330379</v>
      </c>
      <c r="M139" s="115">
        <v>338188</v>
      </c>
      <c r="N139" s="115">
        <v>24829</v>
      </c>
      <c r="O139" s="157"/>
      <c r="P139" s="157">
        <v>500</v>
      </c>
      <c r="Q139" s="116"/>
      <c r="R139" s="117" t="s">
        <v>483</v>
      </c>
      <c r="S139" s="130"/>
      <c r="T139" s="39"/>
      <c r="U139" s="39" t="s">
        <v>677</v>
      </c>
      <c r="V139" s="39"/>
    </row>
    <row r="140" spans="1:22" x14ac:dyDescent="0.2">
      <c r="A140" s="191"/>
      <c r="B140" s="150"/>
      <c r="C140" s="113"/>
      <c r="D140" s="377"/>
      <c r="E140" s="113" t="s">
        <v>288</v>
      </c>
      <c r="F140" s="140"/>
      <c r="G140" s="114">
        <f t="shared" si="33"/>
        <v>73401</v>
      </c>
      <c r="H140" s="115">
        <v>50395</v>
      </c>
      <c r="I140" s="115">
        <v>23006</v>
      </c>
      <c r="J140" s="115">
        <v>0</v>
      </c>
      <c r="K140" s="114">
        <f t="shared" si="29"/>
        <v>81353</v>
      </c>
      <c r="L140" s="115">
        <v>52996</v>
      </c>
      <c r="M140" s="115">
        <v>28357</v>
      </c>
      <c r="N140" s="115">
        <v>0</v>
      </c>
      <c r="O140" s="157"/>
      <c r="P140" s="157">
        <v>0</v>
      </c>
      <c r="Q140" s="116"/>
      <c r="R140" s="117" t="s">
        <v>484</v>
      </c>
      <c r="S140" s="130"/>
      <c r="T140" s="39"/>
      <c r="U140" s="39" t="s">
        <v>678</v>
      </c>
      <c r="V140" s="39"/>
    </row>
    <row r="141" spans="1:22" s="284" customFormat="1" x14ac:dyDescent="0.2">
      <c r="A141" s="191"/>
      <c r="B141" s="150"/>
      <c r="C141" s="113"/>
      <c r="D141" s="377"/>
      <c r="E141" s="113" t="s">
        <v>402</v>
      </c>
      <c r="F141" s="140"/>
      <c r="G141" s="114">
        <f t="shared" si="33"/>
        <v>6732</v>
      </c>
      <c r="H141" s="115">
        <v>6732</v>
      </c>
      <c r="I141" s="115">
        <v>0</v>
      </c>
      <c r="J141" s="115">
        <v>0</v>
      </c>
      <c r="K141" s="114">
        <f t="shared" si="29"/>
        <v>6732</v>
      </c>
      <c r="L141" s="115">
        <v>6732</v>
      </c>
      <c r="M141" s="115">
        <v>0</v>
      </c>
      <c r="N141" s="115">
        <v>0</v>
      </c>
      <c r="O141" s="157"/>
      <c r="P141" s="157">
        <v>0</v>
      </c>
      <c r="Q141" s="116"/>
      <c r="R141" s="117" t="s">
        <v>485</v>
      </c>
      <c r="S141" s="130"/>
      <c r="T141" s="39"/>
      <c r="U141" s="39" t="s">
        <v>673</v>
      </c>
      <c r="V141" s="39"/>
    </row>
    <row r="142" spans="1:22" ht="36" x14ac:dyDescent="0.2">
      <c r="A142" s="191">
        <v>90009226256</v>
      </c>
      <c r="B142" s="150"/>
      <c r="C142" s="419" t="s">
        <v>174</v>
      </c>
      <c r="D142" s="420"/>
      <c r="E142" s="113" t="s">
        <v>584</v>
      </c>
      <c r="F142" s="140"/>
      <c r="G142" s="114">
        <f t="shared" si="33"/>
        <v>306683</v>
      </c>
      <c r="H142" s="115">
        <v>241409</v>
      </c>
      <c r="I142" s="115">
        <v>55056</v>
      </c>
      <c r="J142" s="115">
        <v>10218</v>
      </c>
      <c r="K142" s="114">
        <f t="shared" si="29"/>
        <v>306669</v>
      </c>
      <c r="L142" s="115">
        <v>235633</v>
      </c>
      <c r="M142" s="115">
        <v>60584</v>
      </c>
      <c r="N142" s="115">
        <v>10452</v>
      </c>
      <c r="O142" s="157"/>
      <c r="P142" s="115">
        <v>0</v>
      </c>
      <c r="Q142" s="116"/>
      <c r="R142" s="117" t="s">
        <v>486</v>
      </c>
      <c r="S142" s="130"/>
      <c r="T142" s="39"/>
      <c r="U142" s="39" t="s">
        <v>675</v>
      </c>
      <c r="V142" s="39"/>
    </row>
    <row r="143" spans="1:22" s="274" customFormat="1" x14ac:dyDescent="0.2">
      <c r="A143" s="193"/>
      <c r="B143" s="150"/>
      <c r="C143" s="384"/>
      <c r="D143" s="385"/>
      <c r="E143" s="113" t="s">
        <v>396</v>
      </c>
      <c r="F143" s="140"/>
      <c r="G143" s="114">
        <f t="shared" si="33"/>
        <v>66221</v>
      </c>
      <c r="H143" s="115">
        <v>66221</v>
      </c>
      <c r="I143" s="115">
        <v>0</v>
      </c>
      <c r="J143" s="115">
        <v>0</v>
      </c>
      <c r="K143" s="114">
        <f t="shared" si="29"/>
        <v>66928</v>
      </c>
      <c r="L143" s="115">
        <v>66928</v>
      </c>
      <c r="M143" s="115">
        <v>0</v>
      </c>
      <c r="N143" s="115">
        <v>0</v>
      </c>
      <c r="O143" s="157"/>
      <c r="P143" s="157">
        <v>0</v>
      </c>
      <c r="Q143" s="116"/>
      <c r="R143" s="117" t="s">
        <v>690</v>
      </c>
      <c r="S143" s="130"/>
      <c r="T143" s="39"/>
      <c r="U143" s="39" t="s">
        <v>673</v>
      </c>
      <c r="V143" s="39"/>
    </row>
    <row r="144" spans="1:22" ht="24" x14ac:dyDescent="0.2">
      <c r="A144" s="191">
        <v>90000051487</v>
      </c>
      <c r="B144" s="150"/>
      <c r="C144" s="419" t="s">
        <v>155</v>
      </c>
      <c r="D144" s="420"/>
      <c r="E144" s="113" t="s">
        <v>261</v>
      </c>
      <c r="F144" s="140"/>
      <c r="G144" s="114">
        <f t="shared" si="33"/>
        <v>877808</v>
      </c>
      <c r="H144" s="115">
        <v>356827</v>
      </c>
      <c r="I144" s="115">
        <v>508582</v>
      </c>
      <c r="J144" s="115">
        <v>12399</v>
      </c>
      <c r="K144" s="114">
        <f t="shared" si="29"/>
        <v>883169</v>
      </c>
      <c r="L144" s="115">
        <v>357281</v>
      </c>
      <c r="M144" s="115">
        <v>513489</v>
      </c>
      <c r="N144" s="115">
        <v>12399</v>
      </c>
      <c r="O144" s="157"/>
      <c r="P144" s="157">
        <v>0</v>
      </c>
      <c r="Q144" s="116"/>
      <c r="R144" s="117" t="s">
        <v>487</v>
      </c>
      <c r="S144" s="130"/>
      <c r="T144" s="39"/>
      <c r="U144" s="39" t="s">
        <v>677</v>
      </c>
      <c r="V144" s="39"/>
    </row>
    <row r="145" spans="1:22" s="177" customFormat="1" x14ac:dyDescent="0.2">
      <c r="A145" s="191"/>
      <c r="B145" s="150"/>
      <c r="C145" s="113"/>
      <c r="D145" s="377"/>
      <c r="E145" s="113" t="s">
        <v>288</v>
      </c>
      <c r="F145" s="140"/>
      <c r="G145" s="114">
        <f>SUM(H145:J145)</f>
        <v>86141</v>
      </c>
      <c r="H145" s="115">
        <v>86141</v>
      </c>
      <c r="I145" s="115">
        <v>0</v>
      </c>
      <c r="J145" s="115">
        <v>0</v>
      </c>
      <c r="K145" s="114">
        <f t="shared" si="29"/>
        <v>92973</v>
      </c>
      <c r="L145" s="115">
        <v>92973</v>
      </c>
      <c r="M145" s="115">
        <v>0</v>
      </c>
      <c r="N145" s="115">
        <v>0</v>
      </c>
      <c r="O145" s="157"/>
      <c r="P145" s="157">
        <v>0</v>
      </c>
      <c r="Q145" s="116"/>
      <c r="R145" s="117" t="s">
        <v>488</v>
      </c>
      <c r="S145" s="130"/>
      <c r="T145" s="39"/>
      <c r="U145" s="39" t="s">
        <v>678</v>
      </c>
      <c r="V145" s="39"/>
    </row>
    <row r="146" spans="1:22" s="190" customFormat="1" ht="36" x14ac:dyDescent="0.2">
      <c r="A146" s="191"/>
      <c r="B146" s="150"/>
      <c r="C146" s="113"/>
      <c r="D146" s="377"/>
      <c r="E146" s="113" t="s">
        <v>298</v>
      </c>
      <c r="F146" s="140"/>
      <c r="G146" s="114">
        <f t="shared" si="33"/>
        <v>1423</v>
      </c>
      <c r="H146" s="115">
        <v>0</v>
      </c>
      <c r="I146" s="115">
        <v>1423</v>
      </c>
      <c r="J146" s="115">
        <v>0</v>
      </c>
      <c r="K146" s="114">
        <f t="shared" si="29"/>
        <v>1423</v>
      </c>
      <c r="L146" s="115">
        <v>0</v>
      </c>
      <c r="M146" s="115">
        <v>1423</v>
      </c>
      <c r="N146" s="115">
        <v>0</v>
      </c>
      <c r="O146" s="157"/>
      <c r="P146" s="157">
        <v>0</v>
      </c>
      <c r="Q146" s="116"/>
      <c r="R146" s="117" t="s">
        <v>489</v>
      </c>
      <c r="S146" s="130"/>
      <c r="T146" s="39"/>
      <c r="U146" s="39" t="s">
        <v>677</v>
      </c>
      <c r="V146" s="39"/>
    </row>
    <row r="147" spans="1:22" s="194" customFormat="1" ht="36" x14ac:dyDescent="0.2">
      <c r="A147" s="191"/>
      <c r="B147" s="150"/>
      <c r="C147" s="113"/>
      <c r="D147" s="377"/>
      <c r="E147" s="113" t="s">
        <v>300</v>
      </c>
      <c r="F147" s="140"/>
      <c r="G147" s="114">
        <f t="shared" si="33"/>
        <v>57424</v>
      </c>
      <c r="H147" s="115">
        <v>57424</v>
      </c>
      <c r="I147" s="115">
        <v>0</v>
      </c>
      <c r="J147" s="115">
        <v>0</v>
      </c>
      <c r="K147" s="114">
        <f t="shared" si="29"/>
        <v>57774</v>
      </c>
      <c r="L147" s="115">
        <v>57774</v>
      </c>
      <c r="M147" s="115">
        <v>0</v>
      </c>
      <c r="N147" s="115">
        <v>0</v>
      </c>
      <c r="O147" s="157"/>
      <c r="P147" s="157">
        <v>0</v>
      </c>
      <c r="Q147" s="116"/>
      <c r="R147" s="117" t="s">
        <v>490</v>
      </c>
      <c r="S147" s="130"/>
      <c r="T147" s="39"/>
      <c r="U147" s="39" t="s">
        <v>673</v>
      </c>
      <c r="V147" s="39"/>
    </row>
    <row r="148" spans="1:22" ht="28.5" customHeight="1" x14ac:dyDescent="0.2">
      <c r="A148" s="191">
        <v>90000051519</v>
      </c>
      <c r="B148" s="150"/>
      <c r="C148" s="419" t="s">
        <v>224</v>
      </c>
      <c r="D148" s="420"/>
      <c r="E148" s="113" t="s">
        <v>261</v>
      </c>
      <c r="F148" s="140"/>
      <c r="G148" s="114">
        <f t="shared" si="33"/>
        <v>637633</v>
      </c>
      <c r="H148" s="115">
        <v>615982</v>
      </c>
      <c r="I148" s="115">
        <v>0</v>
      </c>
      <c r="J148" s="115">
        <v>21651</v>
      </c>
      <c r="K148" s="114">
        <f t="shared" si="29"/>
        <v>1457186</v>
      </c>
      <c r="L148" s="115">
        <v>640990</v>
      </c>
      <c r="M148" s="115">
        <v>794545</v>
      </c>
      <c r="N148" s="115">
        <v>21651</v>
      </c>
      <c r="O148" s="157"/>
      <c r="P148" s="115">
        <v>0</v>
      </c>
      <c r="Q148" s="116"/>
      <c r="R148" s="117" t="s">
        <v>491</v>
      </c>
      <c r="S148" s="130"/>
      <c r="T148" s="39"/>
      <c r="U148" s="39" t="s">
        <v>677</v>
      </c>
      <c r="V148" s="39"/>
    </row>
    <row r="149" spans="1:22" x14ac:dyDescent="0.2">
      <c r="A149" s="191"/>
      <c r="B149" s="150"/>
      <c r="C149" s="113"/>
      <c r="D149" s="377"/>
      <c r="E149" s="113" t="s">
        <v>288</v>
      </c>
      <c r="F149" s="140"/>
      <c r="G149" s="114">
        <f t="shared" si="33"/>
        <v>119281</v>
      </c>
      <c r="H149" s="115">
        <v>119281</v>
      </c>
      <c r="I149" s="115">
        <v>0</v>
      </c>
      <c r="J149" s="115">
        <v>0</v>
      </c>
      <c r="K149" s="114">
        <f t="shared" si="29"/>
        <v>197723</v>
      </c>
      <c r="L149" s="115">
        <v>124479</v>
      </c>
      <c r="M149" s="115">
        <v>73244</v>
      </c>
      <c r="N149" s="115">
        <v>0</v>
      </c>
      <c r="O149" s="157"/>
      <c r="P149" s="115">
        <v>0</v>
      </c>
      <c r="Q149" s="116"/>
      <c r="R149" s="117" t="s">
        <v>492</v>
      </c>
      <c r="S149" s="130"/>
      <c r="T149" s="39"/>
      <c r="U149" s="39" t="s">
        <v>678</v>
      </c>
      <c r="V149" s="39"/>
    </row>
    <row r="150" spans="1:22" s="326" customFormat="1" ht="24" x14ac:dyDescent="0.2">
      <c r="A150" s="191"/>
      <c r="B150" s="150"/>
      <c r="C150" s="113"/>
      <c r="D150" s="377"/>
      <c r="E150" s="113" t="s">
        <v>702</v>
      </c>
      <c r="F150" s="140"/>
      <c r="G150" s="114">
        <f t="shared" si="33"/>
        <v>0</v>
      </c>
      <c r="H150" s="115">
        <v>0</v>
      </c>
      <c r="I150" s="115">
        <v>0</v>
      </c>
      <c r="J150" s="115">
        <v>0</v>
      </c>
      <c r="K150" s="114">
        <f t="shared" si="29"/>
        <v>0</v>
      </c>
      <c r="L150" s="115">
        <v>0</v>
      </c>
      <c r="M150" s="115">
        <v>0</v>
      </c>
      <c r="N150" s="115">
        <v>0</v>
      </c>
      <c r="O150" s="157"/>
      <c r="P150" s="157">
        <v>0</v>
      </c>
      <c r="Q150" s="116"/>
      <c r="R150" s="117" t="s">
        <v>691</v>
      </c>
      <c r="S150" s="130"/>
      <c r="T150" s="39"/>
      <c r="U150" s="39" t="s">
        <v>673</v>
      </c>
      <c r="V150" s="39"/>
    </row>
    <row r="151" spans="1:22" ht="29.25" customHeight="1" x14ac:dyDescent="0.2">
      <c r="A151" s="191">
        <v>90009251338</v>
      </c>
      <c r="B151" s="150"/>
      <c r="C151" s="419" t="s">
        <v>625</v>
      </c>
      <c r="D151" s="420"/>
      <c r="E151" s="113" t="s">
        <v>261</v>
      </c>
      <c r="F151" s="140"/>
      <c r="G151" s="114">
        <f t="shared" si="33"/>
        <v>244559</v>
      </c>
      <c r="H151" s="115">
        <v>242559</v>
      </c>
      <c r="I151" s="115">
        <v>0</v>
      </c>
      <c r="J151" s="115">
        <v>2000</v>
      </c>
      <c r="K151" s="114">
        <f t="shared" si="29"/>
        <v>394743</v>
      </c>
      <c r="L151" s="115">
        <v>261150</v>
      </c>
      <c r="M151" s="115">
        <v>131593</v>
      </c>
      <c r="N151" s="115">
        <v>2000</v>
      </c>
      <c r="O151" s="157"/>
      <c r="P151" s="157">
        <v>0</v>
      </c>
      <c r="Q151" s="116"/>
      <c r="R151" s="117" t="s">
        <v>493</v>
      </c>
      <c r="S151" s="130"/>
      <c r="T151" s="39"/>
      <c r="U151" s="39" t="s">
        <v>677</v>
      </c>
      <c r="V151" s="39"/>
    </row>
    <row r="152" spans="1:22" x14ac:dyDescent="0.2">
      <c r="A152" s="191"/>
      <c r="B152" s="150"/>
      <c r="C152" s="113"/>
      <c r="D152" s="377"/>
      <c r="E152" s="113" t="s">
        <v>288</v>
      </c>
      <c r="F152" s="140"/>
      <c r="G152" s="114">
        <f t="shared" si="33"/>
        <v>23243</v>
      </c>
      <c r="H152" s="115">
        <v>23243</v>
      </c>
      <c r="I152" s="115">
        <v>0</v>
      </c>
      <c r="J152" s="115">
        <v>0</v>
      </c>
      <c r="K152" s="114">
        <f t="shared" si="29"/>
        <v>35336</v>
      </c>
      <c r="L152" s="115">
        <v>20528</v>
      </c>
      <c r="M152" s="115">
        <v>14808</v>
      </c>
      <c r="N152" s="115">
        <v>0</v>
      </c>
      <c r="O152" s="157"/>
      <c r="P152" s="157">
        <v>0</v>
      </c>
      <c r="Q152" s="116"/>
      <c r="R152" s="117" t="s">
        <v>494</v>
      </c>
      <c r="S152" s="130"/>
      <c r="T152" s="39"/>
      <c r="U152" s="39" t="s">
        <v>678</v>
      </c>
      <c r="V152" s="39"/>
    </row>
    <row r="153" spans="1:22" ht="24" x14ac:dyDescent="0.2">
      <c r="A153" s="191">
        <v>90000051576</v>
      </c>
      <c r="B153" s="150"/>
      <c r="C153" s="419" t="s">
        <v>624</v>
      </c>
      <c r="D153" s="420"/>
      <c r="E153" s="113" t="s">
        <v>261</v>
      </c>
      <c r="F153" s="140"/>
      <c r="G153" s="114">
        <f t="shared" si="33"/>
        <v>405217</v>
      </c>
      <c r="H153" s="115">
        <v>402805</v>
      </c>
      <c r="I153" s="115">
        <v>0</v>
      </c>
      <c r="J153" s="115">
        <v>2412</v>
      </c>
      <c r="K153" s="114">
        <f t="shared" si="29"/>
        <v>584379</v>
      </c>
      <c r="L153" s="115">
        <v>422729</v>
      </c>
      <c r="M153" s="115">
        <v>159238</v>
      </c>
      <c r="N153" s="115">
        <v>2412</v>
      </c>
      <c r="O153" s="157"/>
      <c r="P153" s="157">
        <v>0</v>
      </c>
      <c r="Q153" s="116"/>
      <c r="R153" s="117" t="s">
        <v>495</v>
      </c>
      <c r="S153" s="130"/>
      <c r="T153" s="39"/>
      <c r="U153" s="39" t="s">
        <v>677</v>
      </c>
      <c r="V153" s="39"/>
    </row>
    <row r="154" spans="1:22" x14ac:dyDescent="0.2">
      <c r="A154" s="191"/>
      <c r="B154" s="150"/>
      <c r="C154" s="113"/>
      <c r="D154" s="377"/>
      <c r="E154" s="113" t="s">
        <v>288</v>
      </c>
      <c r="F154" s="140"/>
      <c r="G154" s="114">
        <f t="shared" si="33"/>
        <v>35932</v>
      </c>
      <c r="H154" s="115">
        <v>35932</v>
      </c>
      <c r="I154" s="115">
        <v>0</v>
      </c>
      <c r="J154" s="115">
        <v>0</v>
      </c>
      <c r="K154" s="114">
        <f t="shared" si="29"/>
        <v>48859</v>
      </c>
      <c r="L154" s="115">
        <v>31163</v>
      </c>
      <c r="M154" s="115">
        <v>17696</v>
      </c>
      <c r="N154" s="115">
        <v>0</v>
      </c>
      <c r="O154" s="157"/>
      <c r="P154" s="157">
        <v>0</v>
      </c>
      <c r="Q154" s="116"/>
      <c r="R154" s="117" t="s">
        <v>496</v>
      </c>
      <c r="S154" s="130"/>
      <c r="T154" s="39"/>
      <c r="U154" s="39" t="s">
        <v>678</v>
      </c>
      <c r="V154" s="39"/>
    </row>
    <row r="155" spans="1:22" ht="24" x14ac:dyDescent="0.2">
      <c r="A155" s="191">
        <v>90000051627</v>
      </c>
      <c r="B155" s="150"/>
      <c r="C155" s="419" t="s">
        <v>225</v>
      </c>
      <c r="D155" s="420"/>
      <c r="E155" s="113" t="s">
        <v>261</v>
      </c>
      <c r="F155" s="140"/>
      <c r="G155" s="114">
        <f t="shared" si="33"/>
        <v>947345</v>
      </c>
      <c r="H155" s="115">
        <v>473385</v>
      </c>
      <c r="I155" s="115">
        <v>462461</v>
      </c>
      <c r="J155" s="115">
        <v>11499</v>
      </c>
      <c r="K155" s="114">
        <f t="shared" si="29"/>
        <v>944245</v>
      </c>
      <c r="L155" s="115">
        <v>456241</v>
      </c>
      <c r="M155" s="115">
        <v>476458</v>
      </c>
      <c r="N155" s="115">
        <v>11546</v>
      </c>
      <c r="O155" s="157"/>
      <c r="P155" s="115">
        <v>0</v>
      </c>
      <c r="Q155" s="116"/>
      <c r="R155" s="117" t="s">
        <v>497</v>
      </c>
      <c r="S155" s="130"/>
      <c r="T155" s="39"/>
      <c r="U155" s="39" t="s">
        <v>677</v>
      </c>
      <c r="V155" s="39"/>
    </row>
    <row r="156" spans="1:22" x14ac:dyDescent="0.2">
      <c r="A156" s="191"/>
      <c r="B156" s="150"/>
      <c r="C156" s="113"/>
      <c r="D156" s="377"/>
      <c r="E156" s="113" t="s">
        <v>288</v>
      </c>
      <c r="F156" s="140"/>
      <c r="G156" s="114">
        <f t="shared" si="33"/>
        <v>127548</v>
      </c>
      <c r="H156" s="115">
        <v>83514</v>
      </c>
      <c r="I156" s="115">
        <v>44034</v>
      </c>
      <c r="J156" s="115">
        <v>0</v>
      </c>
      <c r="K156" s="114">
        <f t="shared" si="29"/>
        <v>117880</v>
      </c>
      <c r="L156" s="115">
        <v>73530</v>
      </c>
      <c r="M156" s="115">
        <v>44350</v>
      </c>
      <c r="N156" s="115">
        <v>0</v>
      </c>
      <c r="O156" s="157"/>
      <c r="P156" s="115">
        <v>0</v>
      </c>
      <c r="Q156" s="116"/>
      <c r="R156" s="117" t="s">
        <v>498</v>
      </c>
      <c r="S156" s="130"/>
      <c r="T156" s="39"/>
      <c r="U156" s="39" t="s">
        <v>678</v>
      </c>
      <c r="V156" s="39"/>
    </row>
    <row r="157" spans="1:22" ht="36" x14ac:dyDescent="0.2">
      <c r="A157" s="191">
        <v>90000053670</v>
      </c>
      <c r="B157" s="150"/>
      <c r="C157" s="419" t="s">
        <v>369</v>
      </c>
      <c r="D157" s="420"/>
      <c r="E157" s="113" t="s">
        <v>299</v>
      </c>
      <c r="F157" s="140"/>
      <c r="G157" s="114">
        <f>SUM(H157:J157)</f>
        <v>447070</v>
      </c>
      <c r="H157" s="115">
        <v>260643</v>
      </c>
      <c r="I157" s="115">
        <v>123871</v>
      </c>
      <c r="J157" s="115">
        <v>62556</v>
      </c>
      <c r="K157" s="114">
        <f t="shared" si="29"/>
        <v>507725</v>
      </c>
      <c r="L157" s="115">
        <v>298738</v>
      </c>
      <c r="M157" s="115">
        <v>147183</v>
      </c>
      <c r="N157" s="115">
        <v>61804</v>
      </c>
      <c r="O157" s="157"/>
      <c r="P157" s="115">
        <v>0</v>
      </c>
      <c r="Q157" s="116"/>
      <c r="R157" s="117" t="s">
        <v>499</v>
      </c>
      <c r="S157" s="130"/>
      <c r="T157" s="39"/>
      <c r="U157" s="39" t="s">
        <v>675</v>
      </c>
      <c r="V157" s="39"/>
    </row>
    <row r="158" spans="1:22" s="274" customFormat="1" x14ac:dyDescent="0.2">
      <c r="A158" s="191"/>
      <c r="B158" s="150"/>
      <c r="C158" s="113"/>
      <c r="D158" s="377"/>
      <c r="E158" s="113" t="s">
        <v>288</v>
      </c>
      <c r="F158" s="140"/>
      <c r="G158" s="114">
        <f t="shared" si="33"/>
        <v>12428</v>
      </c>
      <c r="H158" s="115">
        <v>12428</v>
      </c>
      <c r="I158" s="115">
        <v>0</v>
      </c>
      <c r="J158" s="115">
        <v>0</v>
      </c>
      <c r="K158" s="114">
        <f t="shared" si="29"/>
        <v>17224</v>
      </c>
      <c r="L158" s="115">
        <v>17224</v>
      </c>
      <c r="M158" s="115">
        <v>0</v>
      </c>
      <c r="N158" s="115">
        <v>0</v>
      </c>
      <c r="O158" s="157"/>
      <c r="P158" s="157">
        <v>0</v>
      </c>
      <c r="Q158" s="116"/>
      <c r="R158" s="117" t="s">
        <v>501</v>
      </c>
      <c r="S158" s="130"/>
      <c r="T158" s="39"/>
      <c r="U158" s="39" t="s">
        <v>678</v>
      </c>
      <c r="V158" s="39"/>
    </row>
    <row r="159" spans="1:22" ht="24" x14ac:dyDescent="0.2">
      <c r="A159" s="191">
        <v>90000051595</v>
      </c>
      <c r="B159" s="150"/>
      <c r="C159" s="419" t="s">
        <v>175</v>
      </c>
      <c r="D159" s="420"/>
      <c r="E159" s="113" t="s">
        <v>261</v>
      </c>
      <c r="F159" s="140"/>
      <c r="G159" s="114">
        <f>SUM(H159:J159)</f>
        <v>1042987.55</v>
      </c>
      <c r="H159" s="115">
        <v>511016.55</v>
      </c>
      <c r="I159" s="115">
        <v>523010</v>
      </c>
      <c r="J159" s="115">
        <v>8961</v>
      </c>
      <c r="K159" s="114">
        <f t="shared" si="29"/>
        <v>1015887</v>
      </c>
      <c r="L159" s="115">
        <v>496747</v>
      </c>
      <c r="M159" s="115">
        <v>510179</v>
      </c>
      <c r="N159" s="115">
        <v>8961</v>
      </c>
      <c r="O159" s="157"/>
      <c r="P159" s="115">
        <v>0</v>
      </c>
      <c r="Q159" s="116"/>
      <c r="R159" s="117" t="s">
        <v>502</v>
      </c>
      <c r="S159" s="130"/>
      <c r="T159" s="39"/>
      <c r="U159" s="39" t="s">
        <v>677</v>
      </c>
      <c r="V159" s="39"/>
    </row>
    <row r="160" spans="1:22" x14ac:dyDescent="0.2">
      <c r="A160" s="191"/>
      <c r="B160" s="150"/>
      <c r="C160" s="113"/>
      <c r="D160" s="377"/>
      <c r="E160" s="113" t="s">
        <v>288</v>
      </c>
      <c r="F160" s="140"/>
      <c r="G160" s="114">
        <f t="shared" si="33"/>
        <v>116827</v>
      </c>
      <c r="H160" s="115">
        <v>80790</v>
      </c>
      <c r="I160" s="115">
        <v>36037</v>
      </c>
      <c r="J160" s="115">
        <v>0</v>
      </c>
      <c r="K160" s="114">
        <f t="shared" si="29"/>
        <v>122968</v>
      </c>
      <c r="L160" s="115">
        <v>80321</v>
      </c>
      <c r="M160" s="115">
        <v>42647</v>
      </c>
      <c r="N160" s="115">
        <v>0</v>
      </c>
      <c r="O160" s="157"/>
      <c r="P160" s="115">
        <v>0</v>
      </c>
      <c r="Q160" s="116"/>
      <c r="R160" s="117" t="s">
        <v>500</v>
      </c>
      <c r="S160" s="130"/>
      <c r="T160" s="39"/>
      <c r="U160" s="39" t="s">
        <v>678</v>
      </c>
      <c r="V160" s="39"/>
    </row>
    <row r="161" spans="1:22" ht="24" x14ac:dyDescent="0.2">
      <c r="A161" s="191">
        <v>90000056465</v>
      </c>
      <c r="B161" s="150"/>
      <c r="C161" s="419" t="s">
        <v>370</v>
      </c>
      <c r="D161" s="420"/>
      <c r="E161" s="113" t="s">
        <v>291</v>
      </c>
      <c r="F161" s="140"/>
      <c r="G161" s="114">
        <f t="shared" si="33"/>
        <v>833542</v>
      </c>
      <c r="H161" s="115">
        <v>389985</v>
      </c>
      <c r="I161" s="115">
        <v>355996</v>
      </c>
      <c r="J161" s="115">
        <v>87561</v>
      </c>
      <c r="K161" s="114">
        <f t="shared" si="29"/>
        <v>878094</v>
      </c>
      <c r="L161" s="115">
        <v>350141</v>
      </c>
      <c r="M161" s="115">
        <v>440392</v>
      </c>
      <c r="N161" s="115">
        <v>87561</v>
      </c>
      <c r="O161" s="157"/>
      <c r="P161" s="115">
        <v>0</v>
      </c>
      <c r="Q161" s="116"/>
      <c r="R161" s="117" t="s">
        <v>503</v>
      </c>
      <c r="S161" s="130"/>
      <c r="T161" s="39"/>
      <c r="U161" s="39" t="s">
        <v>675</v>
      </c>
      <c r="V161" s="39"/>
    </row>
    <row r="162" spans="1:22" ht="36" x14ac:dyDescent="0.2">
      <c r="A162" s="191">
        <v>90009249140</v>
      </c>
      <c r="B162" s="150"/>
      <c r="C162" s="419" t="s">
        <v>719</v>
      </c>
      <c r="D162" s="420"/>
      <c r="E162" s="113" t="s">
        <v>262</v>
      </c>
      <c r="F162" s="140"/>
      <c r="G162" s="114">
        <f>SUM(H162:J162)</f>
        <v>335053</v>
      </c>
      <c r="H162" s="115">
        <v>302109</v>
      </c>
      <c r="I162" s="115">
        <v>31608</v>
      </c>
      <c r="J162" s="115">
        <v>1336</v>
      </c>
      <c r="K162" s="114">
        <f t="shared" si="29"/>
        <v>321337</v>
      </c>
      <c r="L162" s="115">
        <v>299327</v>
      </c>
      <c r="M162" s="115">
        <v>20674</v>
      </c>
      <c r="N162" s="115">
        <v>1336</v>
      </c>
      <c r="O162" s="157"/>
      <c r="P162" s="157">
        <v>0</v>
      </c>
      <c r="Q162" s="116"/>
      <c r="R162" s="117" t="s">
        <v>504</v>
      </c>
      <c r="S162" s="130"/>
      <c r="T162" s="39"/>
      <c r="U162" s="39" t="s">
        <v>679</v>
      </c>
      <c r="V162" s="39"/>
    </row>
    <row r="163" spans="1:22" x14ac:dyDescent="0.2">
      <c r="A163" s="191"/>
      <c r="B163" s="150"/>
      <c r="C163" s="113"/>
      <c r="D163" s="377"/>
      <c r="E163" s="113" t="s">
        <v>288</v>
      </c>
      <c r="F163" s="140"/>
      <c r="G163" s="114">
        <f>SUM(H163:J163)</f>
        <v>27360</v>
      </c>
      <c r="H163" s="115">
        <v>27360</v>
      </c>
      <c r="I163" s="115">
        <v>0</v>
      </c>
      <c r="J163" s="115">
        <v>0</v>
      </c>
      <c r="K163" s="114">
        <f t="shared" si="29"/>
        <v>33576</v>
      </c>
      <c r="L163" s="115">
        <v>33576</v>
      </c>
      <c r="M163" s="115">
        <v>0</v>
      </c>
      <c r="N163" s="115">
        <v>0</v>
      </c>
      <c r="O163" s="157"/>
      <c r="P163" s="157">
        <v>0</v>
      </c>
      <c r="Q163" s="116"/>
      <c r="R163" s="117" t="s">
        <v>505</v>
      </c>
      <c r="S163" s="130"/>
      <c r="T163" s="39"/>
      <c r="U163" s="39" t="s">
        <v>678</v>
      </c>
      <c r="V163" s="39"/>
    </row>
    <row r="164" spans="1:22" ht="36" x14ac:dyDescent="0.2">
      <c r="A164" s="191">
        <v>90009249210</v>
      </c>
      <c r="B164" s="150"/>
      <c r="C164" s="419" t="s">
        <v>720</v>
      </c>
      <c r="D164" s="420"/>
      <c r="E164" s="113" t="s">
        <v>262</v>
      </c>
      <c r="F164" s="140"/>
      <c r="G164" s="114">
        <f>SUM(H164:J164)</f>
        <v>598713</v>
      </c>
      <c r="H164" s="115">
        <v>559620</v>
      </c>
      <c r="I164" s="115">
        <v>35932</v>
      </c>
      <c r="J164" s="115">
        <v>3161</v>
      </c>
      <c r="K164" s="114">
        <f t="shared" si="29"/>
        <v>607246</v>
      </c>
      <c r="L164" s="115">
        <v>566029</v>
      </c>
      <c r="M164" s="115">
        <v>38056</v>
      </c>
      <c r="N164" s="115">
        <v>3161</v>
      </c>
      <c r="O164" s="157"/>
      <c r="P164" s="157">
        <v>0</v>
      </c>
      <c r="Q164" s="116"/>
      <c r="R164" s="117" t="s">
        <v>506</v>
      </c>
      <c r="S164" s="130"/>
      <c r="T164" s="39"/>
      <c r="U164" s="39" t="s">
        <v>679</v>
      </c>
      <c r="V164" s="39"/>
    </row>
    <row r="165" spans="1:22" x14ac:dyDescent="0.2">
      <c r="A165" s="191"/>
      <c r="B165" s="150"/>
      <c r="C165" s="113"/>
      <c r="D165" s="377"/>
      <c r="E165" s="113" t="s">
        <v>288</v>
      </c>
      <c r="F165" s="140"/>
      <c r="G165" s="114">
        <f>SUM(H165:J165)</f>
        <v>65968</v>
      </c>
      <c r="H165" s="115">
        <v>65968</v>
      </c>
      <c r="I165" s="115">
        <v>0</v>
      </c>
      <c r="J165" s="115">
        <v>0</v>
      </c>
      <c r="K165" s="114">
        <f t="shared" si="29"/>
        <v>83567</v>
      </c>
      <c r="L165" s="115">
        <v>83567</v>
      </c>
      <c r="M165" s="115">
        <v>0</v>
      </c>
      <c r="N165" s="115">
        <v>0</v>
      </c>
      <c r="O165" s="157"/>
      <c r="P165" s="157">
        <v>0</v>
      </c>
      <c r="Q165" s="116"/>
      <c r="R165" s="117" t="s">
        <v>507</v>
      </c>
      <c r="S165" s="130"/>
      <c r="T165" s="39"/>
      <c r="U165" s="39" t="s">
        <v>678</v>
      </c>
      <c r="V165" s="39"/>
    </row>
    <row r="166" spans="1:22" ht="36" x14ac:dyDescent="0.2">
      <c r="A166" s="191">
        <v>90009249155</v>
      </c>
      <c r="B166" s="150"/>
      <c r="C166" s="419" t="s">
        <v>721</v>
      </c>
      <c r="D166" s="420"/>
      <c r="E166" s="113" t="s">
        <v>262</v>
      </c>
      <c r="F166" s="140"/>
      <c r="G166" s="114">
        <f t="shared" si="33"/>
        <v>345808</v>
      </c>
      <c r="H166" s="115">
        <v>324677</v>
      </c>
      <c r="I166" s="115">
        <v>21041</v>
      </c>
      <c r="J166" s="115">
        <v>90</v>
      </c>
      <c r="K166" s="114">
        <f t="shared" si="29"/>
        <v>347802</v>
      </c>
      <c r="L166" s="115">
        <v>325322</v>
      </c>
      <c r="M166" s="115">
        <v>22395</v>
      </c>
      <c r="N166" s="115">
        <v>85</v>
      </c>
      <c r="O166" s="157"/>
      <c r="P166" s="157">
        <v>0</v>
      </c>
      <c r="Q166" s="116"/>
      <c r="R166" s="117" t="s">
        <v>508</v>
      </c>
      <c r="S166" s="130"/>
      <c r="T166" s="39"/>
      <c r="U166" s="39" t="s">
        <v>679</v>
      </c>
      <c r="V166" s="39"/>
    </row>
    <row r="167" spans="1:22" x14ac:dyDescent="0.2">
      <c r="A167" s="191"/>
      <c r="B167" s="150"/>
      <c r="C167" s="113"/>
      <c r="D167" s="377"/>
      <c r="E167" s="113" t="s">
        <v>288</v>
      </c>
      <c r="F167" s="140"/>
      <c r="G167" s="114">
        <f t="shared" si="33"/>
        <v>26961</v>
      </c>
      <c r="H167" s="115">
        <v>26961</v>
      </c>
      <c r="I167" s="115">
        <v>0</v>
      </c>
      <c r="J167" s="115">
        <v>0</v>
      </c>
      <c r="K167" s="114">
        <f t="shared" si="29"/>
        <v>31711</v>
      </c>
      <c r="L167" s="115">
        <v>31711</v>
      </c>
      <c r="M167" s="115">
        <v>0</v>
      </c>
      <c r="N167" s="115">
        <v>0</v>
      </c>
      <c r="O167" s="157"/>
      <c r="P167" s="157">
        <v>0</v>
      </c>
      <c r="Q167" s="116"/>
      <c r="R167" s="117" t="s">
        <v>509</v>
      </c>
      <c r="S167" s="130"/>
      <c r="T167" s="39"/>
      <c r="U167" s="39" t="s">
        <v>678</v>
      </c>
      <c r="V167" s="39"/>
    </row>
    <row r="168" spans="1:22" ht="36" x14ac:dyDescent="0.2">
      <c r="A168" s="191">
        <v>90009249259</v>
      </c>
      <c r="B168" s="150"/>
      <c r="C168" s="419" t="s">
        <v>722</v>
      </c>
      <c r="D168" s="420"/>
      <c r="E168" s="113" t="s">
        <v>262</v>
      </c>
      <c r="F168" s="140"/>
      <c r="G168" s="114">
        <f t="shared" si="33"/>
        <v>605160</v>
      </c>
      <c r="H168" s="115">
        <v>561234</v>
      </c>
      <c r="I168" s="115">
        <v>40005</v>
      </c>
      <c r="J168" s="115">
        <v>3921</v>
      </c>
      <c r="K168" s="114">
        <f t="shared" si="29"/>
        <v>606195</v>
      </c>
      <c r="L168" s="115">
        <v>560911</v>
      </c>
      <c r="M168" s="115">
        <v>41363</v>
      </c>
      <c r="N168" s="115">
        <v>3921</v>
      </c>
      <c r="O168" s="157"/>
      <c r="P168" s="157">
        <v>0</v>
      </c>
      <c r="Q168" s="116"/>
      <c r="R168" s="117" t="s">
        <v>510</v>
      </c>
      <c r="S168" s="130"/>
      <c r="T168" s="39"/>
      <c r="U168" s="39" t="s">
        <v>679</v>
      </c>
      <c r="V168" s="39"/>
    </row>
    <row r="169" spans="1:22" x14ac:dyDescent="0.2">
      <c r="A169" s="191"/>
      <c r="B169" s="150"/>
      <c r="C169" s="113"/>
      <c r="D169" s="377"/>
      <c r="E169" s="113" t="s">
        <v>288</v>
      </c>
      <c r="F169" s="140"/>
      <c r="G169" s="114">
        <f t="shared" si="33"/>
        <v>62928</v>
      </c>
      <c r="H169" s="115">
        <v>62928</v>
      </c>
      <c r="I169" s="115">
        <v>0</v>
      </c>
      <c r="J169" s="115">
        <v>0</v>
      </c>
      <c r="K169" s="114">
        <f t="shared" si="29"/>
        <v>74240</v>
      </c>
      <c r="L169" s="115">
        <v>74240</v>
      </c>
      <c r="M169" s="115">
        <v>0</v>
      </c>
      <c r="N169" s="115">
        <v>0</v>
      </c>
      <c r="O169" s="157"/>
      <c r="P169" s="157">
        <v>0</v>
      </c>
      <c r="Q169" s="116"/>
      <c r="R169" s="117" t="s">
        <v>511</v>
      </c>
      <c r="S169" s="130"/>
      <c r="T169" s="39"/>
      <c r="U169" s="39" t="s">
        <v>678</v>
      </c>
      <c r="V169" s="39"/>
    </row>
    <row r="170" spans="1:22" ht="36" x14ac:dyDescent="0.2">
      <c r="A170" s="191">
        <v>90009249314</v>
      </c>
      <c r="B170" s="150"/>
      <c r="C170" s="419" t="s">
        <v>723</v>
      </c>
      <c r="D170" s="420"/>
      <c r="E170" s="113" t="s">
        <v>262</v>
      </c>
      <c r="F170" s="140"/>
      <c r="G170" s="114">
        <f t="shared" si="33"/>
        <v>618055</v>
      </c>
      <c r="H170" s="115">
        <v>545248</v>
      </c>
      <c r="I170" s="115">
        <v>67913</v>
      </c>
      <c r="J170" s="115">
        <v>4894</v>
      </c>
      <c r="K170" s="114">
        <f t="shared" si="29"/>
        <v>615974</v>
      </c>
      <c r="L170" s="115">
        <v>545668</v>
      </c>
      <c r="M170" s="115">
        <v>65256</v>
      </c>
      <c r="N170" s="115">
        <v>5050</v>
      </c>
      <c r="O170" s="157"/>
      <c r="P170" s="157">
        <v>0</v>
      </c>
      <c r="Q170" s="116"/>
      <c r="R170" s="117" t="s">
        <v>512</v>
      </c>
      <c r="S170" s="130"/>
      <c r="T170" s="39"/>
      <c r="U170" s="39" t="s">
        <v>679</v>
      </c>
      <c r="V170" s="39"/>
    </row>
    <row r="171" spans="1:22" x14ac:dyDescent="0.2">
      <c r="A171" s="191"/>
      <c r="B171" s="150"/>
      <c r="C171" s="113"/>
      <c r="D171" s="377"/>
      <c r="E171" s="113" t="s">
        <v>288</v>
      </c>
      <c r="F171" s="140"/>
      <c r="G171" s="114">
        <f t="shared" si="33"/>
        <v>61408</v>
      </c>
      <c r="H171" s="115">
        <v>61408</v>
      </c>
      <c r="I171" s="115">
        <v>0</v>
      </c>
      <c r="J171" s="115">
        <v>0</v>
      </c>
      <c r="K171" s="114">
        <f t="shared" si="29"/>
        <v>75359</v>
      </c>
      <c r="L171" s="115">
        <v>75359</v>
      </c>
      <c r="M171" s="115">
        <v>0</v>
      </c>
      <c r="N171" s="115">
        <v>0</v>
      </c>
      <c r="O171" s="157"/>
      <c r="P171" s="157">
        <v>0</v>
      </c>
      <c r="Q171" s="116"/>
      <c r="R171" s="117" t="s">
        <v>513</v>
      </c>
      <c r="S171" s="130"/>
      <c r="T171" s="39"/>
      <c r="U171" s="39" t="s">
        <v>678</v>
      </c>
      <c r="V171" s="39"/>
    </row>
    <row r="172" spans="1:22" ht="36" x14ac:dyDescent="0.2">
      <c r="A172" s="191">
        <v>90009249189</v>
      </c>
      <c r="B172" s="150"/>
      <c r="C172" s="419" t="s">
        <v>724</v>
      </c>
      <c r="D172" s="420"/>
      <c r="E172" s="113" t="s">
        <v>262</v>
      </c>
      <c r="F172" s="140"/>
      <c r="G172" s="114">
        <f t="shared" si="33"/>
        <v>584021</v>
      </c>
      <c r="H172" s="115">
        <v>511725</v>
      </c>
      <c r="I172" s="115">
        <v>69203</v>
      </c>
      <c r="J172" s="115">
        <v>3093</v>
      </c>
      <c r="K172" s="114">
        <f t="shared" si="29"/>
        <v>595712</v>
      </c>
      <c r="L172" s="115">
        <v>523582</v>
      </c>
      <c r="M172" s="115">
        <v>69037</v>
      </c>
      <c r="N172" s="115">
        <v>3093</v>
      </c>
      <c r="O172" s="157"/>
      <c r="P172" s="157">
        <v>0</v>
      </c>
      <c r="Q172" s="116"/>
      <c r="R172" s="117" t="s">
        <v>514</v>
      </c>
      <c r="S172" s="130"/>
      <c r="T172" s="39"/>
      <c r="U172" s="39" t="s">
        <v>679</v>
      </c>
      <c r="V172" s="39"/>
    </row>
    <row r="173" spans="1:22" x14ac:dyDescent="0.2">
      <c r="A173" s="191"/>
      <c r="B173" s="150"/>
      <c r="C173" s="113"/>
      <c r="D173" s="377"/>
      <c r="E173" s="113" t="s">
        <v>288</v>
      </c>
      <c r="F173" s="140"/>
      <c r="G173" s="114">
        <f t="shared" si="33"/>
        <v>59565</v>
      </c>
      <c r="H173" s="115">
        <v>59565</v>
      </c>
      <c r="I173" s="115">
        <v>0</v>
      </c>
      <c r="J173" s="115">
        <v>0</v>
      </c>
      <c r="K173" s="114">
        <f t="shared" si="29"/>
        <v>70882</v>
      </c>
      <c r="L173" s="115">
        <v>70882</v>
      </c>
      <c r="M173" s="115">
        <v>0</v>
      </c>
      <c r="N173" s="115">
        <v>0</v>
      </c>
      <c r="O173" s="157"/>
      <c r="P173" s="157">
        <v>0</v>
      </c>
      <c r="Q173" s="116"/>
      <c r="R173" s="117" t="s">
        <v>515</v>
      </c>
      <c r="S173" s="130"/>
      <c r="T173" s="39"/>
      <c r="U173" s="39" t="s">
        <v>678</v>
      </c>
      <c r="V173" s="39"/>
    </row>
    <row r="174" spans="1:22" ht="36" x14ac:dyDescent="0.2">
      <c r="A174" s="191">
        <v>90009249136</v>
      </c>
      <c r="B174" s="150"/>
      <c r="C174" s="419" t="s">
        <v>725</v>
      </c>
      <c r="D174" s="420"/>
      <c r="E174" s="113" t="s">
        <v>262</v>
      </c>
      <c r="F174" s="140"/>
      <c r="G174" s="114">
        <f t="shared" si="33"/>
        <v>302620</v>
      </c>
      <c r="H174" s="115">
        <v>288609</v>
      </c>
      <c r="I174" s="115">
        <v>14011</v>
      </c>
      <c r="J174" s="115">
        <v>0</v>
      </c>
      <c r="K174" s="114">
        <f t="shared" si="29"/>
        <v>303647</v>
      </c>
      <c r="L174" s="115">
        <v>288742</v>
      </c>
      <c r="M174" s="115">
        <v>14905</v>
      </c>
      <c r="N174" s="115">
        <v>0</v>
      </c>
      <c r="O174" s="157"/>
      <c r="P174" s="157">
        <v>0</v>
      </c>
      <c r="Q174" s="116"/>
      <c r="R174" s="117" t="s">
        <v>516</v>
      </c>
      <c r="S174" s="130"/>
      <c r="T174" s="39"/>
      <c r="U174" s="39" t="s">
        <v>679</v>
      </c>
      <c r="V174" s="39"/>
    </row>
    <row r="175" spans="1:22" x14ac:dyDescent="0.2">
      <c r="A175" s="191"/>
      <c r="B175" s="150"/>
      <c r="C175" s="113"/>
      <c r="D175" s="377"/>
      <c r="E175" s="113" t="s">
        <v>288</v>
      </c>
      <c r="F175" s="140"/>
      <c r="G175" s="114">
        <f t="shared" si="33"/>
        <v>26648</v>
      </c>
      <c r="H175" s="115">
        <v>26648</v>
      </c>
      <c r="I175" s="115">
        <v>0</v>
      </c>
      <c r="J175" s="115">
        <v>0</v>
      </c>
      <c r="K175" s="114">
        <f t="shared" si="29"/>
        <v>31337</v>
      </c>
      <c r="L175" s="115">
        <v>31337</v>
      </c>
      <c r="M175" s="115">
        <v>0</v>
      </c>
      <c r="N175" s="115">
        <v>0</v>
      </c>
      <c r="O175" s="157"/>
      <c r="P175" s="157">
        <v>0</v>
      </c>
      <c r="Q175" s="116"/>
      <c r="R175" s="117" t="s">
        <v>517</v>
      </c>
      <c r="S175" s="130"/>
      <c r="T175" s="39"/>
      <c r="U175" s="39" t="s">
        <v>678</v>
      </c>
      <c r="V175" s="39"/>
    </row>
    <row r="176" spans="1:22" ht="36" x14ac:dyDescent="0.2">
      <c r="A176" s="191">
        <v>90009563202</v>
      </c>
      <c r="B176" s="150"/>
      <c r="C176" s="419" t="s">
        <v>726</v>
      </c>
      <c r="D176" s="420"/>
      <c r="E176" s="113" t="s">
        <v>262</v>
      </c>
      <c r="F176" s="140"/>
      <c r="G176" s="114">
        <f t="shared" si="33"/>
        <v>318806</v>
      </c>
      <c r="H176" s="115">
        <v>24729</v>
      </c>
      <c r="I176" s="115">
        <v>293208</v>
      </c>
      <c r="J176" s="115">
        <v>869</v>
      </c>
      <c r="K176" s="114">
        <f t="shared" si="29"/>
        <v>302294</v>
      </c>
      <c r="L176" s="115">
        <v>100816</v>
      </c>
      <c r="M176" s="115">
        <v>200609</v>
      </c>
      <c r="N176" s="115">
        <v>869</v>
      </c>
      <c r="O176" s="157"/>
      <c r="P176" s="157">
        <v>0</v>
      </c>
      <c r="Q176" s="116"/>
      <c r="R176" s="117" t="s">
        <v>518</v>
      </c>
      <c r="S176" s="130"/>
      <c r="T176" s="39"/>
      <c r="U176" s="39" t="s">
        <v>679</v>
      </c>
      <c r="V176" s="39"/>
    </row>
    <row r="177" spans="1:22" s="358" customFormat="1" x14ac:dyDescent="0.2">
      <c r="A177" s="191"/>
      <c r="B177" s="150"/>
      <c r="C177" s="113"/>
      <c r="D177" s="377"/>
      <c r="E177" s="113" t="s">
        <v>288</v>
      </c>
      <c r="F177" s="140"/>
      <c r="G177" s="114">
        <f t="shared" si="33"/>
        <v>19241</v>
      </c>
      <c r="H177" s="115">
        <v>19241</v>
      </c>
      <c r="I177" s="115">
        <v>0</v>
      </c>
      <c r="J177" s="115">
        <v>0</v>
      </c>
      <c r="K177" s="114">
        <f t="shared" si="29"/>
        <v>19241</v>
      </c>
      <c r="L177" s="115">
        <v>19241</v>
      </c>
      <c r="M177" s="115">
        <v>0</v>
      </c>
      <c r="N177" s="115">
        <v>0</v>
      </c>
      <c r="O177" s="157"/>
      <c r="P177" s="157">
        <v>0</v>
      </c>
      <c r="Q177" s="116"/>
      <c r="R177" s="117" t="s">
        <v>663</v>
      </c>
      <c r="S177" s="130"/>
      <c r="T177" s="39"/>
      <c r="U177" s="39" t="s">
        <v>678</v>
      </c>
      <c r="V177" s="39"/>
    </row>
    <row r="178" spans="1:22" ht="36" x14ac:dyDescent="0.2">
      <c r="A178" s="191">
        <v>90009249206</v>
      </c>
      <c r="B178" s="150"/>
      <c r="C178" s="419" t="s">
        <v>727</v>
      </c>
      <c r="D178" s="420"/>
      <c r="E178" s="113" t="s">
        <v>262</v>
      </c>
      <c r="F178" s="140"/>
      <c r="G178" s="114">
        <f t="shared" si="33"/>
        <v>603254</v>
      </c>
      <c r="H178" s="115">
        <v>548415</v>
      </c>
      <c r="I178" s="115">
        <v>50723</v>
      </c>
      <c r="J178" s="115">
        <v>4116</v>
      </c>
      <c r="K178" s="114">
        <f t="shared" si="29"/>
        <v>609645</v>
      </c>
      <c r="L178" s="115">
        <v>556339</v>
      </c>
      <c r="M178" s="115">
        <v>49090</v>
      </c>
      <c r="N178" s="115">
        <v>4216</v>
      </c>
      <c r="O178" s="157"/>
      <c r="P178" s="157">
        <v>0</v>
      </c>
      <c r="Q178" s="116"/>
      <c r="R178" s="117" t="s">
        <v>519</v>
      </c>
      <c r="S178" s="130"/>
      <c r="T178" s="39"/>
      <c r="U178" s="39" t="s">
        <v>679</v>
      </c>
      <c r="V178" s="39"/>
    </row>
    <row r="179" spans="1:22" x14ac:dyDescent="0.2">
      <c r="A179" s="191"/>
      <c r="B179" s="150"/>
      <c r="C179" s="113"/>
      <c r="D179" s="377"/>
      <c r="E179" s="113" t="s">
        <v>288</v>
      </c>
      <c r="F179" s="140"/>
      <c r="G179" s="114">
        <f t="shared" si="33"/>
        <v>71136</v>
      </c>
      <c r="H179" s="115">
        <v>71136</v>
      </c>
      <c r="I179" s="115">
        <v>0</v>
      </c>
      <c r="J179" s="115">
        <v>0</v>
      </c>
      <c r="K179" s="114">
        <f t="shared" si="29"/>
        <v>87297</v>
      </c>
      <c r="L179" s="115">
        <v>87297</v>
      </c>
      <c r="M179" s="115">
        <v>0</v>
      </c>
      <c r="N179" s="115">
        <v>0</v>
      </c>
      <c r="O179" s="157"/>
      <c r="P179" s="157">
        <v>0</v>
      </c>
      <c r="Q179" s="116"/>
      <c r="R179" s="117" t="s">
        <v>520</v>
      </c>
      <c r="S179" s="130"/>
      <c r="T179" s="39"/>
      <c r="U179" s="39" t="s">
        <v>678</v>
      </c>
      <c r="V179" s="39"/>
    </row>
    <row r="180" spans="1:22" ht="36" x14ac:dyDescent="0.2">
      <c r="A180" s="191">
        <v>90009251357</v>
      </c>
      <c r="B180" s="150"/>
      <c r="C180" s="419" t="s">
        <v>728</v>
      </c>
      <c r="D180" s="420"/>
      <c r="E180" s="113" t="s">
        <v>262</v>
      </c>
      <c r="F180" s="140"/>
      <c r="G180" s="114">
        <f t="shared" si="33"/>
        <v>368892</v>
      </c>
      <c r="H180" s="115">
        <v>341487</v>
      </c>
      <c r="I180" s="115">
        <v>27180</v>
      </c>
      <c r="J180" s="115">
        <v>225</v>
      </c>
      <c r="K180" s="114">
        <f t="shared" si="29"/>
        <v>378516</v>
      </c>
      <c r="L180" s="115">
        <v>347742</v>
      </c>
      <c r="M180" s="115">
        <v>30433</v>
      </c>
      <c r="N180" s="115">
        <v>225</v>
      </c>
      <c r="O180" s="157"/>
      <c r="P180" s="157">
        <v>116</v>
      </c>
      <c r="Q180" s="116"/>
      <c r="R180" s="117" t="s">
        <v>521</v>
      </c>
      <c r="S180" s="130"/>
      <c r="T180" s="39"/>
      <c r="U180" s="39" t="s">
        <v>679</v>
      </c>
      <c r="V180" s="39"/>
    </row>
    <row r="181" spans="1:22" x14ac:dyDescent="0.2">
      <c r="A181" s="191"/>
      <c r="B181" s="150"/>
      <c r="C181" s="113"/>
      <c r="D181" s="377"/>
      <c r="E181" s="113" t="s">
        <v>288</v>
      </c>
      <c r="F181" s="140"/>
      <c r="G181" s="114">
        <f t="shared" si="33"/>
        <v>34048</v>
      </c>
      <c r="H181" s="115">
        <v>34048</v>
      </c>
      <c r="I181" s="115">
        <v>0</v>
      </c>
      <c r="J181" s="115">
        <v>0</v>
      </c>
      <c r="K181" s="114">
        <f t="shared" si="29"/>
        <v>40664</v>
      </c>
      <c r="L181" s="115">
        <v>40664</v>
      </c>
      <c r="M181" s="115">
        <v>0</v>
      </c>
      <c r="N181" s="115">
        <v>0</v>
      </c>
      <c r="O181" s="157"/>
      <c r="P181" s="157">
        <v>0</v>
      </c>
      <c r="Q181" s="116"/>
      <c r="R181" s="117" t="s">
        <v>522</v>
      </c>
      <c r="S181" s="130"/>
      <c r="T181" s="39"/>
      <c r="U181" s="39" t="s">
        <v>678</v>
      </c>
      <c r="V181" s="39"/>
    </row>
    <row r="182" spans="1:22" ht="24" x14ac:dyDescent="0.2">
      <c r="A182" s="191">
        <v>90000051542</v>
      </c>
      <c r="B182" s="150"/>
      <c r="C182" s="419" t="s">
        <v>20</v>
      </c>
      <c r="D182" s="420"/>
      <c r="E182" s="113" t="s">
        <v>261</v>
      </c>
      <c r="F182" s="140"/>
      <c r="G182" s="114">
        <f t="shared" si="33"/>
        <v>532269</v>
      </c>
      <c r="H182" s="115">
        <v>508926</v>
      </c>
      <c r="I182" s="115">
        <v>0</v>
      </c>
      <c r="J182" s="115">
        <v>23343</v>
      </c>
      <c r="K182" s="114">
        <f t="shared" si="29"/>
        <v>1229813</v>
      </c>
      <c r="L182" s="115">
        <v>488373</v>
      </c>
      <c r="M182" s="115">
        <v>718097</v>
      </c>
      <c r="N182" s="115">
        <v>23343</v>
      </c>
      <c r="O182" s="157"/>
      <c r="P182" s="115">
        <v>0</v>
      </c>
      <c r="Q182" s="116"/>
      <c r="R182" s="117" t="s">
        <v>523</v>
      </c>
      <c r="S182" s="130"/>
      <c r="T182" s="39"/>
      <c r="U182" s="39" t="s">
        <v>677</v>
      </c>
      <c r="V182" s="39"/>
    </row>
    <row r="183" spans="1:22" x14ac:dyDescent="0.2">
      <c r="A183" s="191"/>
      <c r="B183" s="150"/>
      <c r="C183" s="113"/>
      <c r="D183" s="377"/>
      <c r="E183" s="113" t="s">
        <v>288</v>
      </c>
      <c r="F183" s="140"/>
      <c r="G183" s="114">
        <f t="shared" si="33"/>
        <v>121668</v>
      </c>
      <c r="H183" s="115">
        <v>121668</v>
      </c>
      <c r="I183" s="115">
        <v>0</v>
      </c>
      <c r="J183" s="115">
        <v>0</v>
      </c>
      <c r="K183" s="114">
        <f t="shared" si="29"/>
        <v>150452</v>
      </c>
      <c r="L183" s="115">
        <v>106555</v>
      </c>
      <c r="M183" s="115">
        <v>43897</v>
      </c>
      <c r="N183" s="115">
        <v>0</v>
      </c>
      <c r="O183" s="157"/>
      <c r="P183" s="115">
        <v>0</v>
      </c>
      <c r="Q183" s="116"/>
      <c r="R183" s="117" t="s">
        <v>524</v>
      </c>
      <c r="S183" s="130"/>
      <c r="T183" s="39"/>
      <c r="U183" s="39" t="s">
        <v>678</v>
      </c>
      <c r="V183" s="39"/>
    </row>
    <row r="184" spans="1:22" s="194" customFormat="1" ht="24" x14ac:dyDescent="0.2">
      <c r="A184" s="191"/>
      <c r="B184" s="150"/>
      <c r="C184" s="113"/>
      <c r="D184" s="377"/>
      <c r="E184" s="113" t="s">
        <v>621</v>
      </c>
      <c r="F184" s="140"/>
      <c r="G184" s="114">
        <f t="shared" si="33"/>
        <v>8100</v>
      </c>
      <c r="H184" s="115">
        <v>8100</v>
      </c>
      <c r="I184" s="115">
        <v>0</v>
      </c>
      <c r="J184" s="115">
        <v>0</v>
      </c>
      <c r="K184" s="114">
        <f t="shared" si="29"/>
        <v>8100</v>
      </c>
      <c r="L184" s="115">
        <v>8100</v>
      </c>
      <c r="M184" s="115">
        <v>0</v>
      </c>
      <c r="N184" s="115">
        <v>0</v>
      </c>
      <c r="O184" s="157"/>
      <c r="P184" s="115">
        <v>0</v>
      </c>
      <c r="Q184" s="116"/>
      <c r="R184" s="117" t="s">
        <v>525</v>
      </c>
      <c r="S184" s="130"/>
      <c r="T184" s="39"/>
      <c r="U184" s="39" t="s">
        <v>673</v>
      </c>
      <c r="V184" s="39"/>
    </row>
    <row r="185" spans="1:22" ht="24" x14ac:dyDescent="0.2">
      <c r="A185" s="191">
        <v>90001175873</v>
      </c>
      <c r="B185" s="150"/>
      <c r="C185" s="419" t="s">
        <v>176</v>
      </c>
      <c r="D185" s="420"/>
      <c r="E185" s="113" t="s">
        <v>261</v>
      </c>
      <c r="F185" s="140"/>
      <c r="G185" s="114">
        <f t="shared" si="33"/>
        <v>682226</v>
      </c>
      <c r="H185" s="115">
        <v>294801</v>
      </c>
      <c r="I185" s="115">
        <v>380175</v>
      </c>
      <c r="J185" s="115">
        <v>7250</v>
      </c>
      <c r="K185" s="114">
        <f t="shared" si="29"/>
        <v>717888</v>
      </c>
      <c r="L185" s="115">
        <v>284223</v>
      </c>
      <c r="M185" s="115">
        <v>426415</v>
      </c>
      <c r="N185" s="115">
        <v>7250</v>
      </c>
      <c r="O185" s="157"/>
      <c r="P185" s="115">
        <v>0</v>
      </c>
      <c r="Q185" s="116"/>
      <c r="R185" s="117" t="s">
        <v>526</v>
      </c>
      <c r="S185" s="130"/>
      <c r="T185" s="39"/>
      <c r="U185" s="39" t="s">
        <v>677</v>
      </c>
      <c r="V185" s="39"/>
    </row>
    <row r="186" spans="1:22" x14ac:dyDescent="0.2">
      <c r="A186" s="191"/>
      <c r="B186" s="150"/>
      <c r="C186" s="113"/>
      <c r="D186" s="377"/>
      <c r="E186" s="113" t="s">
        <v>288</v>
      </c>
      <c r="F186" s="140"/>
      <c r="G186" s="114">
        <f t="shared" si="33"/>
        <v>100376</v>
      </c>
      <c r="H186" s="115">
        <v>43873</v>
      </c>
      <c r="I186" s="115">
        <v>56503</v>
      </c>
      <c r="J186" s="115">
        <v>0</v>
      </c>
      <c r="K186" s="114">
        <f t="shared" si="29"/>
        <v>93797</v>
      </c>
      <c r="L186" s="115">
        <v>37292</v>
      </c>
      <c r="M186" s="115">
        <v>56505</v>
      </c>
      <c r="N186" s="115">
        <v>0</v>
      </c>
      <c r="O186" s="157"/>
      <c r="P186" s="115">
        <v>0</v>
      </c>
      <c r="Q186" s="116"/>
      <c r="R186" s="117" t="s">
        <v>527</v>
      </c>
      <c r="S186" s="130"/>
      <c r="T186" s="39"/>
      <c r="U186" s="39" t="s">
        <v>678</v>
      </c>
      <c r="V186" s="39"/>
    </row>
    <row r="187" spans="1:22" ht="24" x14ac:dyDescent="0.2">
      <c r="A187" s="191">
        <v>90009251361</v>
      </c>
      <c r="B187" s="150"/>
      <c r="C187" s="419" t="s">
        <v>226</v>
      </c>
      <c r="D187" s="420"/>
      <c r="E187" s="113" t="s">
        <v>261</v>
      </c>
      <c r="F187" s="140"/>
      <c r="G187" s="114">
        <f t="shared" si="33"/>
        <v>672364</v>
      </c>
      <c r="H187" s="115">
        <v>470401</v>
      </c>
      <c r="I187" s="115">
        <v>182214</v>
      </c>
      <c r="J187" s="115">
        <v>19749</v>
      </c>
      <c r="K187" s="114">
        <f t="shared" si="29"/>
        <v>693442</v>
      </c>
      <c r="L187" s="115">
        <v>491215</v>
      </c>
      <c r="M187" s="115">
        <v>182478</v>
      </c>
      <c r="N187" s="115">
        <v>19749</v>
      </c>
      <c r="O187" s="157"/>
      <c r="P187" s="157">
        <v>0</v>
      </c>
      <c r="Q187" s="116"/>
      <c r="R187" s="117" t="s">
        <v>528</v>
      </c>
      <c r="S187" s="130"/>
      <c r="T187" s="39"/>
      <c r="U187" s="39" t="s">
        <v>677</v>
      </c>
      <c r="V187" s="39"/>
    </row>
    <row r="188" spans="1:22" x14ac:dyDescent="0.2">
      <c r="A188" s="191"/>
      <c r="B188" s="150"/>
      <c r="C188" s="113"/>
      <c r="D188" s="377"/>
      <c r="E188" s="113" t="s">
        <v>288</v>
      </c>
      <c r="F188" s="140"/>
      <c r="G188" s="114">
        <f t="shared" si="33"/>
        <v>66905</v>
      </c>
      <c r="H188" s="115">
        <v>39520</v>
      </c>
      <c r="I188" s="115">
        <v>27385</v>
      </c>
      <c r="J188" s="115">
        <v>0</v>
      </c>
      <c r="K188" s="114">
        <f t="shared" si="29"/>
        <v>74658</v>
      </c>
      <c r="L188" s="115">
        <v>47752</v>
      </c>
      <c r="M188" s="115">
        <v>26906</v>
      </c>
      <c r="N188" s="115">
        <v>0</v>
      </c>
      <c r="O188" s="157"/>
      <c r="P188" s="157">
        <v>0</v>
      </c>
      <c r="Q188" s="116"/>
      <c r="R188" s="117" t="s">
        <v>529</v>
      </c>
      <c r="S188" s="130"/>
      <c r="T188" s="39"/>
      <c r="U188" s="39" t="s">
        <v>678</v>
      </c>
      <c r="V188" s="39"/>
    </row>
    <row r="189" spans="1:22" ht="27.75" customHeight="1" x14ac:dyDescent="0.2">
      <c r="A189" s="191">
        <v>90000051699</v>
      </c>
      <c r="B189" s="150"/>
      <c r="C189" s="419" t="s">
        <v>227</v>
      </c>
      <c r="D189" s="420"/>
      <c r="E189" s="113" t="s">
        <v>261</v>
      </c>
      <c r="F189" s="140"/>
      <c r="G189" s="114">
        <f t="shared" si="33"/>
        <v>470224</v>
      </c>
      <c r="H189" s="115">
        <v>440649</v>
      </c>
      <c r="I189" s="115">
        <v>0</v>
      </c>
      <c r="J189" s="115">
        <v>29575</v>
      </c>
      <c r="K189" s="114">
        <f t="shared" si="29"/>
        <v>662604</v>
      </c>
      <c r="L189" s="115">
        <v>443451</v>
      </c>
      <c r="M189" s="115">
        <v>189478</v>
      </c>
      <c r="N189" s="115">
        <v>29675</v>
      </c>
      <c r="O189" s="157"/>
      <c r="P189" s="157">
        <v>0</v>
      </c>
      <c r="Q189" s="116"/>
      <c r="R189" s="117" t="s">
        <v>530</v>
      </c>
      <c r="S189" s="130"/>
      <c r="T189" s="39"/>
      <c r="U189" s="39" t="s">
        <v>677</v>
      </c>
      <c r="V189" s="39"/>
    </row>
    <row r="190" spans="1:22" x14ac:dyDescent="0.2">
      <c r="A190" s="191"/>
      <c r="B190" s="150"/>
      <c r="C190" s="113"/>
      <c r="D190" s="377"/>
      <c r="E190" s="113" t="s">
        <v>288</v>
      </c>
      <c r="F190" s="140"/>
      <c r="G190" s="114">
        <f t="shared" si="33"/>
        <v>41830</v>
      </c>
      <c r="H190" s="115">
        <v>41830</v>
      </c>
      <c r="I190" s="115">
        <v>0</v>
      </c>
      <c r="J190" s="115">
        <v>0</v>
      </c>
      <c r="K190" s="114">
        <f t="shared" si="29"/>
        <v>73720</v>
      </c>
      <c r="L190" s="115">
        <v>49458</v>
      </c>
      <c r="M190" s="115">
        <v>24262</v>
      </c>
      <c r="N190" s="115">
        <v>0</v>
      </c>
      <c r="O190" s="157"/>
      <c r="P190" s="157">
        <v>0</v>
      </c>
      <c r="Q190" s="116"/>
      <c r="R190" s="117" t="s">
        <v>531</v>
      </c>
      <c r="S190" s="130"/>
      <c r="T190" s="39"/>
      <c r="U190" s="39" t="s">
        <v>678</v>
      </c>
      <c r="V190" s="39"/>
    </row>
    <row r="191" spans="1:22" ht="27.75" customHeight="1" x14ac:dyDescent="0.2">
      <c r="A191" s="191">
        <v>90000051612</v>
      </c>
      <c r="B191" s="150"/>
      <c r="C191" s="419" t="s">
        <v>228</v>
      </c>
      <c r="D191" s="420"/>
      <c r="E191" s="113" t="s">
        <v>261</v>
      </c>
      <c r="F191" s="140"/>
      <c r="G191" s="114">
        <f t="shared" si="33"/>
        <v>630252.32000000007</v>
      </c>
      <c r="H191" s="115">
        <v>293013.32</v>
      </c>
      <c r="I191" s="115">
        <v>328203</v>
      </c>
      <c r="J191" s="115">
        <v>9036</v>
      </c>
      <c r="K191" s="114">
        <f t="shared" ref="K191:K205" si="34">SUM(L191:Q191)</f>
        <v>630892</v>
      </c>
      <c r="L191" s="115">
        <v>299414</v>
      </c>
      <c r="M191" s="115">
        <v>322382</v>
      </c>
      <c r="N191" s="115">
        <v>9096</v>
      </c>
      <c r="O191" s="157"/>
      <c r="P191" s="115">
        <v>0</v>
      </c>
      <c r="Q191" s="116"/>
      <c r="R191" s="117" t="s">
        <v>532</v>
      </c>
      <c r="S191" s="130"/>
      <c r="T191" s="39"/>
      <c r="U191" s="39" t="s">
        <v>677</v>
      </c>
      <c r="V191" s="39"/>
    </row>
    <row r="192" spans="1:22" x14ac:dyDescent="0.2">
      <c r="A192" s="191"/>
      <c r="B192" s="150"/>
      <c r="C192" s="113"/>
      <c r="D192" s="377"/>
      <c r="E192" s="113" t="s">
        <v>288</v>
      </c>
      <c r="F192" s="140"/>
      <c r="G192" s="114">
        <f t="shared" si="33"/>
        <v>85608</v>
      </c>
      <c r="H192" s="115">
        <v>51230</v>
      </c>
      <c r="I192" s="115">
        <v>34378</v>
      </c>
      <c r="J192" s="115">
        <v>0</v>
      </c>
      <c r="K192" s="114">
        <f t="shared" si="34"/>
        <v>79785</v>
      </c>
      <c r="L192" s="115">
        <v>44582</v>
      </c>
      <c r="M192" s="115">
        <v>35203</v>
      </c>
      <c r="N192" s="115">
        <v>0</v>
      </c>
      <c r="O192" s="157"/>
      <c r="P192" s="157">
        <v>0</v>
      </c>
      <c r="Q192" s="116"/>
      <c r="R192" s="117" t="s">
        <v>533</v>
      </c>
      <c r="S192" s="130"/>
      <c r="T192" s="39"/>
      <c r="U192" s="39" t="s">
        <v>678</v>
      </c>
      <c r="V192" s="39"/>
    </row>
    <row r="193" spans="1:25" ht="24" x14ac:dyDescent="0.2">
      <c r="A193" s="191">
        <v>90009251342</v>
      </c>
      <c r="B193" s="150"/>
      <c r="C193" s="419" t="s">
        <v>289</v>
      </c>
      <c r="D193" s="420"/>
      <c r="E193" s="113" t="s">
        <v>261</v>
      </c>
      <c r="F193" s="140"/>
      <c r="G193" s="114">
        <f t="shared" si="33"/>
        <v>836255</v>
      </c>
      <c r="H193" s="115">
        <v>59393</v>
      </c>
      <c r="I193" s="115">
        <v>764487</v>
      </c>
      <c r="J193" s="115">
        <v>12375</v>
      </c>
      <c r="K193" s="114">
        <f t="shared" si="34"/>
        <v>849898</v>
      </c>
      <c r="L193" s="115">
        <v>52163</v>
      </c>
      <c r="M193" s="115">
        <v>785360</v>
      </c>
      <c r="N193" s="115">
        <v>12375</v>
      </c>
      <c r="O193" s="157"/>
      <c r="P193" s="115">
        <v>0</v>
      </c>
      <c r="Q193" s="116"/>
      <c r="R193" s="117" t="s">
        <v>534</v>
      </c>
      <c r="S193" s="130"/>
      <c r="T193" s="39"/>
      <c r="U193" s="39" t="s">
        <v>677</v>
      </c>
      <c r="V193" s="39"/>
    </row>
    <row r="194" spans="1:25" ht="36" x14ac:dyDescent="0.2">
      <c r="A194" s="191">
        <v>90009249367</v>
      </c>
      <c r="B194" s="150"/>
      <c r="C194" s="419" t="s">
        <v>371</v>
      </c>
      <c r="D194" s="420"/>
      <c r="E194" s="113" t="s">
        <v>290</v>
      </c>
      <c r="F194" s="178"/>
      <c r="G194" s="114">
        <f t="shared" si="33"/>
        <v>860914</v>
      </c>
      <c r="H194" s="115">
        <v>830914</v>
      </c>
      <c r="I194" s="115">
        <v>0</v>
      </c>
      <c r="J194" s="115">
        <v>30000</v>
      </c>
      <c r="K194" s="114">
        <f t="shared" si="34"/>
        <v>1234088</v>
      </c>
      <c r="L194" s="115">
        <v>921207</v>
      </c>
      <c r="M194" s="115">
        <v>282187</v>
      </c>
      <c r="N194" s="115">
        <v>30694</v>
      </c>
      <c r="O194" s="157"/>
      <c r="P194" s="115">
        <v>0</v>
      </c>
      <c r="Q194" s="116"/>
      <c r="R194" s="117" t="s">
        <v>535</v>
      </c>
      <c r="S194" s="130"/>
      <c r="T194" s="39"/>
      <c r="U194" s="39" t="s">
        <v>675</v>
      </c>
      <c r="V194" s="39"/>
    </row>
    <row r="195" spans="1:25" s="179" customFormat="1" x14ac:dyDescent="0.2">
      <c r="A195" s="191"/>
      <c r="B195" s="150"/>
      <c r="C195" s="113"/>
      <c r="D195" s="377"/>
      <c r="E195" s="113" t="s">
        <v>312</v>
      </c>
      <c r="F195" s="169"/>
      <c r="G195" s="114">
        <f t="shared" si="33"/>
        <v>183144</v>
      </c>
      <c r="H195" s="115">
        <v>176434</v>
      </c>
      <c r="I195" s="115">
        <v>0</v>
      </c>
      <c r="J195" s="115">
        <v>6710</v>
      </c>
      <c r="K195" s="114">
        <f t="shared" si="34"/>
        <v>165247</v>
      </c>
      <c r="L195" s="115">
        <v>158537</v>
      </c>
      <c r="M195" s="115">
        <v>0</v>
      </c>
      <c r="N195" s="115">
        <v>6710</v>
      </c>
      <c r="O195" s="157"/>
      <c r="P195" s="115">
        <v>0</v>
      </c>
      <c r="Q195" s="116"/>
      <c r="R195" s="117" t="s">
        <v>536</v>
      </c>
      <c r="S195" s="130" t="s">
        <v>718</v>
      </c>
      <c r="T195" s="39"/>
      <c r="U195" s="39" t="s">
        <v>675</v>
      </c>
      <c r="V195" s="39"/>
    </row>
    <row r="196" spans="1:25" s="280" customFormat="1" x14ac:dyDescent="0.2">
      <c r="A196" s="191">
        <v>90010478153</v>
      </c>
      <c r="B196" s="150"/>
      <c r="C196" s="419" t="s">
        <v>577</v>
      </c>
      <c r="D196" s="420"/>
      <c r="E196" s="113" t="s">
        <v>400</v>
      </c>
      <c r="F196" s="169"/>
      <c r="G196" s="114">
        <f t="shared" si="33"/>
        <v>125204</v>
      </c>
      <c r="H196" s="115">
        <v>125204</v>
      </c>
      <c r="I196" s="115">
        <v>0</v>
      </c>
      <c r="J196" s="115">
        <v>0</v>
      </c>
      <c r="K196" s="114">
        <f t="shared" si="34"/>
        <v>107950</v>
      </c>
      <c r="L196" s="115">
        <v>107950</v>
      </c>
      <c r="M196" s="115">
        <v>0</v>
      </c>
      <c r="N196" s="115">
        <v>0</v>
      </c>
      <c r="O196" s="157"/>
      <c r="P196" s="115">
        <v>0</v>
      </c>
      <c r="Q196" s="116"/>
      <c r="R196" s="117" t="s">
        <v>537</v>
      </c>
      <c r="S196" s="130"/>
      <c r="T196" s="39"/>
      <c r="U196" s="39" t="s">
        <v>675</v>
      </c>
      <c r="V196" s="39"/>
    </row>
    <row r="197" spans="1:25" ht="24" x14ac:dyDescent="0.2">
      <c r="A197" s="191">
        <v>90000783949</v>
      </c>
      <c r="B197" s="150"/>
      <c r="C197" s="419" t="s">
        <v>19</v>
      </c>
      <c r="D197" s="420"/>
      <c r="E197" s="113" t="s">
        <v>261</v>
      </c>
      <c r="F197" s="140"/>
      <c r="G197" s="114">
        <f t="shared" si="33"/>
        <v>562190</v>
      </c>
      <c r="H197" s="115">
        <v>288079</v>
      </c>
      <c r="I197" s="115">
        <v>273911</v>
      </c>
      <c r="J197" s="115">
        <v>200</v>
      </c>
      <c r="K197" s="114">
        <f t="shared" si="34"/>
        <v>617489</v>
      </c>
      <c r="L197" s="115">
        <v>304037</v>
      </c>
      <c r="M197" s="115">
        <v>312502</v>
      </c>
      <c r="N197" s="115">
        <v>950</v>
      </c>
      <c r="O197" s="157"/>
      <c r="P197" s="115">
        <v>0</v>
      </c>
      <c r="Q197" s="116"/>
      <c r="R197" s="117" t="s">
        <v>538</v>
      </c>
      <c r="S197" s="130"/>
      <c r="T197" s="39"/>
      <c r="U197" s="39" t="s">
        <v>677</v>
      </c>
      <c r="V197" s="39"/>
    </row>
    <row r="198" spans="1:25" x14ac:dyDescent="0.2">
      <c r="A198" s="191"/>
      <c r="B198" s="150"/>
      <c r="C198" s="113"/>
      <c r="D198" s="377"/>
      <c r="E198" s="113" t="s">
        <v>288</v>
      </c>
      <c r="F198" s="140"/>
      <c r="G198" s="114">
        <f t="shared" si="33"/>
        <v>54452</v>
      </c>
      <c r="H198" s="115">
        <v>37667</v>
      </c>
      <c r="I198" s="115">
        <v>16785</v>
      </c>
      <c r="J198" s="115">
        <v>0</v>
      </c>
      <c r="K198" s="114">
        <f t="shared" si="34"/>
        <v>54789</v>
      </c>
      <c r="L198" s="115">
        <v>37804</v>
      </c>
      <c r="M198" s="115">
        <v>16985</v>
      </c>
      <c r="N198" s="115">
        <v>0</v>
      </c>
      <c r="O198" s="157"/>
      <c r="P198" s="157">
        <v>0</v>
      </c>
      <c r="Q198" s="116"/>
      <c r="R198" s="117" t="s">
        <v>539</v>
      </c>
      <c r="S198" s="130"/>
      <c r="T198" s="39"/>
      <c r="U198" s="39" t="s">
        <v>678</v>
      </c>
      <c r="V198" s="39"/>
    </row>
    <row r="199" spans="1:25" ht="24" x14ac:dyDescent="0.2">
      <c r="A199" s="191">
        <v>90000051646</v>
      </c>
      <c r="B199" s="150"/>
      <c r="C199" s="419" t="s">
        <v>177</v>
      </c>
      <c r="D199" s="420"/>
      <c r="E199" s="113" t="s">
        <v>261</v>
      </c>
      <c r="F199" s="140"/>
      <c r="G199" s="114">
        <f t="shared" si="33"/>
        <v>103273</v>
      </c>
      <c r="H199" s="115">
        <v>103273</v>
      </c>
      <c r="I199" s="115">
        <v>0</v>
      </c>
      <c r="J199" s="115">
        <v>0</v>
      </c>
      <c r="K199" s="114">
        <f t="shared" si="34"/>
        <v>254279</v>
      </c>
      <c r="L199" s="115">
        <v>87002</v>
      </c>
      <c r="M199" s="115">
        <v>167277</v>
      </c>
      <c r="N199" s="115">
        <v>0</v>
      </c>
      <c r="O199" s="157"/>
      <c r="P199" s="115">
        <v>0</v>
      </c>
      <c r="Q199" s="116"/>
      <c r="R199" s="117" t="s">
        <v>540</v>
      </c>
      <c r="S199" s="130"/>
      <c r="T199" s="39"/>
      <c r="U199" s="39" t="s">
        <v>677</v>
      </c>
      <c r="V199" s="39"/>
    </row>
    <row r="200" spans="1:25" s="177" customFormat="1" x14ac:dyDescent="0.2">
      <c r="A200" s="191"/>
      <c r="B200" s="150"/>
      <c r="C200" s="113"/>
      <c r="D200" s="377"/>
      <c r="E200" s="113" t="s">
        <v>288</v>
      </c>
      <c r="F200" s="140"/>
      <c r="G200" s="114">
        <f t="shared" si="33"/>
        <v>25000</v>
      </c>
      <c r="H200" s="115">
        <v>25000</v>
      </c>
      <c r="I200" s="115">
        <v>0</v>
      </c>
      <c r="J200" s="115">
        <v>0</v>
      </c>
      <c r="K200" s="114">
        <f t="shared" si="34"/>
        <v>60264</v>
      </c>
      <c r="L200" s="115">
        <v>60264</v>
      </c>
      <c r="M200" s="115">
        <v>0</v>
      </c>
      <c r="N200" s="115">
        <v>0</v>
      </c>
      <c r="O200" s="157"/>
      <c r="P200" s="115">
        <v>0</v>
      </c>
      <c r="Q200" s="116"/>
      <c r="R200" s="117" t="s">
        <v>541</v>
      </c>
      <c r="S200" s="130"/>
      <c r="T200" s="39"/>
      <c r="U200" s="39" t="s">
        <v>678</v>
      </c>
      <c r="V200" s="39"/>
    </row>
    <row r="201" spans="1:25" s="182" customFormat="1" ht="26.25" customHeight="1" x14ac:dyDescent="0.2">
      <c r="A201" s="191">
        <v>40008006745</v>
      </c>
      <c r="B201" s="150"/>
      <c r="C201" s="419" t="s">
        <v>397</v>
      </c>
      <c r="D201" s="420"/>
      <c r="E201" s="113" t="s">
        <v>288</v>
      </c>
      <c r="F201" s="140"/>
      <c r="G201" s="114">
        <f t="shared" si="33"/>
        <v>25197</v>
      </c>
      <c r="H201" s="115">
        <v>0</v>
      </c>
      <c r="I201" s="115">
        <v>25197</v>
      </c>
      <c r="J201" s="115">
        <v>0</v>
      </c>
      <c r="K201" s="114">
        <f t="shared" si="34"/>
        <v>25197</v>
      </c>
      <c r="L201" s="115">
        <v>0</v>
      </c>
      <c r="M201" s="115">
        <v>25197</v>
      </c>
      <c r="N201" s="115">
        <v>0</v>
      </c>
      <c r="O201" s="157"/>
      <c r="P201" s="157">
        <v>0</v>
      </c>
      <c r="Q201" s="116"/>
      <c r="R201" s="117" t="s">
        <v>542</v>
      </c>
      <c r="S201" s="130"/>
      <c r="T201" s="39"/>
      <c r="U201" s="39" t="s">
        <v>676</v>
      </c>
      <c r="V201" s="39"/>
    </row>
    <row r="202" spans="1:25" ht="60" x14ac:dyDescent="0.2">
      <c r="A202" s="191"/>
      <c r="B202" s="150"/>
      <c r="C202" s="419" t="s">
        <v>191</v>
      </c>
      <c r="D202" s="420"/>
      <c r="E202" s="352" t="s">
        <v>310</v>
      </c>
      <c r="F202" s="140"/>
      <c r="G202" s="114">
        <f t="shared" si="33"/>
        <v>450500</v>
      </c>
      <c r="H202" s="115">
        <v>450500</v>
      </c>
      <c r="I202" s="115"/>
      <c r="J202" s="115"/>
      <c r="K202" s="114">
        <f t="shared" si="34"/>
        <v>450500</v>
      </c>
      <c r="L202" s="263"/>
      <c r="M202" s="115"/>
      <c r="N202" s="115"/>
      <c r="O202" s="115">
        <v>450500</v>
      </c>
      <c r="P202" s="157"/>
      <c r="Q202" s="116"/>
      <c r="R202" s="117"/>
      <c r="S202" s="130"/>
      <c r="T202" s="39"/>
      <c r="U202" s="39"/>
      <c r="V202" s="39"/>
    </row>
    <row r="203" spans="1:25" ht="24" x14ac:dyDescent="0.2">
      <c r="A203" s="191"/>
      <c r="B203" s="150"/>
      <c r="C203" s="244"/>
      <c r="D203" s="189"/>
      <c r="E203" s="352" t="s">
        <v>156</v>
      </c>
      <c r="F203" s="140"/>
      <c r="G203" s="114">
        <f t="shared" si="33"/>
        <v>556986</v>
      </c>
      <c r="H203" s="115">
        <v>556986</v>
      </c>
      <c r="I203" s="115"/>
      <c r="J203" s="115"/>
      <c r="K203" s="114">
        <f t="shared" si="34"/>
        <v>556986</v>
      </c>
      <c r="L203" s="115"/>
      <c r="M203" s="115"/>
      <c r="N203" s="115"/>
      <c r="O203" s="115">
        <v>556986</v>
      </c>
      <c r="P203" s="157"/>
      <c r="Q203" s="116"/>
      <c r="R203" s="117"/>
      <c r="S203" s="130"/>
      <c r="T203" s="39"/>
      <c r="U203" s="39"/>
      <c r="V203" s="39"/>
    </row>
    <row r="204" spans="1:25" s="183" customFormat="1" ht="24" x14ac:dyDescent="0.2">
      <c r="A204" s="191"/>
      <c r="B204" s="150"/>
      <c r="C204" s="244"/>
      <c r="D204" s="189"/>
      <c r="E204" s="352" t="s">
        <v>307</v>
      </c>
      <c r="F204" s="140"/>
      <c r="G204" s="114">
        <f t="shared" si="33"/>
        <v>284577</v>
      </c>
      <c r="H204" s="115">
        <v>284577</v>
      </c>
      <c r="I204" s="115"/>
      <c r="J204" s="115"/>
      <c r="K204" s="114">
        <f t="shared" si="34"/>
        <v>284577</v>
      </c>
      <c r="L204" s="115"/>
      <c r="M204" s="115"/>
      <c r="N204" s="115"/>
      <c r="O204" s="115">
        <v>284577</v>
      </c>
      <c r="P204" s="157"/>
      <c r="Q204" s="116"/>
      <c r="R204" s="117"/>
      <c r="S204" s="130"/>
      <c r="T204" s="39"/>
      <c r="U204" s="39"/>
      <c r="V204" s="39"/>
    </row>
    <row r="205" spans="1:25" s="236" customFormat="1" ht="48" x14ac:dyDescent="0.2">
      <c r="A205" s="191"/>
      <c r="B205" s="239"/>
      <c r="C205" s="244"/>
      <c r="D205" s="189"/>
      <c r="E205" s="352" t="s">
        <v>315</v>
      </c>
      <c r="F205" s="140"/>
      <c r="G205" s="114">
        <f t="shared" si="33"/>
        <v>122000</v>
      </c>
      <c r="H205" s="157">
        <v>122000</v>
      </c>
      <c r="I205" s="115"/>
      <c r="J205" s="115"/>
      <c r="K205" s="114">
        <f t="shared" si="34"/>
        <v>122000</v>
      </c>
      <c r="L205" s="115"/>
      <c r="M205" s="115"/>
      <c r="N205" s="115"/>
      <c r="O205" s="157">
        <v>122000</v>
      </c>
      <c r="P205" s="157"/>
      <c r="Q205" s="116"/>
      <c r="R205" s="117"/>
      <c r="S205" s="130"/>
      <c r="T205" s="39"/>
      <c r="U205" s="39"/>
      <c r="V205" s="39"/>
      <c r="Y205" s="346"/>
    </row>
    <row r="206" spans="1:25" ht="13.5" thickBot="1" x14ac:dyDescent="0.25">
      <c r="A206" s="191"/>
      <c r="B206" s="172"/>
      <c r="C206" s="430"/>
      <c r="D206" s="431"/>
      <c r="E206" s="187"/>
      <c r="F206" s="139"/>
      <c r="G206" s="99"/>
      <c r="H206" s="100"/>
      <c r="I206" s="100"/>
      <c r="J206" s="100"/>
      <c r="K206" s="99"/>
      <c r="L206" s="100"/>
      <c r="M206" s="100"/>
      <c r="N206" s="100"/>
      <c r="O206" s="156"/>
      <c r="P206" s="156"/>
      <c r="Q206" s="101"/>
      <c r="R206" s="102"/>
      <c r="S206" s="131"/>
      <c r="T206" s="39"/>
      <c r="U206" s="39"/>
      <c r="V206" s="39"/>
    </row>
    <row r="207" spans="1:25" ht="12.75" thickBot="1" x14ac:dyDescent="0.25">
      <c r="A207" s="254"/>
      <c r="B207" s="429" t="s">
        <v>21</v>
      </c>
      <c r="C207" s="429"/>
      <c r="D207" s="251" t="s">
        <v>22</v>
      </c>
      <c r="E207" s="19"/>
      <c r="F207" s="141">
        <f>SUM(F208:F231)</f>
        <v>0</v>
      </c>
      <c r="G207" s="20">
        <f>SUM(H207:J207)</f>
        <v>6186587.2800000003</v>
      </c>
      <c r="H207" s="11">
        <f>SUM(H208:H231)</f>
        <v>5342733.28</v>
      </c>
      <c r="I207" s="11">
        <f>SUM(I208:I231)</f>
        <v>199451</v>
      </c>
      <c r="J207" s="11">
        <f>SUM(J208:J231)</f>
        <v>644403</v>
      </c>
      <c r="K207" s="20">
        <f t="shared" ref="K207:K230" si="35">SUM(L207:Q207)</f>
        <v>6627161</v>
      </c>
      <c r="L207" s="11">
        <f t="shared" ref="L207:Q207" si="36">SUM(L208:L231)</f>
        <v>5431855</v>
      </c>
      <c r="M207" s="11">
        <f t="shared" si="36"/>
        <v>199450</v>
      </c>
      <c r="N207" s="11">
        <f t="shared" si="36"/>
        <v>644407</v>
      </c>
      <c r="O207" s="11">
        <f t="shared" si="36"/>
        <v>348605</v>
      </c>
      <c r="P207" s="155">
        <f t="shared" si="36"/>
        <v>2844</v>
      </c>
      <c r="Q207" s="155">
        <f t="shared" si="36"/>
        <v>0</v>
      </c>
      <c r="R207" s="21"/>
      <c r="S207" s="132"/>
      <c r="T207" s="39"/>
      <c r="U207" s="39"/>
      <c r="V207" s="39"/>
    </row>
    <row r="208" spans="1:25" s="246" customFormat="1" ht="24.75" thickTop="1" x14ac:dyDescent="0.2">
      <c r="A208" s="191">
        <v>90000056357</v>
      </c>
      <c r="B208" s="253"/>
      <c r="C208" s="421" t="s">
        <v>5</v>
      </c>
      <c r="D208" s="422"/>
      <c r="E208" s="335" t="s">
        <v>593</v>
      </c>
      <c r="F208" s="139"/>
      <c r="G208" s="288">
        <f>SUM(H208:J208)</f>
        <v>238105</v>
      </c>
      <c r="H208" s="360">
        <v>238105</v>
      </c>
      <c r="I208" s="360">
        <v>0</v>
      </c>
      <c r="J208" s="360">
        <v>0</v>
      </c>
      <c r="K208" s="288">
        <f t="shared" si="35"/>
        <v>160421</v>
      </c>
      <c r="L208" s="360">
        <v>160421</v>
      </c>
      <c r="M208" s="360">
        <v>0</v>
      </c>
      <c r="N208" s="360">
        <v>0</v>
      </c>
      <c r="O208" s="289"/>
      <c r="P208" s="289">
        <v>0</v>
      </c>
      <c r="Q208" s="290"/>
      <c r="R208" s="361" t="s">
        <v>450</v>
      </c>
      <c r="S208" s="131" t="s">
        <v>571</v>
      </c>
      <c r="T208" s="39"/>
      <c r="U208" s="39" t="s">
        <v>672</v>
      </c>
      <c r="V208" s="39"/>
    </row>
    <row r="209" spans="1:22" ht="25.5" customHeight="1" x14ac:dyDescent="0.2">
      <c r="A209" s="191">
        <v>90000594245</v>
      </c>
      <c r="B209" s="150"/>
      <c r="C209" s="419" t="s">
        <v>730</v>
      </c>
      <c r="D209" s="420"/>
      <c r="E209" s="113" t="s">
        <v>207</v>
      </c>
      <c r="F209" s="140"/>
      <c r="G209" s="114">
        <f t="shared" ref="G209:G210" si="37">SUM(H209:J209)</f>
        <v>737315.5</v>
      </c>
      <c r="H209" s="115">
        <v>737255.5</v>
      </c>
      <c r="I209" s="115">
        <v>0</v>
      </c>
      <c r="J209" s="115">
        <v>60</v>
      </c>
      <c r="K209" s="114">
        <f t="shared" si="35"/>
        <v>724026</v>
      </c>
      <c r="L209" s="115">
        <v>723966</v>
      </c>
      <c r="M209" s="115">
        <v>0</v>
      </c>
      <c r="N209" s="115">
        <v>60</v>
      </c>
      <c r="O209" s="157"/>
      <c r="P209" s="157">
        <v>0</v>
      </c>
      <c r="Q209" s="116"/>
      <c r="R209" s="117" t="s">
        <v>543</v>
      </c>
      <c r="S209" s="130"/>
      <c r="T209" s="39"/>
      <c r="U209" s="39" t="s">
        <v>674</v>
      </c>
      <c r="V209" s="39"/>
    </row>
    <row r="210" spans="1:22" s="246" customFormat="1" ht="27" customHeight="1" x14ac:dyDescent="0.2">
      <c r="A210" s="191"/>
      <c r="B210" s="150"/>
      <c r="C210" s="244"/>
      <c r="D210" s="245"/>
      <c r="E210" s="113" t="s">
        <v>235</v>
      </c>
      <c r="F210" s="140"/>
      <c r="G210" s="114">
        <f t="shared" si="37"/>
        <v>188064</v>
      </c>
      <c r="H210" s="115">
        <v>18504</v>
      </c>
      <c r="I210" s="115">
        <v>169560</v>
      </c>
      <c r="J210" s="115">
        <v>0</v>
      </c>
      <c r="K210" s="114">
        <f t="shared" si="35"/>
        <v>188014</v>
      </c>
      <c r="L210" s="115">
        <v>18454</v>
      </c>
      <c r="M210" s="115">
        <v>169560</v>
      </c>
      <c r="N210" s="115">
        <v>0</v>
      </c>
      <c r="O210" s="157"/>
      <c r="P210" s="157">
        <v>0</v>
      </c>
      <c r="Q210" s="116"/>
      <c r="R210" s="117" t="s">
        <v>544</v>
      </c>
      <c r="S210" s="130" t="s">
        <v>699</v>
      </c>
      <c r="T210" s="39"/>
      <c r="U210" s="39" t="s">
        <v>674</v>
      </c>
      <c r="V210" s="39"/>
    </row>
    <row r="211" spans="1:22" ht="24" x14ac:dyDescent="0.2">
      <c r="A211" s="191"/>
      <c r="B211" s="150"/>
      <c r="C211" s="244"/>
      <c r="D211" s="245"/>
      <c r="E211" s="113" t="s">
        <v>236</v>
      </c>
      <c r="F211" s="140"/>
      <c r="G211" s="114">
        <f t="shared" ref="G211:G230" si="38">SUM(H211:J211)</f>
        <v>194714</v>
      </c>
      <c r="H211" s="115">
        <v>190444</v>
      </c>
      <c r="I211" s="115">
        <v>4270</v>
      </c>
      <c r="J211" s="115">
        <v>0</v>
      </c>
      <c r="K211" s="114">
        <f t="shared" si="35"/>
        <v>798326</v>
      </c>
      <c r="L211" s="115">
        <v>794056</v>
      </c>
      <c r="M211" s="115">
        <v>4270</v>
      </c>
      <c r="N211" s="115">
        <v>0</v>
      </c>
      <c r="O211" s="157"/>
      <c r="P211" s="157">
        <v>0</v>
      </c>
      <c r="Q211" s="116"/>
      <c r="R211" s="117" t="s">
        <v>545</v>
      </c>
      <c r="S211" s="130" t="s">
        <v>699</v>
      </c>
      <c r="T211" s="39"/>
      <c r="U211" s="39" t="s">
        <v>674</v>
      </c>
      <c r="V211" s="39"/>
    </row>
    <row r="212" spans="1:22" ht="24" x14ac:dyDescent="0.2">
      <c r="A212" s="191"/>
      <c r="B212" s="150"/>
      <c r="C212" s="244"/>
      <c r="D212" s="245"/>
      <c r="E212" s="113" t="s">
        <v>237</v>
      </c>
      <c r="F212" s="140"/>
      <c r="G212" s="114">
        <f t="shared" si="38"/>
        <v>323489</v>
      </c>
      <c r="H212" s="115">
        <v>321353</v>
      </c>
      <c r="I212" s="115">
        <v>0</v>
      </c>
      <c r="J212" s="115">
        <v>2136</v>
      </c>
      <c r="K212" s="114">
        <f t="shared" si="35"/>
        <v>315489</v>
      </c>
      <c r="L212" s="115">
        <v>313353</v>
      </c>
      <c r="M212" s="115">
        <v>0</v>
      </c>
      <c r="N212" s="115">
        <v>2136</v>
      </c>
      <c r="O212" s="157"/>
      <c r="P212" s="157">
        <v>0</v>
      </c>
      <c r="Q212" s="116"/>
      <c r="R212" s="117" t="s">
        <v>546</v>
      </c>
      <c r="S212" s="130" t="s">
        <v>700</v>
      </c>
      <c r="T212" s="39"/>
      <c r="U212" s="39" t="s">
        <v>674</v>
      </c>
      <c r="V212" s="39"/>
    </row>
    <row r="213" spans="1:22" ht="24" x14ac:dyDescent="0.2">
      <c r="A213" s="191"/>
      <c r="B213" s="150"/>
      <c r="C213" s="244"/>
      <c r="D213" s="245"/>
      <c r="E213" s="113" t="s">
        <v>238</v>
      </c>
      <c r="F213" s="140"/>
      <c r="G213" s="114">
        <f t="shared" si="38"/>
        <v>266800</v>
      </c>
      <c r="H213" s="115">
        <v>266800</v>
      </c>
      <c r="I213" s="115">
        <v>0</v>
      </c>
      <c r="J213" s="115">
        <v>0</v>
      </c>
      <c r="K213" s="114">
        <f t="shared" si="35"/>
        <v>265800</v>
      </c>
      <c r="L213" s="115">
        <v>265800</v>
      </c>
      <c r="M213" s="115">
        <v>0</v>
      </c>
      <c r="N213" s="115">
        <v>0</v>
      </c>
      <c r="O213" s="157"/>
      <c r="P213" s="157">
        <v>0</v>
      </c>
      <c r="Q213" s="116"/>
      <c r="R213" s="117" t="s">
        <v>547</v>
      </c>
      <c r="S213" s="130" t="s">
        <v>701</v>
      </c>
      <c r="T213" s="39"/>
      <c r="U213" s="39" t="s">
        <v>674</v>
      </c>
      <c r="V213" s="39"/>
    </row>
    <row r="214" spans="1:22" ht="24" x14ac:dyDescent="0.2">
      <c r="A214" s="191"/>
      <c r="B214" s="150"/>
      <c r="C214" s="244"/>
      <c r="D214" s="245"/>
      <c r="E214" s="113" t="s">
        <v>351</v>
      </c>
      <c r="F214" s="140"/>
      <c r="G214" s="114">
        <f t="shared" si="38"/>
        <v>375240</v>
      </c>
      <c r="H214" s="115">
        <v>375240</v>
      </c>
      <c r="I214" s="115">
        <v>0</v>
      </c>
      <c r="J214" s="115">
        <v>0</v>
      </c>
      <c r="K214" s="114">
        <f t="shared" si="35"/>
        <v>375240</v>
      </c>
      <c r="L214" s="115">
        <v>375240</v>
      </c>
      <c r="M214" s="115">
        <v>0</v>
      </c>
      <c r="N214" s="115">
        <v>0</v>
      </c>
      <c r="O214" s="157"/>
      <c r="P214" s="157">
        <v>0</v>
      </c>
      <c r="Q214" s="116"/>
      <c r="R214" s="117" t="s">
        <v>548</v>
      </c>
      <c r="S214" s="130" t="s">
        <v>575</v>
      </c>
      <c r="T214" s="39"/>
      <c r="U214" s="39" t="s">
        <v>674</v>
      </c>
      <c r="V214" s="39"/>
    </row>
    <row r="215" spans="1:22" s="246" customFormat="1" ht="24" x14ac:dyDescent="0.2">
      <c r="A215" s="191"/>
      <c r="B215" s="150"/>
      <c r="C215" s="244"/>
      <c r="D215" s="245"/>
      <c r="E215" s="113" t="s">
        <v>350</v>
      </c>
      <c r="F215" s="140"/>
      <c r="G215" s="114">
        <f t="shared" ref="G215" si="39">SUM(H215:J215)</f>
        <v>462650</v>
      </c>
      <c r="H215" s="115">
        <v>460890</v>
      </c>
      <c r="I215" s="115">
        <v>0</v>
      </c>
      <c r="J215" s="115">
        <v>1760</v>
      </c>
      <c r="K215" s="114">
        <f t="shared" si="35"/>
        <v>463288</v>
      </c>
      <c r="L215" s="115">
        <v>461528</v>
      </c>
      <c r="M215" s="115">
        <v>0</v>
      </c>
      <c r="N215" s="115">
        <v>1760</v>
      </c>
      <c r="O215" s="157"/>
      <c r="P215" s="157">
        <v>0</v>
      </c>
      <c r="Q215" s="116"/>
      <c r="R215" s="117" t="s">
        <v>549</v>
      </c>
      <c r="S215" s="130" t="s">
        <v>701</v>
      </c>
      <c r="T215" s="39"/>
      <c r="U215" s="39" t="s">
        <v>674</v>
      </c>
      <c r="V215" s="39"/>
    </row>
    <row r="216" spans="1:22" ht="27" customHeight="1" x14ac:dyDescent="0.2">
      <c r="A216" s="191"/>
      <c r="B216" s="150"/>
      <c r="C216" s="185"/>
      <c r="D216" s="186"/>
      <c r="E216" s="113" t="s">
        <v>646</v>
      </c>
      <c r="F216" s="140"/>
      <c r="G216" s="114">
        <f t="shared" si="38"/>
        <v>106624</v>
      </c>
      <c r="H216" s="115">
        <v>106624</v>
      </c>
      <c r="I216" s="115">
        <v>0</v>
      </c>
      <c r="J216" s="115">
        <v>0</v>
      </c>
      <c r="K216" s="114">
        <f t="shared" si="35"/>
        <v>98894</v>
      </c>
      <c r="L216" s="115">
        <v>98894</v>
      </c>
      <c r="M216" s="115">
        <v>0</v>
      </c>
      <c r="N216" s="115">
        <v>0</v>
      </c>
      <c r="O216" s="157"/>
      <c r="P216" s="157">
        <v>0</v>
      </c>
      <c r="Q216" s="116"/>
      <c r="R216" s="117" t="s">
        <v>550</v>
      </c>
      <c r="S216" s="130"/>
      <c r="T216" s="39"/>
      <c r="U216" s="39" t="s">
        <v>674</v>
      </c>
      <c r="V216" s="39"/>
    </row>
    <row r="217" spans="1:22" s="326" customFormat="1" ht="24" x14ac:dyDescent="0.2">
      <c r="A217" s="191"/>
      <c r="B217" s="150"/>
      <c r="C217" s="324"/>
      <c r="D217" s="325"/>
      <c r="E217" s="113" t="s">
        <v>628</v>
      </c>
      <c r="F217" s="140"/>
      <c r="G217" s="114">
        <f t="shared" si="38"/>
        <v>43386</v>
      </c>
      <c r="H217" s="115">
        <v>43386</v>
      </c>
      <c r="I217" s="115">
        <v>0</v>
      </c>
      <c r="J217" s="115">
        <v>0</v>
      </c>
      <c r="K217" s="114">
        <f t="shared" si="35"/>
        <v>41964</v>
      </c>
      <c r="L217" s="115">
        <v>41964</v>
      </c>
      <c r="M217" s="115">
        <v>0</v>
      </c>
      <c r="N217" s="115">
        <v>0</v>
      </c>
      <c r="O217" s="157"/>
      <c r="P217" s="157">
        <v>0</v>
      </c>
      <c r="Q217" s="116"/>
      <c r="R217" s="117" t="s">
        <v>692</v>
      </c>
      <c r="S217" s="130"/>
      <c r="T217" s="39"/>
      <c r="U217" s="39" t="s">
        <v>673</v>
      </c>
      <c r="V217" s="39"/>
    </row>
    <row r="218" spans="1:22" ht="50.25" customHeight="1" x14ac:dyDescent="0.2">
      <c r="A218" s="191">
        <v>90010991438</v>
      </c>
      <c r="B218" s="150"/>
      <c r="C218" s="419" t="s">
        <v>622</v>
      </c>
      <c r="D218" s="420"/>
      <c r="E218" s="113" t="s">
        <v>240</v>
      </c>
      <c r="F218" s="178"/>
      <c r="G218" s="114">
        <f t="shared" si="38"/>
        <v>1201490</v>
      </c>
      <c r="H218" s="115">
        <v>539722</v>
      </c>
      <c r="I218" s="115">
        <v>25621</v>
      </c>
      <c r="J218" s="115">
        <v>636147</v>
      </c>
      <c r="K218" s="114">
        <f t="shared" si="35"/>
        <v>1175285</v>
      </c>
      <c r="L218" s="115">
        <v>512674</v>
      </c>
      <c r="M218" s="115">
        <v>25620</v>
      </c>
      <c r="N218" s="115">
        <v>636147</v>
      </c>
      <c r="O218" s="157"/>
      <c r="P218" s="115">
        <v>844</v>
      </c>
      <c r="Q218" s="116"/>
      <c r="R218" s="117" t="s">
        <v>551</v>
      </c>
      <c r="S218" s="130"/>
      <c r="T218" s="39"/>
      <c r="U218" s="39" t="s">
        <v>674</v>
      </c>
      <c r="V218" s="39"/>
    </row>
    <row r="219" spans="1:22" ht="24" x14ac:dyDescent="0.2">
      <c r="A219" s="191"/>
      <c r="B219" s="150"/>
      <c r="C219" s="113"/>
      <c r="D219" s="377"/>
      <c r="E219" s="113" t="s">
        <v>647</v>
      </c>
      <c r="F219" s="178"/>
      <c r="G219" s="114">
        <f t="shared" si="38"/>
        <v>43343</v>
      </c>
      <c r="H219" s="115">
        <v>43343</v>
      </c>
      <c r="I219" s="115">
        <v>0</v>
      </c>
      <c r="J219" s="115">
        <v>0</v>
      </c>
      <c r="K219" s="114">
        <f t="shared" si="35"/>
        <v>40652</v>
      </c>
      <c r="L219" s="115">
        <v>40652</v>
      </c>
      <c r="M219" s="115">
        <v>0</v>
      </c>
      <c r="N219" s="115">
        <v>0</v>
      </c>
      <c r="O219" s="157"/>
      <c r="P219" s="157">
        <v>0</v>
      </c>
      <c r="Q219" s="116"/>
      <c r="R219" s="117" t="s">
        <v>552</v>
      </c>
      <c r="S219" s="130"/>
      <c r="T219" s="39"/>
      <c r="U219" s="39" t="s">
        <v>674</v>
      </c>
      <c r="V219" s="39"/>
    </row>
    <row r="220" spans="1:22" ht="24" x14ac:dyDescent="0.2">
      <c r="A220" s="191"/>
      <c r="B220" s="150"/>
      <c r="C220" s="113"/>
      <c r="D220" s="377"/>
      <c r="E220" s="113" t="s">
        <v>242</v>
      </c>
      <c r="F220" s="178"/>
      <c r="G220" s="114">
        <f t="shared" si="38"/>
        <v>10626</v>
      </c>
      <c r="H220" s="115">
        <v>10626</v>
      </c>
      <c r="I220" s="115">
        <v>0</v>
      </c>
      <c r="J220" s="115">
        <v>0</v>
      </c>
      <c r="K220" s="114">
        <f t="shared" si="35"/>
        <v>10626</v>
      </c>
      <c r="L220" s="115">
        <v>10626</v>
      </c>
      <c r="M220" s="115">
        <v>0</v>
      </c>
      <c r="N220" s="115">
        <v>0</v>
      </c>
      <c r="O220" s="157"/>
      <c r="P220" s="157">
        <v>0</v>
      </c>
      <c r="Q220" s="116"/>
      <c r="R220" s="117" t="s">
        <v>693</v>
      </c>
      <c r="S220" s="130"/>
      <c r="T220" s="39"/>
      <c r="U220" s="39" t="s">
        <v>674</v>
      </c>
      <c r="V220" s="39"/>
    </row>
    <row r="221" spans="1:22" x14ac:dyDescent="0.2">
      <c r="A221" s="191"/>
      <c r="B221" s="150"/>
      <c r="C221" s="113"/>
      <c r="D221" s="377"/>
      <c r="E221" s="113" t="s">
        <v>241</v>
      </c>
      <c r="F221" s="178"/>
      <c r="G221" s="114">
        <f t="shared" si="38"/>
        <v>119476</v>
      </c>
      <c r="H221" s="115">
        <v>119476</v>
      </c>
      <c r="I221" s="115">
        <v>0</v>
      </c>
      <c r="J221" s="115">
        <v>0</v>
      </c>
      <c r="K221" s="114">
        <f t="shared" si="35"/>
        <v>115662</v>
      </c>
      <c r="L221" s="115">
        <v>115662</v>
      </c>
      <c r="M221" s="115">
        <v>0</v>
      </c>
      <c r="N221" s="115">
        <v>0</v>
      </c>
      <c r="O221" s="157"/>
      <c r="P221" s="157">
        <v>0</v>
      </c>
      <c r="Q221" s="116"/>
      <c r="R221" s="117" t="s">
        <v>553</v>
      </c>
      <c r="S221" s="130"/>
      <c r="T221" s="39"/>
      <c r="U221" s="39" t="s">
        <v>674</v>
      </c>
      <c r="V221" s="39"/>
    </row>
    <row r="222" spans="1:22" ht="24" x14ac:dyDescent="0.2">
      <c r="A222" s="191"/>
      <c r="B222" s="150"/>
      <c r="C222" s="113"/>
      <c r="D222" s="377"/>
      <c r="E222" s="113" t="s">
        <v>362</v>
      </c>
      <c r="F222" s="178"/>
      <c r="G222" s="114">
        <f t="shared" si="38"/>
        <v>383913</v>
      </c>
      <c r="H222" s="115">
        <v>383913</v>
      </c>
      <c r="I222" s="115">
        <v>0</v>
      </c>
      <c r="J222" s="115">
        <v>0</v>
      </c>
      <c r="K222" s="114">
        <f t="shared" si="35"/>
        <v>371913</v>
      </c>
      <c r="L222" s="115">
        <v>371913</v>
      </c>
      <c r="M222" s="115">
        <v>0</v>
      </c>
      <c r="N222" s="115">
        <v>0</v>
      </c>
      <c r="O222" s="157"/>
      <c r="P222" s="157">
        <v>0</v>
      </c>
      <c r="Q222" s="116"/>
      <c r="R222" s="117" t="s">
        <v>554</v>
      </c>
      <c r="S222" s="130"/>
      <c r="T222" s="39"/>
      <c r="U222" s="39" t="s">
        <v>674</v>
      </c>
      <c r="V222" s="39"/>
    </row>
    <row r="223" spans="1:22" ht="24" x14ac:dyDescent="0.2">
      <c r="A223" s="191"/>
      <c r="B223" s="150"/>
      <c r="C223" s="113"/>
      <c r="D223" s="377"/>
      <c r="E223" s="113" t="s">
        <v>648</v>
      </c>
      <c r="F223" s="178"/>
      <c r="G223" s="114">
        <f t="shared" si="38"/>
        <v>70421</v>
      </c>
      <c r="H223" s="115">
        <v>70421</v>
      </c>
      <c r="I223" s="115">
        <v>0</v>
      </c>
      <c r="J223" s="115">
        <v>0</v>
      </c>
      <c r="K223" s="114">
        <f t="shared" si="35"/>
        <v>68403</v>
      </c>
      <c r="L223" s="115">
        <v>68403</v>
      </c>
      <c r="M223" s="115">
        <v>0</v>
      </c>
      <c r="N223" s="115">
        <v>0</v>
      </c>
      <c r="O223" s="157"/>
      <c r="P223" s="157">
        <v>0</v>
      </c>
      <c r="Q223" s="116"/>
      <c r="R223" s="117" t="s">
        <v>555</v>
      </c>
      <c r="S223" s="130"/>
      <c r="T223" s="39"/>
      <c r="U223" s="39" t="s">
        <v>674</v>
      </c>
      <c r="V223" s="39"/>
    </row>
    <row r="224" spans="1:22" s="180" customFormat="1" ht="24" x14ac:dyDescent="0.2">
      <c r="A224" s="191"/>
      <c r="B224" s="150"/>
      <c r="C224" s="113"/>
      <c r="D224" s="377"/>
      <c r="E224" s="113" t="s">
        <v>710</v>
      </c>
      <c r="F224" s="169"/>
      <c r="G224" s="114">
        <f t="shared" si="38"/>
        <v>345724</v>
      </c>
      <c r="H224" s="115">
        <v>345724</v>
      </c>
      <c r="I224" s="115">
        <v>0</v>
      </c>
      <c r="J224" s="115">
        <v>0</v>
      </c>
      <c r="K224" s="114">
        <f t="shared" si="35"/>
        <v>329850</v>
      </c>
      <c r="L224" s="115">
        <v>329850</v>
      </c>
      <c r="M224" s="115">
        <v>0</v>
      </c>
      <c r="N224" s="115">
        <v>0</v>
      </c>
      <c r="O224" s="157"/>
      <c r="P224" s="157">
        <v>0</v>
      </c>
      <c r="Q224" s="116"/>
      <c r="R224" s="117" t="s">
        <v>556</v>
      </c>
      <c r="S224" s="130"/>
      <c r="T224" s="39"/>
      <c r="U224" s="39" t="s">
        <v>674</v>
      </c>
      <c r="V224" s="39"/>
    </row>
    <row r="225" spans="1:22" ht="24" x14ac:dyDescent="0.2">
      <c r="A225" s="191">
        <v>90001868844</v>
      </c>
      <c r="B225" s="150"/>
      <c r="C225" s="419" t="s">
        <v>398</v>
      </c>
      <c r="D225" s="420"/>
      <c r="E225" s="113" t="s">
        <v>216</v>
      </c>
      <c r="F225" s="178"/>
      <c r="G225" s="114">
        <f>SUM(H225:J225)</f>
        <v>562577.78</v>
      </c>
      <c r="H225" s="115">
        <v>558277.78</v>
      </c>
      <c r="I225" s="115">
        <v>0</v>
      </c>
      <c r="J225" s="115">
        <v>4300</v>
      </c>
      <c r="K225" s="114">
        <f t="shared" si="35"/>
        <v>570163</v>
      </c>
      <c r="L225" s="115">
        <v>563863</v>
      </c>
      <c r="M225" s="115">
        <v>0</v>
      </c>
      <c r="N225" s="115">
        <v>4300</v>
      </c>
      <c r="O225" s="157"/>
      <c r="P225" s="115">
        <v>2000</v>
      </c>
      <c r="Q225" s="116"/>
      <c r="R225" s="117" t="s">
        <v>557</v>
      </c>
      <c r="S225" s="130"/>
      <c r="T225" s="39"/>
      <c r="U225" s="39" t="s">
        <v>674</v>
      </c>
      <c r="V225" s="39"/>
    </row>
    <row r="226" spans="1:22" ht="24" x14ac:dyDescent="0.2">
      <c r="A226" s="191"/>
      <c r="B226" s="150"/>
      <c r="C226" s="113"/>
      <c r="D226" s="377"/>
      <c r="E226" s="113" t="s">
        <v>242</v>
      </c>
      <c r="F226" s="169"/>
      <c r="G226" s="114">
        <f t="shared" si="38"/>
        <v>484</v>
      </c>
      <c r="H226" s="115">
        <v>484</v>
      </c>
      <c r="I226" s="115">
        <v>0</v>
      </c>
      <c r="J226" s="115">
        <v>0</v>
      </c>
      <c r="K226" s="114">
        <f t="shared" si="35"/>
        <v>484</v>
      </c>
      <c r="L226" s="115">
        <v>484</v>
      </c>
      <c r="M226" s="115">
        <v>0</v>
      </c>
      <c r="N226" s="115">
        <v>0</v>
      </c>
      <c r="O226" s="115"/>
      <c r="P226" s="157">
        <v>0</v>
      </c>
      <c r="Q226" s="116"/>
      <c r="R226" s="117" t="s">
        <v>558</v>
      </c>
      <c r="S226" s="130"/>
      <c r="T226" s="39"/>
      <c r="U226" s="39" t="s">
        <v>674</v>
      </c>
      <c r="V226" s="39"/>
    </row>
    <row r="227" spans="1:22" ht="24" x14ac:dyDescent="0.2">
      <c r="A227" s="191">
        <v>90000091456</v>
      </c>
      <c r="B227" s="150"/>
      <c r="C227" s="419" t="s">
        <v>223</v>
      </c>
      <c r="D227" s="420"/>
      <c r="E227" s="113" t="s">
        <v>217</v>
      </c>
      <c r="F227" s="140"/>
      <c r="G227" s="114">
        <f t="shared" si="38"/>
        <v>128540</v>
      </c>
      <c r="H227" s="115">
        <v>128540</v>
      </c>
      <c r="I227" s="115">
        <v>0</v>
      </c>
      <c r="J227" s="115">
        <v>0</v>
      </c>
      <c r="K227" s="114">
        <f t="shared" si="35"/>
        <v>148056</v>
      </c>
      <c r="L227" s="115">
        <v>148052</v>
      </c>
      <c r="M227" s="115">
        <v>0</v>
      </c>
      <c r="N227" s="115">
        <v>4</v>
      </c>
      <c r="O227" s="157"/>
      <c r="P227" s="115">
        <v>0</v>
      </c>
      <c r="Q227" s="116"/>
      <c r="R227" s="117" t="s">
        <v>559</v>
      </c>
      <c r="S227" s="130"/>
      <c r="T227" s="39"/>
      <c r="U227" s="39" t="s">
        <v>674</v>
      </c>
      <c r="V227" s="39"/>
    </row>
    <row r="228" spans="1:22" s="363" customFormat="1" ht="50.25" customHeight="1" x14ac:dyDescent="0.2">
      <c r="A228" s="191">
        <v>50003220021</v>
      </c>
      <c r="B228" s="150"/>
      <c r="C228" s="419" t="s">
        <v>707</v>
      </c>
      <c r="D228" s="420"/>
      <c r="E228" s="113" t="s">
        <v>594</v>
      </c>
      <c r="F228" s="140"/>
      <c r="G228" s="114">
        <f t="shared" si="38"/>
        <v>35000</v>
      </c>
      <c r="H228" s="115">
        <v>35000</v>
      </c>
      <c r="I228" s="115">
        <v>0</v>
      </c>
      <c r="J228" s="115">
        <v>0</v>
      </c>
      <c r="K228" s="114">
        <f t="shared" si="35"/>
        <v>16000</v>
      </c>
      <c r="L228" s="115">
        <v>16000</v>
      </c>
      <c r="M228" s="115">
        <v>0</v>
      </c>
      <c r="N228" s="115">
        <v>0</v>
      </c>
      <c r="O228" s="157"/>
      <c r="P228" s="157">
        <v>0</v>
      </c>
      <c r="Q228" s="116"/>
      <c r="R228" s="117" t="s">
        <v>705</v>
      </c>
      <c r="S228" s="130"/>
      <c r="T228" s="39"/>
      <c r="U228" s="39"/>
      <c r="V228" s="39"/>
    </row>
    <row r="229" spans="1:22" ht="60" x14ac:dyDescent="0.2">
      <c r="A229" s="191"/>
      <c r="B229" s="150"/>
      <c r="C229" s="419" t="s">
        <v>191</v>
      </c>
      <c r="D229" s="420"/>
      <c r="E229" s="352" t="s">
        <v>308</v>
      </c>
      <c r="F229" s="140"/>
      <c r="G229" s="114">
        <f t="shared" si="38"/>
        <v>241889</v>
      </c>
      <c r="H229" s="115">
        <v>241889</v>
      </c>
      <c r="I229" s="115"/>
      <c r="J229" s="115"/>
      <c r="K229" s="114">
        <f t="shared" si="35"/>
        <v>241889</v>
      </c>
      <c r="L229" s="115"/>
      <c r="M229" s="115"/>
      <c r="N229" s="115"/>
      <c r="O229" s="115">
        <v>241889</v>
      </c>
      <c r="P229" s="157"/>
      <c r="Q229" s="116"/>
      <c r="R229" s="117"/>
      <c r="S229" s="130"/>
    </row>
    <row r="230" spans="1:22" s="183" customFormat="1" ht="42.75" customHeight="1" x14ac:dyDescent="0.2">
      <c r="A230" s="191"/>
      <c r="B230" s="150"/>
      <c r="C230" s="244"/>
      <c r="D230" s="245"/>
      <c r="E230" s="352" t="s">
        <v>295</v>
      </c>
      <c r="F230" s="140"/>
      <c r="G230" s="114">
        <f t="shared" si="38"/>
        <v>106716</v>
      </c>
      <c r="H230" s="115">
        <v>106716</v>
      </c>
      <c r="I230" s="115"/>
      <c r="J230" s="115"/>
      <c r="K230" s="114">
        <f t="shared" si="35"/>
        <v>106716</v>
      </c>
      <c r="L230" s="115"/>
      <c r="M230" s="115"/>
      <c r="N230" s="115"/>
      <c r="O230" s="115">
        <v>106716</v>
      </c>
      <c r="P230" s="157"/>
      <c r="Q230" s="116"/>
      <c r="R230" s="117"/>
      <c r="S230" s="130"/>
    </row>
    <row r="231" spans="1:22" ht="12.75" thickBot="1" x14ac:dyDescent="0.25">
      <c r="A231" s="174"/>
      <c r="B231" s="170"/>
      <c r="C231" s="427"/>
      <c r="D231" s="428"/>
      <c r="E231" s="28"/>
      <c r="F231" s="139"/>
      <c r="G231" s="99"/>
      <c r="H231" s="100"/>
      <c r="I231" s="100"/>
      <c r="J231" s="100"/>
      <c r="K231" s="99"/>
      <c r="L231" s="100"/>
      <c r="M231" s="100"/>
      <c r="N231" s="100"/>
      <c r="O231" s="156"/>
      <c r="P231" s="156"/>
      <c r="Q231" s="101"/>
      <c r="R231" s="102"/>
      <c r="S231" s="133"/>
    </row>
    <row r="232" spans="1:22" ht="13.5" thickTop="1" thickBot="1" x14ac:dyDescent="0.25">
      <c r="A232" s="175"/>
      <c r="B232" s="423" t="s">
        <v>139</v>
      </c>
      <c r="C232" s="423"/>
      <c r="D232" s="424"/>
      <c r="E232" s="23"/>
      <c r="F232" s="184">
        <f>SUM(F233)</f>
        <v>0</v>
      </c>
      <c r="G232" s="24">
        <f>SUM(H232:J232)</f>
        <v>188000</v>
      </c>
      <c r="H232" s="25">
        <f>SUM(H233)</f>
        <v>188000</v>
      </c>
      <c r="I232" s="25">
        <f>SUM(I233)</f>
        <v>0</v>
      </c>
      <c r="J232" s="25">
        <f>SUM(J233)</f>
        <v>0</v>
      </c>
      <c r="K232" s="24">
        <f>SUM(L232:P232)</f>
        <v>487530</v>
      </c>
      <c r="L232" s="25">
        <f t="shared" ref="L232:Q232" si="40">SUM(L233)</f>
        <v>432614</v>
      </c>
      <c r="M232" s="25">
        <f t="shared" si="40"/>
        <v>54916</v>
      </c>
      <c r="N232" s="25">
        <f t="shared" si="40"/>
        <v>0</v>
      </c>
      <c r="O232" s="118">
        <f t="shared" si="40"/>
        <v>0</v>
      </c>
      <c r="P232" s="118">
        <f t="shared" si="40"/>
        <v>0</v>
      </c>
      <c r="Q232" s="162">
        <f t="shared" si="40"/>
        <v>-293202</v>
      </c>
      <c r="R232" s="26"/>
      <c r="S232" s="134"/>
    </row>
    <row r="233" spans="1:22" ht="14.25" thickTop="1" thickBot="1" x14ac:dyDescent="0.25">
      <c r="A233" s="176"/>
      <c r="B233" s="173"/>
      <c r="C233" s="425" t="s">
        <v>135</v>
      </c>
      <c r="D233" s="426"/>
      <c r="E233" s="14"/>
      <c r="F233" s="142"/>
      <c r="G233" s="18">
        <f>SUM(H233:J233)</f>
        <v>188000</v>
      </c>
      <c r="H233" s="15">
        <v>188000</v>
      </c>
      <c r="I233" s="15"/>
      <c r="J233" s="15"/>
      <c r="K233" s="18">
        <f>SUM(L233:Q233)</f>
        <v>194328</v>
      </c>
      <c r="L233" s="15">
        <f>188000+11412+293202-60000</f>
        <v>432614</v>
      </c>
      <c r="M233" s="15">
        <f>53632+1284</f>
        <v>54916</v>
      </c>
      <c r="N233" s="15"/>
      <c r="O233" s="161"/>
      <c r="P233" s="161"/>
      <c r="Q233" s="16">
        <f>-199775-66678-684-20758-2921-2386</f>
        <v>-293202</v>
      </c>
      <c r="R233" s="17"/>
      <c r="S233" s="134"/>
    </row>
    <row r="234" spans="1:22" ht="28.5" customHeight="1" thickTop="1" thickBot="1" x14ac:dyDescent="0.25">
      <c r="A234" s="175"/>
      <c r="B234" s="423" t="s">
        <v>136</v>
      </c>
      <c r="C234" s="423"/>
      <c r="D234" s="424"/>
      <c r="E234" s="23"/>
      <c r="F234" s="272">
        <f>F8+F23+F31-SUM(F51:F54)+F56+F67-F78+F83+F90-SUM(F123:F123)+F126-SUM(F202:F204)+F207-SUM(F229:F230)</f>
        <v>0</v>
      </c>
      <c r="G234" s="24">
        <f>SUM(H234:J234)</f>
        <v>108828275.27</v>
      </c>
      <c r="H234" s="25">
        <f>H8+H23+H31-SUM(H51:H54)+H56+H67-H78+H83+H90-SUM(H123:H123)+H126-SUM(H202:H204)+H207-SUM(H229:H230)</f>
        <v>100428009.27</v>
      </c>
      <c r="I234" s="25">
        <f>I8+I23+I31-SUM(I51:I54)+I56+I67-I78+I83+I90-SUM(I123:I123)+I126-SUM(I202:I204)+I207-SUM(I229:I230)</f>
        <v>6574676</v>
      </c>
      <c r="J234" s="25">
        <f>J8+J23+J31-SUM(J51:J54)+J56+J67-J78+J83+J90-SUM(J123:J123)+J126-SUM(J202:J204)+J207-SUM(J229:J230)</f>
        <v>1825590</v>
      </c>
      <c r="K234" s="24">
        <f>SUM(L234:Q234)</f>
        <v>94684868</v>
      </c>
      <c r="L234" s="25">
        <f>L8+L23+L31-SUM(L51:L54)+L56+L67-L78+L83+L90-SUM(L123:L123)+L126-SUM(L202:L204)+L207-SUM(L229:L230)-L65</f>
        <v>82114491</v>
      </c>
      <c r="M234" s="25">
        <f>M8+M23+M31-SUM(M51:M54)+M56+M67-M78+M83+M90-SUM(M123:M123)+M126-SUM(M202:M204)+M207-SUM(M229:M230)-M65</f>
        <v>10785816</v>
      </c>
      <c r="N234" s="25">
        <f>N8+N23+N31-SUM(N51:N54)+N56+N67-N78+N83+N90-SUM(N123:N123)+N126-SUM(N202:N204)+N207-SUM(N229:N230)-N65</f>
        <v>1785677</v>
      </c>
      <c r="O234" s="25">
        <f>O8+O23+O31-SUM(O51:O54)+O56+O67-SUM(O78:O81)+O83+O90-SUM(O123:O124)+O126-SUM(O202:O205)+O207-SUM(O229:O230)-O65</f>
        <v>0</v>
      </c>
      <c r="P234" s="118">
        <f>P8+P23+P31-SUM(P51:P54)+P56+P67-P78+P83+P90-SUM(P123:P123)+P126-SUM(P202:P204)+P207-SUM(P229:P230)-P65</f>
        <v>3460</v>
      </c>
      <c r="Q234" s="162">
        <f>Q8+Q23+Q31-SUM(Q51:Q54)+Q56+Q67-Q78+Q83+Q90-SUM(Q123:Q123)+Q126-SUM(Q202:Q204)+Q207-SUM(Q229:Q230)-Q65</f>
        <v>-4576</v>
      </c>
      <c r="R234" s="26"/>
      <c r="S234" s="135"/>
    </row>
    <row r="235" spans="1:22" ht="13.5" thickTop="1" thickBot="1" x14ac:dyDescent="0.25">
      <c r="A235" s="175"/>
      <c r="B235" s="423" t="s">
        <v>137</v>
      </c>
      <c r="C235" s="423"/>
      <c r="D235" s="424"/>
      <c r="E235" s="9"/>
      <c r="F235" s="138">
        <f>SUM(F8,F23,F31,F56,F67,F83,F90,F126,F207,F232)</f>
        <v>0</v>
      </c>
      <c r="G235" s="20">
        <f>SUM(H235:J235)</f>
        <v>112414781.27</v>
      </c>
      <c r="H235" s="11">
        <f>SUM(H8,H23,H31,H56,H67,H83,H90,H126,H207,H232)</f>
        <v>104014515.27</v>
      </c>
      <c r="I235" s="11">
        <f>SUM(I8,I23,I31,I56,I67,I83,I90,I126,I207,I232)</f>
        <v>6574676</v>
      </c>
      <c r="J235" s="11">
        <f>SUM(J8,J23,J31,J56,J67,J83,J90,J126,J207,J232)</f>
        <v>1825590</v>
      </c>
      <c r="K235" s="20">
        <f>SUM(L235:Q235)</f>
        <v>100281579</v>
      </c>
      <c r="L235" s="11">
        <f t="shared" ref="L235:Q235" si="41">SUM(L8,L23,L31,L56,L67,L83,L90,L126,L207,L232)</f>
        <v>82547105</v>
      </c>
      <c r="M235" s="11">
        <f t="shared" si="41"/>
        <v>10840732</v>
      </c>
      <c r="N235" s="11">
        <f t="shared" si="41"/>
        <v>1785677</v>
      </c>
      <c r="O235" s="155">
        <f t="shared" si="41"/>
        <v>5402383</v>
      </c>
      <c r="P235" s="155">
        <f t="shared" si="41"/>
        <v>3460</v>
      </c>
      <c r="Q235" s="12">
        <f t="shared" si="41"/>
        <v>-297778</v>
      </c>
      <c r="R235" s="27"/>
      <c r="S235" s="135"/>
    </row>
    <row r="236" spans="1:22" ht="12.75" hidden="1" outlineLevel="1" thickTop="1" x14ac:dyDescent="0.2">
      <c r="C236" s="28"/>
      <c r="D236" s="29" t="s">
        <v>23</v>
      </c>
      <c r="E236" s="29"/>
      <c r="F236" s="29"/>
      <c r="G236" s="30">
        <f t="shared" ref="G236:Q236" si="42">SUM(G9:G22,G24:G30,G32:G54,G57:G64,G65,G68:G77,G84:G89,G91:G125,G127:G201,G208:G231,G232,G78:G82,G202:G206)</f>
        <v>112414781.26999998</v>
      </c>
      <c r="H236" s="30">
        <f t="shared" si="42"/>
        <v>104014515.26999998</v>
      </c>
      <c r="I236" s="30">
        <f t="shared" si="42"/>
        <v>6574676</v>
      </c>
      <c r="J236" s="30">
        <f t="shared" si="42"/>
        <v>1825590</v>
      </c>
      <c r="K236" s="30">
        <f t="shared" si="42"/>
        <v>100574781</v>
      </c>
      <c r="L236" s="30">
        <f t="shared" si="42"/>
        <v>82547105</v>
      </c>
      <c r="M236" s="30">
        <f t="shared" si="42"/>
        <v>10840732</v>
      </c>
      <c r="N236" s="30">
        <f t="shared" si="42"/>
        <v>1785677</v>
      </c>
      <c r="O236" s="30">
        <f t="shared" si="42"/>
        <v>5402383</v>
      </c>
      <c r="P236" s="30">
        <f t="shared" si="42"/>
        <v>3460</v>
      </c>
      <c r="Q236" s="30">
        <f t="shared" si="42"/>
        <v>-297778</v>
      </c>
      <c r="R236" s="31">
        <f>SUM(R11:R13,R25:R29,R33:R54,R57:R57,R68:R78,R84:R88,R91:R123,R129:R204,R210:R230,R232)</f>
        <v>0</v>
      </c>
    </row>
    <row r="237" spans="1:22" hidden="1" outlineLevel="1" x14ac:dyDescent="0.2">
      <c r="C237" s="28"/>
      <c r="D237" s="29" t="s">
        <v>24</v>
      </c>
      <c r="E237" s="29"/>
      <c r="F237" s="29"/>
      <c r="G237" s="30">
        <f t="shared" ref="G237:R237" si="43">SUM(G8,G23,G31,G56,G67,G83,G90,G126,G207,G232)</f>
        <v>112414781.27</v>
      </c>
      <c r="H237" s="30">
        <f t="shared" si="43"/>
        <v>104014515.27</v>
      </c>
      <c r="I237" s="30">
        <f t="shared" si="43"/>
        <v>6574676</v>
      </c>
      <c r="J237" s="30">
        <f t="shared" si="43"/>
        <v>1825590</v>
      </c>
      <c r="K237" s="30">
        <f t="shared" si="43"/>
        <v>100574781</v>
      </c>
      <c r="L237" s="30">
        <f t="shared" si="43"/>
        <v>82547105</v>
      </c>
      <c r="M237" s="30">
        <f t="shared" si="43"/>
        <v>10840732</v>
      </c>
      <c r="N237" s="30">
        <f t="shared" si="43"/>
        <v>1785677</v>
      </c>
      <c r="O237" s="30">
        <f t="shared" si="43"/>
        <v>5402383</v>
      </c>
      <c r="P237" s="30">
        <f t="shared" si="43"/>
        <v>3460</v>
      </c>
      <c r="Q237" s="30">
        <f t="shared" si="43"/>
        <v>-297778</v>
      </c>
      <c r="R237" s="31">
        <f t="shared" si="43"/>
        <v>0</v>
      </c>
    </row>
    <row r="238" spans="1:22" hidden="1" outlineLevel="1" x14ac:dyDescent="0.2">
      <c r="C238" s="28"/>
      <c r="D238" s="29" t="s">
        <v>25</v>
      </c>
      <c r="E238" s="29"/>
      <c r="F238" s="29"/>
      <c r="G238" s="32" t="str">
        <f t="shared" ref="G238:R238" si="44">IF(G235=G236=G237,"PROBLEM","")</f>
        <v/>
      </c>
      <c r="H238" s="32" t="str">
        <f t="shared" si="44"/>
        <v/>
      </c>
      <c r="I238" s="32" t="str">
        <f t="shared" si="44"/>
        <v/>
      </c>
      <c r="J238" s="32" t="str">
        <f t="shared" si="44"/>
        <v/>
      </c>
      <c r="K238" s="32" t="str">
        <f t="shared" si="44"/>
        <v/>
      </c>
      <c r="L238" s="32" t="str">
        <f t="shared" si="44"/>
        <v/>
      </c>
      <c r="M238" s="32" t="str">
        <f t="shared" si="44"/>
        <v/>
      </c>
      <c r="N238" s="32" t="str">
        <f t="shared" si="44"/>
        <v/>
      </c>
      <c r="O238" s="32" t="str">
        <f t="shared" si="44"/>
        <v/>
      </c>
      <c r="P238" s="32" t="str">
        <f t="shared" si="44"/>
        <v/>
      </c>
      <c r="Q238" s="32"/>
      <c r="R238" s="33" t="str">
        <f t="shared" si="44"/>
        <v/>
      </c>
    </row>
    <row r="239" spans="1:22" hidden="1" outlineLevel="1" x14ac:dyDescent="0.2">
      <c r="C239" s="28"/>
      <c r="D239" s="22"/>
      <c r="E239" s="22"/>
      <c r="F239" s="22"/>
    </row>
    <row r="240" spans="1:22" s="36" customFormat="1" hidden="1" outlineLevel="1" x14ac:dyDescent="0.2">
      <c r="C240" s="34"/>
      <c r="D240" s="35"/>
      <c r="E240" s="35" t="s">
        <v>352</v>
      </c>
      <c r="F240" s="35"/>
      <c r="G240" s="37"/>
      <c r="H240" s="258"/>
      <c r="I240" s="37"/>
      <c r="J240" s="37"/>
      <c r="K240" s="37"/>
      <c r="L240" s="37"/>
      <c r="M240" s="37"/>
      <c r="N240" s="37"/>
      <c r="O240" s="37"/>
      <c r="P240" s="37"/>
      <c r="Q240" s="37"/>
      <c r="R240" s="38"/>
    </row>
    <row r="241" spans="3:17" hidden="1" outlineLevel="1" x14ac:dyDescent="0.2">
      <c r="C241" s="28"/>
      <c r="D241" s="22"/>
      <c r="E241" s="22"/>
      <c r="F241" s="22"/>
      <c r="K241" s="258">
        <f>Ienemumi!K176-K235</f>
        <v>0</v>
      </c>
      <c r="P241" s="39"/>
      <c r="Q241" s="39"/>
    </row>
    <row r="242" spans="3:17" ht="12.75" collapsed="1" thickTop="1" x14ac:dyDescent="0.2">
      <c r="C242" s="28"/>
      <c r="D242" s="22"/>
      <c r="E242" s="22"/>
      <c r="F242" s="22"/>
      <c r="K242" s="258"/>
      <c r="L242" s="305"/>
      <c r="P242" s="39"/>
      <c r="Q242" s="39"/>
    </row>
    <row r="243" spans="3:17" x14ac:dyDescent="0.2">
      <c r="C243" s="28"/>
      <c r="D243" s="22"/>
      <c r="E243" s="22"/>
      <c r="F243" s="22"/>
      <c r="H243" s="3"/>
      <c r="I243" s="3"/>
    </row>
    <row r="244" spans="3:17" x14ac:dyDescent="0.2">
      <c r="C244" s="28"/>
      <c r="D244" s="22"/>
      <c r="E244" s="22"/>
      <c r="F244" s="22"/>
      <c r="K244" s="258"/>
    </row>
    <row r="245" spans="3:17" x14ac:dyDescent="0.2">
      <c r="C245" s="28"/>
      <c r="D245" s="22"/>
      <c r="E245" s="22"/>
      <c r="F245" s="22"/>
    </row>
    <row r="246" spans="3:17" x14ac:dyDescent="0.2">
      <c r="C246" s="28"/>
      <c r="D246" s="22"/>
      <c r="E246" s="22"/>
      <c r="F246" s="22"/>
    </row>
    <row r="247" spans="3:17" x14ac:dyDescent="0.2">
      <c r="C247" s="28"/>
      <c r="D247" s="22"/>
      <c r="E247" s="22"/>
      <c r="F247" s="22"/>
    </row>
    <row r="248" spans="3:17" x14ac:dyDescent="0.2">
      <c r="C248" s="28"/>
      <c r="D248" s="22"/>
      <c r="E248" s="22"/>
      <c r="F248" s="22"/>
    </row>
    <row r="249" spans="3:17" x14ac:dyDescent="0.2">
      <c r="C249" s="28"/>
      <c r="D249" s="22"/>
      <c r="E249" s="22"/>
      <c r="F249" s="22"/>
    </row>
    <row r="250" spans="3:17" x14ac:dyDescent="0.2">
      <c r="C250" s="28"/>
      <c r="D250" s="22"/>
      <c r="E250" s="22"/>
      <c r="F250" s="22"/>
    </row>
    <row r="251" spans="3:17" x14ac:dyDescent="0.2">
      <c r="C251" s="28"/>
      <c r="D251" s="22"/>
      <c r="E251" s="22"/>
      <c r="F251" s="22"/>
    </row>
    <row r="252" spans="3:17" x14ac:dyDescent="0.2">
      <c r="C252" s="28"/>
      <c r="D252" s="22"/>
      <c r="E252" s="22"/>
      <c r="F252" s="22"/>
    </row>
    <row r="253" spans="3:17" x14ac:dyDescent="0.2">
      <c r="C253" s="28"/>
      <c r="D253" s="22"/>
      <c r="E253" s="22"/>
      <c r="F253" s="22"/>
    </row>
    <row r="254" spans="3:17" x14ac:dyDescent="0.2">
      <c r="C254" s="28"/>
      <c r="D254" s="22"/>
      <c r="E254" s="22"/>
      <c r="F254" s="22"/>
    </row>
    <row r="255" spans="3:17" x14ac:dyDescent="0.2">
      <c r="C255" s="28"/>
      <c r="D255" s="22"/>
      <c r="E255" s="22"/>
      <c r="F255" s="22"/>
    </row>
    <row r="256" spans="3:17" x14ac:dyDescent="0.2">
      <c r="C256" s="28"/>
      <c r="D256" s="22"/>
      <c r="E256" s="22"/>
      <c r="F256" s="22"/>
    </row>
    <row r="257" spans="3:6" x14ac:dyDescent="0.2">
      <c r="C257" s="28"/>
      <c r="D257" s="22"/>
      <c r="E257" s="22"/>
      <c r="F257" s="22"/>
    </row>
    <row r="258" spans="3:6" x14ac:dyDescent="0.2">
      <c r="C258" s="28"/>
      <c r="D258" s="22"/>
      <c r="E258" s="22"/>
      <c r="F258" s="22"/>
    </row>
    <row r="259" spans="3:6" x14ac:dyDescent="0.2">
      <c r="C259" s="28"/>
      <c r="D259" s="22"/>
      <c r="E259" s="22"/>
      <c r="F259" s="22"/>
    </row>
    <row r="260" spans="3:6" x14ac:dyDescent="0.2">
      <c r="C260" s="28"/>
      <c r="D260" s="22"/>
      <c r="E260" s="22"/>
      <c r="F260" s="22"/>
    </row>
    <row r="261" spans="3:6" x14ac:dyDescent="0.2">
      <c r="C261" s="28"/>
      <c r="D261" s="22"/>
      <c r="E261" s="22"/>
      <c r="F261" s="22"/>
    </row>
    <row r="262" spans="3:6" x14ac:dyDescent="0.2">
      <c r="C262" s="28"/>
      <c r="D262" s="22"/>
      <c r="E262" s="22"/>
      <c r="F262" s="22"/>
    </row>
    <row r="263" spans="3:6" x14ac:dyDescent="0.2">
      <c r="C263" s="28"/>
      <c r="D263" s="22"/>
      <c r="E263" s="22"/>
      <c r="F263" s="22"/>
    </row>
    <row r="264" spans="3:6" x14ac:dyDescent="0.2">
      <c r="C264" s="28"/>
      <c r="D264" s="22"/>
      <c r="E264" s="22"/>
      <c r="F264" s="22"/>
    </row>
    <row r="265" spans="3:6" x14ac:dyDescent="0.2">
      <c r="C265" s="28"/>
      <c r="D265" s="22"/>
      <c r="E265" s="22"/>
      <c r="F265" s="22"/>
    </row>
    <row r="266" spans="3:6" x14ac:dyDescent="0.2">
      <c r="C266" s="28"/>
      <c r="D266" s="22"/>
      <c r="E266" s="22"/>
      <c r="F266" s="22"/>
    </row>
    <row r="267" spans="3:6" x14ac:dyDescent="0.2">
      <c r="C267" s="28"/>
      <c r="D267" s="22"/>
      <c r="E267" s="22"/>
      <c r="F267" s="22"/>
    </row>
    <row r="268" spans="3:6" x14ac:dyDescent="0.2">
      <c r="C268" s="28"/>
      <c r="D268" s="22"/>
      <c r="E268" s="22"/>
      <c r="F268" s="22"/>
    </row>
    <row r="269" spans="3:6" x14ac:dyDescent="0.2">
      <c r="C269" s="28"/>
      <c r="D269" s="22"/>
      <c r="E269" s="22"/>
      <c r="F269" s="22"/>
    </row>
    <row r="270" spans="3:6" x14ac:dyDescent="0.2">
      <c r="C270" s="28"/>
      <c r="D270" s="22"/>
      <c r="E270" s="22"/>
      <c r="F270" s="22"/>
    </row>
    <row r="271" spans="3:6" x14ac:dyDescent="0.2">
      <c r="C271" s="28"/>
      <c r="D271" s="22"/>
      <c r="E271" s="22"/>
      <c r="F271" s="22"/>
    </row>
    <row r="272" spans="3:6" x14ac:dyDescent="0.2">
      <c r="C272" s="28"/>
      <c r="D272" s="22"/>
      <c r="E272" s="22"/>
      <c r="F272" s="22"/>
    </row>
    <row r="273" spans="3:6" x14ac:dyDescent="0.2">
      <c r="C273" s="28"/>
      <c r="D273" s="22"/>
      <c r="E273" s="22"/>
      <c r="F273" s="22"/>
    </row>
    <row r="274" spans="3:6" x14ac:dyDescent="0.2">
      <c r="C274" s="28"/>
      <c r="D274" s="22"/>
      <c r="E274" s="22"/>
      <c r="F274" s="22"/>
    </row>
    <row r="275" spans="3:6" x14ac:dyDescent="0.2">
      <c r="C275" s="28"/>
      <c r="D275" s="22"/>
      <c r="E275" s="22"/>
      <c r="F275" s="22"/>
    </row>
    <row r="276" spans="3:6" x14ac:dyDescent="0.2">
      <c r="C276" s="28"/>
      <c r="D276" s="22"/>
      <c r="E276" s="22"/>
      <c r="F276" s="22"/>
    </row>
    <row r="277" spans="3:6" x14ac:dyDescent="0.2">
      <c r="C277" s="28"/>
      <c r="D277" s="22"/>
      <c r="E277" s="22"/>
      <c r="F277" s="22"/>
    </row>
    <row r="278" spans="3:6" x14ac:dyDescent="0.2">
      <c r="C278" s="28"/>
      <c r="D278" s="22"/>
      <c r="E278" s="22"/>
      <c r="F278" s="22"/>
    </row>
    <row r="279" spans="3:6" x14ac:dyDescent="0.2">
      <c r="C279" s="28"/>
      <c r="D279" s="22"/>
      <c r="E279" s="22"/>
      <c r="F279" s="22"/>
    </row>
    <row r="280" spans="3:6" x14ac:dyDescent="0.2">
      <c r="C280" s="28"/>
      <c r="D280" s="22"/>
      <c r="E280" s="22"/>
      <c r="F280" s="22"/>
    </row>
    <row r="281" spans="3:6" x14ac:dyDescent="0.2">
      <c r="C281" s="28"/>
      <c r="D281" s="22"/>
      <c r="E281" s="22"/>
      <c r="F281" s="22"/>
    </row>
    <row r="282" spans="3:6" x14ac:dyDescent="0.2">
      <c r="C282" s="28"/>
      <c r="D282" s="22"/>
      <c r="E282" s="22"/>
      <c r="F282" s="22"/>
    </row>
    <row r="283" spans="3:6" x14ac:dyDescent="0.2">
      <c r="C283" s="28"/>
      <c r="D283" s="22"/>
      <c r="E283" s="22"/>
      <c r="F283" s="22"/>
    </row>
    <row r="284" spans="3:6" x14ac:dyDescent="0.2">
      <c r="C284" s="28"/>
      <c r="D284" s="22"/>
      <c r="E284" s="22"/>
      <c r="F284" s="22"/>
    </row>
    <row r="285" spans="3:6" x14ac:dyDescent="0.2">
      <c r="C285" s="28"/>
      <c r="D285" s="22"/>
      <c r="E285" s="22"/>
      <c r="F285" s="22"/>
    </row>
    <row r="286" spans="3:6" x14ac:dyDescent="0.2">
      <c r="C286" s="28"/>
      <c r="D286" s="22"/>
      <c r="E286" s="22"/>
      <c r="F286" s="22"/>
    </row>
    <row r="287" spans="3:6" x14ac:dyDescent="0.2">
      <c r="C287" s="28"/>
      <c r="D287" s="22"/>
      <c r="E287" s="22"/>
      <c r="F287" s="22"/>
    </row>
    <row r="288" spans="3:6" x14ac:dyDescent="0.2">
      <c r="C288" s="28"/>
      <c r="D288" s="22"/>
      <c r="E288" s="22"/>
      <c r="F288" s="22"/>
    </row>
    <row r="289" spans="3:6" x14ac:dyDescent="0.2">
      <c r="C289" s="28"/>
      <c r="D289" s="22"/>
      <c r="E289" s="22"/>
      <c r="F289" s="22"/>
    </row>
    <row r="290" spans="3:6" x14ac:dyDescent="0.2">
      <c r="C290" s="28"/>
      <c r="D290" s="22"/>
      <c r="E290" s="22"/>
      <c r="F290" s="22"/>
    </row>
    <row r="291" spans="3:6" x14ac:dyDescent="0.2">
      <c r="C291" s="28"/>
      <c r="D291" s="22"/>
      <c r="E291" s="22"/>
      <c r="F291" s="22"/>
    </row>
    <row r="292" spans="3:6" x14ac:dyDescent="0.2">
      <c r="C292" s="28"/>
      <c r="D292" s="22"/>
      <c r="E292" s="22"/>
      <c r="F292" s="22"/>
    </row>
    <row r="293" spans="3:6" x14ac:dyDescent="0.2">
      <c r="C293" s="28"/>
      <c r="D293" s="22"/>
      <c r="E293" s="22"/>
      <c r="F293" s="22"/>
    </row>
    <row r="294" spans="3:6" x14ac:dyDescent="0.2">
      <c r="C294" s="28"/>
      <c r="D294" s="22"/>
      <c r="E294" s="22"/>
      <c r="F294" s="22"/>
    </row>
    <row r="295" spans="3:6" x14ac:dyDescent="0.2">
      <c r="C295" s="28"/>
      <c r="D295" s="22"/>
      <c r="E295" s="22"/>
      <c r="F295" s="22"/>
    </row>
    <row r="296" spans="3:6" x14ac:dyDescent="0.2">
      <c r="C296" s="28"/>
      <c r="D296" s="22"/>
      <c r="E296" s="22"/>
      <c r="F296" s="22"/>
    </row>
    <row r="297" spans="3:6" x14ac:dyDescent="0.2">
      <c r="C297" s="28"/>
      <c r="D297" s="22"/>
      <c r="E297" s="22"/>
      <c r="F297" s="22"/>
    </row>
    <row r="298" spans="3:6" x14ac:dyDescent="0.2">
      <c r="C298" s="28"/>
      <c r="D298" s="22"/>
      <c r="E298" s="22"/>
      <c r="F298" s="22"/>
    </row>
    <row r="299" spans="3:6" x14ac:dyDescent="0.2">
      <c r="C299" s="28"/>
      <c r="D299" s="22"/>
      <c r="E299" s="22"/>
      <c r="F299" s="22"/>
    </row>
    <row r="300" spans="3:6" x14ac:dyDescent="0.2">
      <c r="C300" s="28"/>
      <c r="D300" s="22"/>
      <c r="E300" s="22"/>
      <c r="F300" s="22"/>
    </row>
    <row r="301" spans="3:6" x14ac:dyDescent="0.2">
      <c r="C301" s="28"/>
      <c r="D301" s="22"/>
      <c r="E301" s="22"/>
      <c r="F301" s="22"/>
    </row>
    <row r="302" spans="3:6" x14ac:dyDescent="0.2">
      <c r="C302" s="28"/>
      <c r="D302" s="22"/>
      <c r="E302" s="22"/>
      <c r="F302" s="22"/>
    </row>
    <row r="303" spans="3:6" x14ac:dyDescent="0.2">
      <c r="C303" s="28"/>
      <c r="D303" s="22"/>
      <c r="E303" s="22"/>
      <c r="F303" s="22"/>
    </row>
    <row r="304" spans="3:6" x14ac:dyDescent="0.2">
      <c r="C304" s="28"/>
      <c r="D304" s="22"/>
      <c r="E304" s="22"/>
      <c r="F304" s="22"/>
    </row>
    <row r="305" spans="3:6" x14ac:dyDescent="0.2">
      <c r="C305" s="28"/>
      <c r="D305" s="22"/>
      <c r="E305" s="22"/>
      <c r="F305" s="22"/>
    </row>
    <row r="306" spans="3:6" x14ac:dyDescent="0.2">
      <c r="C306" s="28"/>
      <c r="D306" s="22"/>
      <c r="E306" s="22"/>
      <c r="F306" s="22"/>
    </row>
    <row r="307" spans="3:6" x14ac:dyDescent="0.2">
      <c r="C307" s="28"/>
      <c r="D307" s="22"/>
      <c r="E307" s="22"/>
      <c r="F307" s="22"/>
    </row>
    <row r="308" spans="3:6" x14ac:dyDescent="0.2">
      <c r="C308" s="28"/>
      <c r="D308" s="22"/>
      <c r="E308" s="22"/>
      <c r="F308" s="22"/>
    </row>
    <row r="309" spans="3:6" x14ac:dyDescent="0.2">
      <c r="C309" s="28"/>
      <c r="D309" s="22"/>
      <c r="E309" s="22"/>
      <c r="F309" s="22"/>
    </row>
    <row r="310" spans="3:6" x14ac:dyDescent="0.2">
      <c r="C310" s="28"/>
      <c r="D310" s="22"/>
      <c r="E310" s="22"/>
      <c r="F310" s="22"/>
    </row>
    <row r="311" spans="3:6" x14ac:dyDescent="0.2">
      <c r="C311" s="28"/>
      <c r="D311" s="22"/>
      <c r="E311" s="22"/>
      <c r="F311" s="22"/>
    </row>
    <row r="312" spans="3:6" x14ac:dyDescent="0.2">
      <c r="C312" s="28"/>
      <c r="D312" s="22"/>
      <c r="E312" s="22"/>
      <c r="F312" s="22"/>
    </row>
    <row r="313" spans="3:6" x14ac:dyDescent="0.2">
      <c r="C313" s="28"/>
      <c r="D313" s="22"/>
      <c r="E313" s="22"/>
      <c r="F313" s="22"/>
    </row>
    <row r="314" spans="3:6" x14ac:dyDescent="0.2">
      <c r="C314" s="28"/>
      <c r="D314" s="22"/>
      <c r="E314" s="22"/>
      <c r="F314" s="22"/>
    </row>
    <row r="315" spans="3:6" x14ac:dyDescent="0.2">
      <c r="C315" s="28"/>
      <c r="D315" s="22"/>
      <c r="E315" s="22"/>
      <c r="F315" s="22"/>
    </row>
    <row r="316" spans="3:6" x14ac:dyDescent="0.2">
      <c r="C316" s="28"/>
      <c r="D316" s="22"/>
      <c r="E316" s="22"/>
      <c r="F316" s="22"/>
    </row>
    <row r="317" spans="3:6" x14ac:dyDescent="0.2">
      <c r="C317" s="28"/>
      <c r="D317" s="22"/>
      <c r="E317" s="22"/>
      <c r="F317" s="22"/>
    </row>
    <row r="318" spans="3:6" x14ac:dyDescent="0.2">
      <c r="C318" s="28"/>
      <c r="D318" s="22"/>
      <c r="E318" s="22"/>
      <c r="F318" s="22"/>
    </row>
    <row r="319" spans="3:6" x14ac:dyDescent="0.2">
      <c r="C319" s="28"/>
      <c r="D319" s="22"/>
      <c r="E319" s="22"/>
      <c r="F319" s="22"/>
    </row>
    <row r="320" spans="3:6" x14ac:dyDescent="0.2">
      <c r="C320" s="28"/>
      <c r="D320" s="22"/>
      <c r="E320" s="22"/>
      <c r="F320" s="22"/>
    </row>
    <row r="321" spans="3:6" x14ac:dyDescent="0.2">
      <c r="C321" s="28"/>
      <c r="D321" s="22"/>
      <c r="E321" s="22"/>
      <c r="F321" s="22"/>
    </row>
    <row r="322" spans="3:6" x14ac:dyDescent="0.2">
      <c r="C322" s="28"/>
      <c r="D322" s="22"/>
      <c r="E322" s="22"/>
      <c r="F322" s="22"/>
    </row>
    <row r="323" spans="3:6" x14ac:dyDescent="0.2">
      <c r="C323" s="28"/>
      <c r="D323" s="22"/>
      <c r="E323" s="22"/>
      <c r="F323" s="22"/>
    </row>
    <row r="324" spans="3:6" x14ac:dyDescent="0.2">
      <c r="C324" s="28"/>
      <c r="D324" s="22"/>
      <c r="E324" s="22"/>
      <c r="F324" s="22"/>
    </row>
    <row r="325" spans="3:6" x14ac:dyDescent="0.2">
      <c r="C325" s="28"/>
      <c r="D325" s="22"/>
      <c r="E325" s="22"/>
      <c r="F325" s="22"/>
    </row>
    <row r="326" spans="3:6" x14ac:dyDescent="0.2">
      <c r="C326" s="28"/>
      <c r="D326" s="22"/>
      <c r="E326" s="22"/>
      <c r="F326" s="22"/>
    </row>
    <row r="327" spans="3:6" x14ac:dyDescent="0.2">
      <c r="C327" s="28"/>
      <c r="D327" s="22"/>
      <c r="E327" s="22"/>
      <c r="F327" s="22"/>
    </row>
    <row r="328" spans="3:6" x14ac:dyDescent="0.2">
      <c r="C328" s="28"/>
      <c r="D328" s="22"/>
      <c r="E328" s="22"/>
      <c r="F328" s="22"/>
    </row>
    <row r="329" spans="3:6" x14ac:dyDescent="0.2">
      <c r="C329" s="28"/>
      <c r="D329" s="22"/>
      <c r="E329" s="22"/>
      <c r="F329" s="22"/>
    </row>
    <row r="330" spans="3:6" x14ac:dyDescent="0.2">
      <c r="C330" s="28"/>
      <c r="D330" s="22"/>
      <c r="E330" s="22"/>
      <c r="F330" s="22"/>
    </row>
    <row r="331" spans="3:6" x14ac:dyDescent="0.2">
      <c r="C331" s="28"/>
      <c r="D331" s="22"/>
      <c r="E331" s="22"/>
      <c r="F331" s="22"/>
    </row>
    <row r="332" spans="3:6" x14ac:dyDescent="0.2">
      <c r="C332" s="28"/>
      <c r="D332" s="22"/>
      <c r="E332" s="22"/>
      <c r="F332" s="22"/>
    </row>
    <row r="333" spans="3:6" x14ac:dyDescent="0.2">
      <c r="C333" s="28"/>
      <c r="D333" s="22"/>
      <c r="E333" s="22"/>
      <c r="F333" s="22"/>
    </row>
    <row r="334" spans="3:6" x14ac:dyDescent="0.2">
      <c r="C334" s="28"/>
      <c r="D334" s="22"/>
      <c r="E334" s="22"/>
      <c r="F334" s="22"/>
    </row>
    <row r="335" spans="3:6" x14ac:dyDescent="0.2">
      <c r="C335" s="28"/>
      <c r="D335" s="22"/>
      <c r="E335" s="22"/>
      <c r="F335" s="22"/>
    </row>
    <row r="336" spans="3:6" x14ac:dyDescent="0.2">
      <c r="C336" s="28"/>
      <c r="D336" s="22"/>
      <c r="E336" s="22"/>
      <c r="F336" s="22"/>
    </row>
    <row r="337" spans="3:6" x14ac:dyDescent="0.2">
      <c r="C337" s="28"/>
      <c r="D337" s="22"/>
      <c r="E337" s="22"/>
      <c r="F337" s="22"/>
    </row>
    <row r="338" spans="3:6" x14ac:dyDescent="0.2">
      <c r="C338" s="28"/>
      <c r="D338" s="22"/>
      <c r="E338" s="22"/>
      <c r="F338" s="22"/>
    </row>
    <row r="339" spans="3:6" x14ac:dyDescent="0.2">
      <c r="C339" s="28"/>
      <c r="D339" s="22"/>
      <c r="E339" s="22"/>
      <c r="F339" s="22"/>
    </row>
    <row r="340" spans="3:6" x14ac:dyDescent="0.2">
      <c r="C340" s="28"/>
      <c r="D340" s="22"/>
      <c r="E340" s="22"/>
      <c r="F340" s="22"/>
    </row>
    <row r="341" spans="3:6" x14ac:dyDescent="0.2">
      <c r="C341" s="28"/>
      <c r="D341" s="22"/>
      <c r="E341" s="22"/>
      <c r="F341" s="22"/>
    </row>
    <row r="342" spans="3:6" x14ac:dyDescent="0.2">
      <c r="C342" s="28"/>
      <c r="D342" s="22"/>
      <c r="E342" s="22"/>
      <c r="F342" s="22"/>
    </row>
    <row r="343" spans="3:6" x14ac:dyDescent="0.2">
      <c r="C343" s="28"/>
      <c r="D343" s="22"/>
      <c r="E343" s="22"/>
      <c r="F343" s="22"/>
    </row>
    <row r="344" spans="3:6" x14ac:dyDescent="0.2">
      <c r="C344" s="28"/>
      <c r="D344" s="22"/>
      <c r="E344" s="22"/>
      <c r="F344" s="22"/>
    </row>
    <row r="345" spans="3:6" x14ac:dyDescent="0.2">
      <c r="C345" s="28"/>
      <c r="D345" s="22"/>
      <c r="E345" s="22"/>
      <c r="F345" s="22"/>
    </row>
    <row r="346" spans="3:6" x14ac:dyDescent="0.2">
      <c r="C346" s="28"/>
      <c r="D346" s="22"/>
      <c r="E346" s="22"/>
      <c r="F346" s="22"/>
    </row>
    <row r="347" spans="3:6" x14ac:dyDescent="0.2">
      <c r="C347" s="28"/>
      <c r="D347" s="22"/>
      <c r="E347" s="22"/>
      <c r="F347" s="22"/>
    </row>
    <row r="348" spans="3:6" x14ac:dyDescent="0.2">
      <c r="C348" s="28"/>
      <c r="D348" s="22"/>
      <c r="E348" s="22"/>
      <c r="F348" s="22"/>
    </row>
    <row r="349" spans="3:6" x14ac:dyDescent="0.2">
      <c r="C349" s="28"/>
      <c r="D349" s="22"/>
      <c r="E349" s="22"/>
      <c r="F349" s="22"/>
    </row>
    <row r="350" spans="3:6" x14ac:dyDescent="0.2">
      <c r="C350" s="28"/>
      <c r="D350" s="22"/>
      <c r="E350" s="22"/>
      <c r="F350" s="22"/>
    </row>
    <row r="351" spans="3:6" x14ac:dyDescent="0.2">
      <c r="C351" s="28"/>
      <c r="D351" s="22"/>
      <c r="E351" s="22"/>
      <c r="F351" s="22"/>
    </row>
    <row r="352" spans="3:6" x14ac:dyDescent="0.2">
      <c r="C352" s="28"/>
      <c r="D352" s="22"/>
      <c r="E352" s="22"/>
      <c r="F352" s="22"/>
    </row>
    <row r="353" spans="3:6" x14ac:dyDescent="0.2">
      <c r="C353" s="28"/>
      <c r="D353" s="22"/>
      <c r="E353" s="22"/>
      <c r="F353" s="22"/>
    </row>
    <row r="354" spans="3:6" x14ac:dyDescent="0.2">
      <c r="C354" s="28"/>
      <c r="D354" s="22"/>
      <c r="E354" s="22"/>
      <c r="F354" s="22"/>
    </row>
    <row r="355" spans="3:6" x14ac:dyDescent="0.2">
      <c r="C355" s="28"/>
      <c r="D355" s="22"/>
      <c r="E355" s="22"/>
      <c r="F355" s="22"/>
    </row>
    <row r="356" spans="3:6" x14ac:dyDescent="0.2">
      <c r="C356" s="28"/>
      <c r="D356" s="22"/>
      <c r="E356" s="22"/>
      <c r="F356" s="22"/>
    </row>
    <row r="357" spans="3:6" x14ac:dyDescent="0.2">
      <c r="C357" s="28"/>
      <c r="D357" s="22"/>
      <c r="E357" s="22"/>
      <c r="F357" s="22"/>
    </row>
    <row r="358" spans="3:6" x14ac:dyDescent="0.2">
      <c r="C358" s="28"/>
      <c r="D358" s="22"/>
      <c r="E358" s="22"/>
      <c r="F358" s="22"/>
    </row>
    <row r="359" spans="3:6" x14ac:dyDescent="0.2">
      <c r="C359" s="28"/>
      <c r="D359" s="22"/>
      <c r="E359" s="22"/>
      <c r="F359" s="22"/>
    </row>
    <row r="360" spans="3:6" x14ac:dyDescent="0.2">
      <c r="C360" s="28"/>
      <c r="D360" s="22"/>
      <c r="E360" s="22"/>
      <c r="F360" s="22"/>
    </row>
    <row r="361" spans="3:6" x14ac:dyDescent="0.2">
      <c r="C361" s="28"/>
      <c r="D361" s="22"/>
      <c r="E361" s="22"/>
      <c r="F361" s="22"/>
    </row>
    <row r="362" spans="3:6" x14ac:dyDescent="0.2">
      <c r="C362" s="28"/>
      <c r="D362" s="22"/>
      <c r="E362" s="22"/>
      <c r="F362" s="22"/>
    </row>
    <row r="363" spans="3:6" x14ac:dyDescent="0.2">
      <c r="C363" s="28"/>
      <c r="D363" s="22"/>
      <c r="E363" s="22"/>
      <c r="F363" s="22"/>
    </row>
    <row r="364" spans="3:6" x14ac:dyDescent="0.2">
      <c r="C364" s="28"/>
      <c r="D364" s="22"/>
      <c r="E364" s="22"/>
      <c r="F364" s="22"/>
    </row>
    <row r="365" spans="3:6" x14ac:dyDescent="0.2">
      <c r="C365" s="28"/>
      <c r="D365" s="22"/>
      <c r="E365" s="22"/>
      <c r="F365" s="22"/>
    </row>
    <row r="366" spans="3:6" x14ac:dyDescent="0.2">
      <c r="C366" s="28"/>
      <c r="D366" s="22"/>
      <c r="E366" s="22"/>
      <c r="F366" s="22"/>
    </row>
    <row r="367" spans="3:6" x14ac:dyDescent="0.2">
      <c r="C367" s="28"/>
      <c r="D367" s="22"/>
      <c r="E367" s="22"/>
      <c r="F367" s="22"/>
    </row>
    <row r="368" spans="3:6" x14ac:dyDescent="0.2">
      <c r="C368" s="28"/>
      <c r="D368" s="22"/>
      <c r="E368" s="22"/>
      <c r="F368" s="22"/>
    </row>
    <row r="369" spans="3:6" x14ac:dyDescent="0.2">
      <c r="C369" s="28"/>
      <c r="D369" s="22"/>
      <c r="E369" s="22"/>
      <c r="F369" s="22"/>
    </row>
    <row r="370" spans="3:6" x14ac:dyDescent="0.2">
      <c r="C370" s="28"/>
      <c r="D370" s="22"/>
      <c r="E370" s="22"/>
      <c r="F370" s="22"/>
    </row>
    <row r="371" spans="3:6" x14ac:dyDescent="0.2">
      <c r="C371" s="28"/>
      <c r="D371" s="22"/>
      <c r="E371" s="22"/>
      <c r="F371" s="22"/>
    </row>
    <row r="372" spans="3:6" x14ac:dyDescent="0.2">
      <c r="C372" s="28"/>
      <c r="D372" s="22"/>
      <c r="E372" s="22"/>
      <c r="F372" s="22"/>
    </row>
    <row r="373" spans="3:6" x14ac:dyDescent="0.2">
      <c r="C373" s="28"/>
      <c r="D373" s="22"/>
      <c r="E373" s="22"/>
      <c r="F373" s="22"/>
    </row>
    <row r="374" spans="3:6" x14ac:dyDescent="0.2">
      <c r="C374" s="28"/>
      <c r="D374" s="22"/>
      <c r="E374" s="22"/>
      <c r="F374" s="22"/>
    </row>
    <row r="375" spans="3:6" x14ac:dyDescent="0.2">
      <c r="C375" s="28"/>
      <c r="D375" s="22"/>
      <c r="E375" s="22"/>
      <c r="F375" s="22"/>
    </row>
    <row r="376" spans="3:6" x14ac:dyDescent="0.2">
      <c r="C376" s="28"/>
      <c r="D376" s="22"/>
      <c r="E376" s="22"/>
      <c r="F376" s="22"/>
    </row>
    <row r="377" spans="3:6" x14ac:dyDescent="0.2">
      <c r="C377" s="28"/>
      <c r="D377" s="22"/>
      <c r="E377" s="22"/>
      <c r="F377" s="22"/>
    </row>
    <row r="378" spans="3:6" x14ac:dyDescent="0.2">
      <c r="C378" s="28"/>
      <c r="D378" s="22"/>
      <c r="E378" s="22"/>
      <c r="F378" s="22"/>
    </row>
    <row r="379" spans="3:6" x14ac:dyDescent="0.2">
      <c r="C379" s="28"/>
      <c r="D379" s="22"/>
      <c r="E379" s="22"/>
      <c r="F379" s="22"/>
    </row>
    <row r="380" spans="3:6" x14ac:dyDescent="0.2">
      <c r="C380" s="28"/>
      <c r="D380" s="22"/>
      <c r="E380" s="22"/>
      <c r="F380" s="22"/>
    </row>
    <row r="381" spans="3:6" x14ac:dyDescent="0.2">
      <c r="C381" s="28"/>
      <c r="D381" s="22"/>
      <c r="E381" s="22"/>
      <c r="F381" s="22"/>
    </row>
    <row r="382" spans="3:6" x14ac:dyDescent="0.2">
      <c r="C382" s="28"/>
      <c r="D382" s="22"/>
      <c r="E382" s="22"/>
      <c r="F382" s="22"/>
    </row>
    <row r="383" spans="3:6" x14ac:dyDescent="0.2">
      <c r="C383" s="28"/>
      <c r="D383" s="22"/>
      <c r="E383" s="22"/>
      <c r="F383" s="22"/>
    </row>
    <row r="384" spans="3:6" x14ac:dyDescent="0.2">
      <c r="C384" s="28"/>
      <c r="D384" s="22"/>
      <c r="E384" s="22"/>
      <c r="F384" s="22"/>
    </row>
    <row r="385" spans="3:6" x14ac:dyDescent="0.2">
      <c r="C385" s="28"/>
      <c r="D385" s="22"/>
      <c r="E385" s="22"/>
      <c r="F385" s="22"/>
    </row>
    <row r="386" spans="3:6" x14ac:dyDescent="0.2">
      <c r="C386" s="28"/>
      <c r="D386" s="22"/>
      <c r="E386" s="22"/>
      <c r="F386" s="22"/>
    </row>
    <row r="387" spans="3:6" x14ac:dyDescent="0.2">
      <c r="C387" s="28"/>
      <c r="D387" s="22"/>
      <c r="E387" s="22"/>
      <c r="F387" s="22"/>
    </row>
    <row r="388" spans="3:6" x14ac:dyDescent="0.2">
      <c r="C388" s="28"/>
      <c r="D388" s="22"/>
      <c r="E388" s="22"/>
      <c r="F388" s="22"/>
    </row>
    <row r="389" spans="3:6" x14ac:dyDescent="0.2">
      <c r="C389" s="28"/>
      <c r="D389" s="22"/>
      <c r="E389" s="22"/>
      <c r="F389" s="22"/>
    </row>
    <row r="390" spans="3:6" x14ac:dyDescent="0.2">
      <c r="C390" s="28"/>
      <c r="D390" s="22"/>
      <c r="E390" s="22"/>
      <c r="F390" s="22"/>
    </row>
    <row r="391" spans="3:6" x14ac:dyDescent="0.2">
      <c r="C391" s="28"/>
      <c r="D391" s="22"/>
      <c r="E391" s="22"/>
      <c r="F391" s="22"/>
    </row>
    <row r="392" spans="3:6" x14ac:dyDescent="0.2">
      <c r="C392" s="28"/>
      <c r="D392" s="22"/>
      <c r="E392" s="22"/>
      <c r="F392" s="22"/>
    </row>
    <row r="393" spans="3:6" x14ac:dyDescent="0.2">
      <c r="C393" s="28"/>
      <c r="D393" s="22"/>
      <c r="E393" s="22"/>
      <c r="F393" s="22"/>
    </row>
    <row r="394" spans="3:6" x14ac:dyDescent="0.2">
      <c r="C394" s="28"/>
      <c r="D394" s="22"/>
      <c r="E394" s="22"/>
      <c r="F394" s="22"/>
    </row>
    <row r="395" spans="3:6" x14ac:dyDescent="0.2">
      <c r="C395" s="28"/>
      <c r="D395" s="22"/>
      <c r="E395" s="22"/>
      <c r="F395" s="22"/>
    </row>
    <row r="396" spans="3:6" x14ac:dyDescent="0.2">
      <c r="C396" s="28"/>
      <c r="D396" s="22"/>
      <c r="E396" s="22"/>
      <c r="F396" s="22"/>
    </row>
    <row r="397" spans="3:6" x14ac:dyDescent="0.2">
      <c r="C397" s="28"/>
      <c r="D397" s="22"/>
      <c r="E397" s="22"/>
      <c r="F397" s="22"/>
    </row>
    <row r="398" spans="3:6" x14ac:dyDescent="0.2">
      <c r="C398" s="28"/>
      <c r="D398" s="22"/>
      <c r="E398" s="22"/>
      <c r="F398" s="22"/>
    </row>
    <row r="399" spans="3:6" x14ac:dyDescent="0.2">
      <c r="C399" s="28"/>
      <c r="D399" s="22"/>
      <c r="E399" s="22"/>
      <c r="F399" s="22"/>
    </row>
    <row r="400" spans="3:6" x14ac:dyDescent="0.2">
      <c r="C400" s="28"/>
      <c r="D400" s="22"/>
      <c r="E400" s="22"/>
      <c r="F400" s="22"/>
    </row>
    <row r="401" spans="3:6" x14ac:dyDescent="0.2">
      <c r="C401" s="28"/>
      <c r="D401" s="22"/>
      <c r="E401" s="22"/>
      <c r="F401" s="22"/>
    </row>
    <row r="402" spans="3:6" x14ac:dyDescent="0.2">
      <c r="C402" s="28"/>
      <c r="D402" s="22"/>
      <c r="E402" s="22"/>
      <c r="F402" s="22"/>
    </row>
    <row r="403" spans="3:6" x14ac:dyDescent="0.2">
      <c r="C403" s="28"/>
      <c r="D403" s="22"/>
      <c r="E403" s="22"/>
      <c r="F403" s="22"/>
    </row>
    <row r="404" spans="3:6" x14ac:dyDescent="0.2">
      <c r="C404" s="28"/>
      <c r="D404" s="22"/>
      <c r="E404" s="22"/>
      <c r="F404" s="22"/>
    </row>
    <row r="405" spans="3:6" x14ac:dyDescent="0.2">
      <c r="C405" s="28"/>
      <c r="D405" s="22"/>
      <c r="E405" s="22"/>
      <c r="F405" s="22"/>
    </row>
    <row r="406" spans="3:6" x14ac:dyDescent="0.2">
      <c r="C406" s="28"/>
      <c r="D406" s="22"/>
      <c r="E406" s="22"/>
      <c r="F406" s="22"/>
    </row>
    <row r="407" spans="3:6" x14ac:dyDescent="0.2">
      <c r="C407" s="28"/>
      <c r="D407" s="22"/>
      <c r="E407" s="22"/>
      <c r="F407" s="22"/>
    </row>
    <row r="408" spans="3:6" x14ac:dyDescent="0.2">
      <c r="C408" s="28"/>
      <c r="D408" s="22"/>
      <c r="E408" s="22"/>
      <c r="F408" s="22"/>
    </row>
    <row r="409" spans="3:6" x14ac:dyDescent="0.2">
      <c r="C409" s="28"/>
      <c r="D409" s="22"/>
      <c r="E409" s="22"/>
      <c r="F409" s="22"/>
    </row>
    <row r="410" spans="3:6" x14ac:dyDescent="0.2">
      <c r="C410" s="28"/>
      <c r="D410" s="22"/>
      <c r="E410" s="22"/>
      <c r="F410" s="22"/>
    </row>
    <row r="411" spans="3:6" x14ac:dyDescent="0.2">
      <c r="C411" s="28"/>
      <c r="D411" s="22"/>
      <c r="E411" s="22"/>
      <c r="F411" s="22"/>
    </row>
    <row r="412" spans="3:6" x14ac:dyDescent="0.2">
      <c r="C412" s="28"/>
      <c r="D412" s="22"/>
      <c r="E412" s="22"/>
      <c r="F412" s="22"/>
    </row>
    <row r="413" spans="3:6" x14ac:dyDescent="0.2">
      <c r="C413" s="28"/>
      <c r="D413" s="22"/>
      <c r="E413" s="22"/>
      <c r="F413" s="22"/>
    </row>
    <row r="414" spans="3:6" x14ac:dyDescent="0.2">
      <c r="C414" s="28"/>
      <c r="D414" s="22"/>
      <c r="E414" s="22"/>
      <c r="F414" s="22"/>
    </row>
    <row r="415" spans="3:6" x14ac:dyDescent="0.2">
      <c r="C415" s="28"/>
      <c r="D415" s="22"/>
      <c r="E415" s="22"/>
      <c r="F415" s="22"/>
    </row>
    <row r="416" spans="3:6" x14ac:dyDescent="0.2">
      <c r="C416" s="28"/>
      <c r="D416" s="22"/>
      <c r="E416" s="22"/>
      <c r="F416" s="22"/>
    </row>
    <row r="417" spans="3:6" x14ac:dyDescent="0.2">
      <c r="C417" s="28"/>
      <c r="D417" s="22"/>
      <c r="E417" s="22"/>
      <c r="F417" s="22"/>
    </row>
    <row r="418" spans="3:6" x14ac:dyDescent="0.2">
      <c r="C418" s="28"/>
      <c r="D418" s="22"/>
      <c r="E418" s="22"/>
      <c r="F418" s="22"/>
    </row>
    <row r="419" spans="3:6" x14ac:dyDescent="0.2">
      <c r="C419" s="28"/>
      <c r="D419" s="22"/>
      <c r="E419" s="22"/>
      <c r="F419" s="22"/>
    </row>
    <row r="420" spans="3:6" x14ac:dyDescent="0.2">
      <c r="C420" s="28"/>
      <c r="D420" s="22"/>
      <c r="E420" s="22"/>
      <c r="F420" s="22"/>
    </row>
    <row r="421" spans="3:6" x14ac:dyDescent="0.2">
      <c r="C421" s="28"/>
      <c r="D421" s="22"/>
      <c r="E421" s="22"/>
      <c r="F421" s="22"/>
    </row>
    <row r="422" spans="3:6" x14ac:dyDescent="0.2">
      <c r="C422" s="28"/>
      <c r="D422" s="22"/>
      <c r="E422" s="22"/>
      <c r="F422" s="22"/>
    </row>
    <row r="423" spans="3:6" x14ac:dyDescent="0.2">
      <c r="C423" s="28"/>
      <c r="D423" s="22"/>
      <c r="E423" s="22"/>
      <c r="F423" s="22"/>
    </row>
    <row r="424" spans="3:6" x14ac:dyDescent="0.2">
      <c r="C424" s="28"/>
      <c r="D424" s="22"/>
      <c r="E424" s="22"/>
      <c r="F424" s="22"/>
    </row>
    <row r="425" spans="3:6" x14ac:dyDescent="0.2">
      <c r="C425" s="28"/>
      <c r="D425" s="22"/>
      <c r="E425" s="22"/>
      <c r="F425" s="22"/>
    </row>
    <row r="426" spans="3:6" x14ac:dyDescent="0.2">
      <c r="C426" s="28"/>
      <c r="D426" s="22"/>
      <c r="E426" s="22"/>
      <c r="F426" s="22"/>
    </row>
    <row r="427" spans="3:6" x14ac:dyDescent="0.2">
      <c r="C427" s="28"/>
      <c r="D427" s="22"/>
      <c r="E427" s="22"/>
      <c r="F427" s="22"/>
    </row>
    <row r="428" spans="3:6" x14ac:dyDescent="0.2">
      <c r="C428" s="28"/>
      <c r="D428" s="22"/>
      <c r="E428" s="22"/>
      <c r="F428" s="22"/>
    </row>
    <row r="429" spans="3:6" x14ac:dyDescent="0.2">
      <c r="C429" s="28"/>
      <c r="D429" s="22"/>
      <c r="E429" s="22"/>
      <c r="F429" s="22"/>
    </row>
    <row r="430" spans="3:6" x14ac:dyDescent="0.2">
      <c r="C430" s="28"/>
      <c r="D430" s="22"/>
      <c r="E430" s="22"/>
      <c r="F430" s="22"/>
    </row>
    <row r="431" spans="3:6" x14ac:dyDescent="0.2">
      <c r="C431" s="28"/>
      <c r="D431" s="22"/>
      <c r="E431" s="22"/>
      <c r="F431" s="22"/>
    </row>
    <row r="432" spans="3:6" x14ac:dyDescent="0.2">
      <c r="C432" s="28"/>
      <c r="D432" s="22"/>
      <c r="E432" s="22"/>
      <c r="F432" s="22"/>
    </row>
    <row r="433" spans="3:6" x14ac:dyDescent="0.2">
      <c r="C433" s="28"/>
      <c r="D433" s="22"/>
      <c r="E433" s="22"/>
      <c r="F433" s="22"/>
    </row>
    <row r="434" spans="3:6" x14ac:dyDescent="0.2">
      <c r="C434" s="28"/>
      <c r="D434" s="22"/>
      <c r="E434" s="22"/>
      <c r="F434" s="22"/>
    </row>
    <row r="435" spans="3:6" x14ac:dyDescent="0.2">
      <c r="C435" s="28"/>
      <c r="D435" s="22"/>
      <c r="E435" s="22"/>
      <c r="F435" s="22"/>
    </row>
    <row r="436" spans="3:6" x14ac:dyDescent="0.2">
      <c r="C436" s="28"/>
      <c r="D436" s="22"/>
      <c r="E436" s="22"/>
      <c r="F436" s="22"/>
    </row>
    <row r="437" spans="3:6" x14ac:dyDescent="0.2">
      <c r="C437" s="28"/>
      <c r="D437" s="22"/>
      <c r="E437" s="22"/>
      <c r="F437" s="22"/>
    </row>
    <row r="438" spans="3:6" x14ac:dyDescent="0.2">
      <c r="C438" s="28"/>
      <c r="D438" s="22"/>
      <c r="E438" s="22"/>
      <c r="F438" s="22"/>
    </row>
    <row r="439" spans="3:6" x14ac:dyDescent="0.2">
      <c r="C439" s="28"/>
      <c r="D439" s="22"/>
      <c r="E439" s="22"/>
      <c r="F439" s="22"/>
    </row>
    <row r="440" spans="3:6" x14ac:dyDescent="0.2">
      <c r="C440" s="28"/>
      <c r="D440" s="22"/>
      <c r="E440" s="22"/>
      <c r="F440" s="22"/>
    </row>
    <row r="441" spans="3:6" x14ac:dyDescent="0.2">
      <c r="C441" s="28"/>
      <c r="D441" s="22"/>
      <c r="E441" s="22"/>
      <c r="F441" s="22"/>
    </row>
    <row r="442" spans="3:6" x14ac:dyDescent="0.2">
      <c r="C442" s="28"/>
      <c r="D442" s="22"/>
      <c r="E442" s="22"/>
      <c r="F442" s="22"/>
    </row>
    <row r="443" spans="3:6" x14ac:dyDescent="0.2">
      <c r="C443" s="28"/>
      <c r="D443" s="22"/>
      <c r="E443" s="22"/>
      <c r="F443" s="22"/>
    </row>
    <row r="444" spans="3:6" x14ac:dyDescent="0.2">
      <c r="C444" s="28"/>
      <c r="D444" s="22"/>
      <c r="E444" s="22"/>
      <c r="F444" s="22"/>
    </row>
    <row r="445" spans="3:6" x14ac:dyDescent="0.2">
      <c r="C445" s="28"/>
      <c r="D445" s="22"/>
      <c r="E445" s="22"/>
      <c r="F445" s="22"/>
    </row>
    <row r="446" spans="3:6" x14ac:dyDescent="0.2">
      <c r="C446" s="28"/>
      <c r="D446" s="22"/>
      <c r="E446" s="22"/>
      <c r="F446" s="22"/>
    </row>
    <row r="447" spans="3:6" x14ac:dyDescent="0.2">
      <c r="C447" s="28"/>
      <c r="D447" s="22"/>
      <c r="E447" s="22"/>
      <c r="F447" s="22"/>
    </row>
    <row r="448" spans="3:6" x14ac:dyDescent="0.2">
      <c r="C448" s="28"/>
      <c r="D448" s="22"/>
      <c r="E448" s="22"/>
      <c r="F448" s="22"/>
    </row>
    <row r="449" spans="3:6" x14ac:dyDescent="0.2">
      <c r="C449" s="28"/>
      <c r="D449" s="22"/>
      <c r="E449" s="22"/>
      <c r="F449" s="22"/>
    </row>
    <row r="450" spans="3:6" x14ac:dyDescent="0.2">
      <c r="C450" s="28"/>
      <c r="D450" s="22"/>
      <c r="E450" s="22"/>
      <c r="F450" s="22"/>
    </row>
    <row r="451" spans="3:6" x14ac:dyDescent="0.2">
      <c r="C451" s="28"/>
      <c r="D451" s="22"/>
      <c r="E451" s="22"/>
      <c r="F451" s="22"/>
    </row>
    <row r="452" spans="3:6" x14ac:dyDescent="0.2">
      <c r="C452" s="28"/>
      <c r="D452" s="22"/>
      <c r="E452" s="22"/>
      <c r="F452" s="22"/>
    </row>
    <row r="453" spans="3:6" x14ac:dyDescent="0.2">
      <c r="C453" s="28"/>
      <c r="D453" s="22"/>
      <c r="E453" s="22"/>
      <c r="F453" s="22"/>
    </row>
    <row r="454" spans="3:6" x14ac:dyDescent="0.2">
      <c r="C454" s="28"/>
      <c r="D454" s="22"/>
      <c r="E454" s="22"/>
      <c r="F454" s="22"/>
    </row>
    <row r="455" spans="3:6" x14ac:dyDescent="0.2">
      <c r="C455" s="28"/>
      <c r="D455" s="22"/>
      <c r="E455" s="22"/>
      <c r="F455" s="22"/>
    </row>
    <row r="456" spans="3:6" x14ac:dyDescent="0.2">
      <c r="C456" s="28"/>
      <c r="D456" s="22"/>
      <c r="E456" s="22"/>
      <c r="F456" s="22"/>
    </row>
    <row r="457" spans="3:6" x14ac:dyDescent="0.2">
      <c r="C457" s="28"/>
      <c r="D457" s="22"/>
      <c r="E457" s="22"/>
      <c r="F457" s="22"/>
    </row>
    <row r="458" spans="3:6" x14ac:dyDescent="0.2">
      <c r="C458" s="28"/>
      <c r="D458" s="22"/>
      <c r="E458" s="22"/>
      <c r="F458" s="22"/>
    </row>
    <row r="459" spans="3:6" x14ac:dyDescent="0.2">
      <c r="C459" s="28"/>
      <c r="D459" s="22"/>
      <c r="E459" s="22"/>
      <c r="F459" s="22"/>
    </row>
    <row r="460" spans="3:6" x14ac:dyDescent="0.2">
      <c r="C460" s="28"/>
      <c r="D460" s="22"/>
      <c r="E460" s="22"/>
      <c r="F460" s="22"/>
    </row>
    <row r="461" spans="3:6" x14ac:dyDescent="0.2">
      <c r="C461" s="28"/>
      <c r="D461" s="22"/>
      <c r="E461" s="22"/>
      <c r="F461" s="22"/>
    </row>
    <row r="462" spans="3:6" x14ac:dyDescent="0.2">
      <c r="C462" s="28"/>
      <c r="D462" s="22"/>
      <c r="E462" s="22"/>
      <c r="F462" s="22"/>
    </row>
    <row r="463" spans="3:6" x14ac:dyDescent="0.2">
      <c r="C463" s="28"/>
      <c r="D463" s="22"/>
      <c r="E463" s="22"/>
      <c r="F463" s="22"/>
    </row>
    <row r="464" spans="3:6" x14ac:dyDescent="0.2">
      <c r="C464" s="28"/>
      <c r="D464" s="22"/>
      <c r="E464" s="22"/>
      <c r="F464" s="22"/>
    </row>
    <row r="465" spans="3:6" x14ac:dyDescent="0.2">
      <c r="C465" s="28"/>
      <c r="D465" s="22"/>
      <c r="E465" s="22"/>
      <c r="F465" s="22"/>
    </row>
    <row r="466" spans="3:6" x14ac:dyDescent="0.2">
      <c r="C466" s="28"/>
      <c r="D466" s="22"/>
      <c r="E466" s="22"/>
      <c r="F466" s="22"/>
    </row>
    <row r="467" spans="3:6" x14ac:dyDescent="0.2">
      <c r="C467" s="28"/>
      <c r="D467" s="22"/>
      <c r="E467" s="22"/>
      <c r="F467" s="22"/>
    </row>
    <row r="468" spans="3:6" x14ac:dyDescent="0.2">
      <c r="C468" s="28"/>
      <c r="D468" s="22"/>
      <c r="E468" s="22"/>
      <c r="F468" s="22"/>
    </row>
    <row r="469" spans="3:6" x14ac:dyDescent="0.2">
      <c r="C469" s="28"/>
      <c r="D469" s="22"/>
      <c r="E469" s="22"/>
      <c r="F469" s="22"/>
    </row>
    <row r="470" spans="3:6" x14ac:dyDescent="0.2">
      <c r="C470" s="28"/>
      <c r="D470" s="22"/>
      <c r="E470" s="22"/>
      <c r="F470" s="22"/>
    </row>
    <row r="471" spans="3:6" x14ac:dyDescent="0.2">
      <c r="C471" s="28"/>
      <c r="D471" s="22"/>
      <c r="E471" s="22"/>
      <c r="F471" s="22"/>
    </row>
    <row r="472" spans="3:6" x14ac:dyDescent="0.2">
      <c r="C472" s="28"/>
      <c r="D472" s="22"/>
      <c r="E472" s="22"/>
      <c r="F472" s="22"/>
    </row>
    <row r="473" spans="3:6" x14ac:dyDescent="0.2">
      <c r="C473" s="28"/>
      <c r="D473" s="22"/>
      <c r="E473" s="22"/>
      <c r="F473" s="22"/>
    </row>
    <row r="474" spans="3:6" x14ac:dyDescent="0.2">
      <c r="C474" s="28"/>
      <c r="D474" s="22"/>
      <c r="E474" s="22"/>
      <c r="F474" s="22"/>
    </row>
    <row r="475" spans="3:6" x14ac:dyDescent="0.2">
      <c r="C475" s="28"/>
      <c r="D475" s="22"/>
      <c r="E475" s="22"/>
      <c r="F475" s="22"/>
    </row>
    <row r="476" spans="3:6" x14ac:dyDescent="0.2">
      <c r="C476" s="28"/>
      <c r="D476" s="22"/>
      <c r="E476" s="22"/>
      <c r="F476" s="22"/>
    </row>
    <row r="477" spans="3:6" x14ac:dyDescent="0.2">
      <c r="C477" s="28"/>
      <c r="D477" s="22"/>
      <c r="E477" s="22"/>
      <c r="F477" s="22"/>
    </row>
    <row r="478" spans="3:6" x14ac:dyDescent="0.2">
      <c r="C478" s="28"/>
      <c r="D478" s="22"/>
      <c r="E478" s="22"/>
      <c r="F478" s="22"/>
    </row>
    <row r="479" spans="3:6" x14ac:dyDescent="0.2">
      <c r="C479" s="28"/>
      <c r="D479" s="22"/>
      <c r="E479" s="22"/>
      <c r="F479" s="22"/>
    </row>
    <row r="480" spans="3:6" x14ac:dyDescent="0.2">
      <c r="C480" s="28"/>
      <c r="D480" s="22"/>
      <c r="E480" s="22"/>
      <c r="F480" s="22"/>
    </row>
    <row r="481" spans="3:6" x14ac:dyDescent="0.2">
      <c r="C481" s="28"/>
      <c r="D481" s="22"/>
      <c r="E481" s="22"/>
      <c r="F481" s="22"/>
    </row>
    <row r="482" spans="3:6" x14ac:dyDescent="0.2">
      <c r="C482" s="28"/>
      <c r="D482" s="22"/>
      <c r="E482" s="22"/>
      <c r="F482" s="22"/>
    </row>
    <row r="483" spans="3:6" x14ac:dyDescent="0.2">
      <c r="C483" s="28"/>
      <c r="D483" s="22"/>
      <c r="E483" s="22"/>
      <c r="F483" s="22"/>
    </row>
    <row r="484" spans="3:6" x14ac:dyDescent="0.2">
      <c r="C484" s="28"/>
      <c r="D484" s="22"/>
      <c r="E484" s="22"/>
      <c r="F484" s="22"/>
    </row>
    <row r="485" spans="3:6" x14ac:dyDescent="0.2">
      <c r="C485" s="28"/>
      <c r="D485" s="22"/>
      <c r="E485" s="22"/>
      <c r="F485" s="22"/>
    </row>
    <row r="486" spans="3:6" x14ac:dyDescent="0.2">
      <c r="C486" s="28"/>
      <c r="D486" s="22"/>
      <c r="E486" s="22"/>
      <c r="F486" s="22"/>
    </row>
    <row r="487" spans="3:6" x14ac:dyDescent="0.2">
      <c r="C487" s="28"/>
      <c r="D487" s="22"/>
      <c r="E487" s="22"/>
      <c r="F487" s="22"/>
    </row>
    <row r="488" spans="3:6" x14ac:dyDescent="0.2">
      <c r="C488" s="28"/>
      <c r="D488" s="22"/>
      <c r="E488" s="22"/>
      <c r="F488" s="22"/>
    </row>
    <row r="489" spans="3:6" x14ac:dyDescent="0.2">
      <c r="C489" s="28"/>
      <c r="D489" s="22"/>
      <c r="E489" s="22"/>
      <c r="F489" s="22"/>
    </row>
    <row r="490" spans="3:6" x14ac:dyDescent="0.2">
      <c r="C490" s="28"/>
      <c r="D490" s="22"/>
      <c r="E490" s="22"/>
      <c r="F490" s="22"/>
    </row>
    <row r="491" spans="3:6" x14ac:dyDescent="0.2">
      <c r="C491" s="28"/>
      <c r="D491" s="22"/>
      <c r="E491" s="22"/>
      <c r="F491" s="22"/>
    </row>
    <row r="492" spans="3:6" x14ac:dyDescent="0.2">
      <c r="C492" s="28"/>
      <c r="D492" s="22"/>
      <c r="E492" s="22"/>
      <c r="F492" s="22"/>
    </row>
    <row r="493" spans="3:6" x14ac:dyDescent="0.2">
      <c r="C493" s="28"/>
      <c r="D493" s="22"/>
      <c r="E493" s="22"/>
      <c r="F493" s="22"/>
    </row>
    <row r="494" spans="3:6" x14ac:dyDescent="0.2">
      <c r="C494" s="28"/>
      <c r="D494" s="22"/>
      <c r="E494" s="22"/>
      <c r="F494" s="22"/>
    </row>
    <row r="495" spans="3:6" x14ac:dyDescent="0.2">
      <c r="C495" s="28"/>
      <c r="D495" s="22"/>
      <c r="E495" s="22"/>
      <c r="F495" s="22"/>
    </row>
    <row r="496" spans="3:6" x14ac:dyDescent="0.2">
      <c r="C496" s="28"/>
      <c r="D496" s="22"/>
      <c r="E496" s="22"/>
      <c r="F496" s="22"/>
    </row>
    <row r="497" spans="3:6" x14ac:dyDescent="0.2">
      <c r="C497" s="28"/>
      <c r="D497" s="22"/>
      <c r="E497" s="22"/>
      <c r="F497" s="22"/>
    </row>
    <row r="498" spans="3:6" x14ac:dyDescent="0.2">
      <c r="C498" s="28"/>
      <c r="D498" s="22"/>
      <c r="E498" s="22"/>
      <c r="F498" s="22"/>
    </row>
    <row r="499" spans="3:6" x14ac:dyDescent="0.2">
      <c r="C499" s="28"/>
      <c r="D499" s="22"/>
      <c r="E499" s="22"/>
      <c r="F499" s="22"/>
    </row>
    <row r="500" spans="3:6" x14ac:dyDescent="0.2">
      <c r="C500" s="28"/>
      <c r="D500" s="22"/>
      <c r="E500" s="22"/>
      <c r="F500" s="22"/>
    </row>
    <row r="501" spans="3:6" x14ac:dyDescent="0.2">
      <c r="C501" s="28"/>
      <c r="D501" s="22"/>
      <c r="E501" s="22"/>
      <c r="F501" s="22"/>
    </row>
    <row r="502" spans="3:6" x14ac:dyDescent="0.2">
      <c r="C502" s="28"/>
      <c r="D502" s="22"/>
      <c r="E502" s="22"/>
      <c r="F502" s="22"/>
    </row>
    <row r="503" spans="3:6" x14ac:dyDescent="0.2">
      <c r="C503" s="28"/>
      <c r="D503" s="22"/>
      <c r="E503" s="22"/>
      <c r="F503" s="22"/>
    </row>
    <row r="504" spans="3:6" x14ac:dyDescent="0.2">
      <c r="C504" s="28"/>
      <c r="D504" s="22"/>
      <c r="E504" s="22"/>
      <c r="F504" s="22"/>
    </row>
    <row r="505" spans="3:6" x14ac:dyDescent="0.2">
      <c r="C505" s="28"/>
      <c r="D505" s="22"/>
      <c r="E505" s="22"/>
      <c r="F505" s="22"/>
    </row>
    <row r="506" spans="3:6" x14ac:dyDescent="0.2">
      <c r="C506" s="28"/>
      <c r="D506" s="22"/>
      <c r="E506" s="22"/>
      <c r="F506" s="22"/>
    </row>
    <row r="507" spans="3:6" x14ac:dyDescent="0.2">
      <c r="C507" s="28"/>
      <c r="D507" s="22"/>
      <c r="E507" s="22"/>
      <c r="F507" s="22"/>
    </row>
    <row r="508" spans="3:6" x14ac:dyDescent="0.2">
      <c r="C508" s="28"/>
      <c r="D508" s="22"/>
      <c r="E508" s="22"/>
      <c r="F508" s="22"/>
    </row>
    <row r="509" spans="3:6" x14ac:dyDescent="0.2">
      <c r="C509" s="28"/>
      <c r="D509" s="22"/>
      <c r="E509" s="22"/>
      <c r="F509" s="22"/>
    </row>
    <row r="510" spans="3:6" x14ac:dyDescent="0.2">
      <c r="C510" s="28"/>
      <c r="D510" s="22"/>
      <c r="E510" s="22"/>
      <c r="F510" s="22"/>
    </row>
    <row r="511" spans="3:6" x14ac:dyDescent="0.2">
      <c r="C511" s="28"/>
      <c r="D511" s="22"/>
      <c r="E511" s="22"/>
      <c r="F511" s="22"/>
    </row>
    <row r="512" spans="3:6" x14ac:dyDescent="0.2">
      <c r="C512" s="28"/>
      <c r="D512" s="22"/>
      <c r="E512" s="22"/>
      <c r="F512" s="22"/>
    </row>
    <row r="513" spans="3:6" x14ac:dyDescent="0.2">
      <c r="C513" s="28"/>
      <c r="D513" s="22"/>
      <c r="E513" s="22"/>
      <c r="F513" s="22"/>
    </row>
    <row r="514" spans="3:6" x14ac:dyDescent="0.2">
      <c r="C514" s="28"/>
      <c r="D514" s="22"/>
      <c r="E514" s="22"/>
      <c r="F514" s="22"/>
    </row>
    <row r="515" spans="3:6" x14ac:dyDescent="0.2">
      <c r="C515" s="28"/>
      <c r="D515" s="22"/>
      <c r="E515" s="22"/>
      <c r="F515" s="22"/>
    </row>
    <row r="516" spans="3:6" x14ac:dyDescent="0.2">
      <c r="C516" s="28"/>
      <c r="D516" s="22"/>
      <c r="E516" s="22"/>
      <c r="F516" s="22"/>
    </row>
    <row r="517" spans="3:6" x14ac:dyDescent="0.2">
      <c r="C517" s="28"/>
      <c r="D517" s="22"/>
      <c r="E517" s="22"/>
      <c r="F517" s="22"/>
    </row>
    <row r="518" spans="3:6" x14ac:dyDescent="0.2">
      <c r="C518" s="28"/>
      <c r="D518" s="22"/>
      <c r="E518" s="22"/>
      <c r="F518" s="22"/>
    </row>
    <row r="519" spans="3:6" x14ac:dyDescent="0.2">
      <c r="C519" s="28"/>
      <c r="D519" s="22"/>
      <c r="E519" s="22"/>
      <c r="F519" s="22"/>
    </row>
    <row r="520" spans="3:6" x14ac:dyDescent="0.2">
      <c r="C520" s="28"/>
      <c r="D520" s="22"/>
      <c r="E520" s="22"/>
      <c r="F520" s="22"/>
    </row>
    <row r="521" spans="3:6" x14ac:dyDescent="0.2">
      <c r="C521" s="28"/>
      <c r="D521" s="22"/>
      <c r="E521" s="22"/>
      <c r="F521" s="22"/>
    </row>
    <row r="522" spans="3:6" x14ac:dyDescent="0.2">
      <c r="C522" s="28"/>
      <c r="D522" s="22"/>
      <c r="E522" s="22"/>
      <c r="F522" s="22"/>
    </row>
    <row r="523" spans="3:6" x14ac:dyDescent="0.2">
      <c r="C523" s="28"/>
      <c r="D523" s="22"/>
      <c r="E523" s="22"/>
      <c r="F523" s="22"/>
    </row>
    <row r="524" spans="3:6" x14ac:dyDescent="0.2">
      <c r="C524" s="28"/>
      <c r="D524" s="22"/>
      <c r="E524" s="22"/>
      <c r="F524" s="22"/>
    </row>
    <row r="525" spans="3:6" x14ac:dyDescent="0.2">
      <c r="C525" s="28"/>
      <c r="D525" s="22"/>
      <c r="E525" s="22"/>
      <c r="F525" s="22"/>
    </row>
    <row r="526" spans="3:6" x14ac:dyDescent="0.2">
      <c r="C526" s="28"/>
      <c r="D526" s="22"/>
      <c r="E526" s="22"/>
      <c r="F526" s="22"/>
    </row>
    <row r="527" spans="3:6" x14ac:dyDescent="0.2">
      <c r="C527" s="28"/>
      <c r="D527" s="22"/>
      <c r="E527" s="22"/>
      <c r="F527" s="22"/>
    </row>
    <row r="528" spans="3:6" x14ac:dyDescent="0.2">
      <c r="C528" s="28"/>
      <c r="D528" s="22"/>
      <c r="E528" s="22"/>
      <c r="F528" s="22"/>
    </row>
    <row r="529" spans="3:6" x14ac:dyDescent="0.2">
      <c r="C529" s="28"/>
      <c r="D529" s="22"/>
      <c r="E529" s="22"/>
      <c r="F529" s="22"/>
    </row>
    <row r="530" spans="3:6" x14ac:dyDescent="0.2">
      <c r="C530" s="28"/>
      <c r="D530" s="22"/>
      <c r="E530" s="22"/>
      <c r="F530" s="22"/>
    </row>
    <row r="531" spans="3:6" x14ac:dyDescent="0.2">
      <c r="C531" s="28"/>
      <c r="D531" s="22"/>
      <c r="E531" s="22"/>
      <c r="F531" s="22"/>
    </row>
    <row r="532" spans="3:6" x14ac:dyDescent="0.2">
      <c r="C532" s="28"/>
      <c r="D532" s="22"/>
      <c r="E532" s="22"/>
      <c r="F532" s="22"/>
    </row>
    <row r="533" spans="3:6" x14ac:dyDescent="0.2">
      <c r="C533" s="28"/>
      <c r="D533" s="22"/>
      <c r="E533" s="22"/>
      <c r="F533" s="22"/>
    </row>
    <row r="534" spans="3:6" x14ac:dyDescent="0.2">
      <c r="C534" s="28"/>
      <c r="D534" s="22"/>
      <c r="E534" s="22"/>
      <c r="F534" s="22"/>
    </row>
    <row r="535" spans="3:6" x14ac:dyDescent="0.2">
      <c r="C535" s="28"/>
      <c r="D535" s="22"/>
      <c r="E535" s="22"/>
      <c r="F535" s="22"/>
    </row>
    <row r="536" spans="3:6" x14ac:dyDescent="0.2">
      <c r="C536" s="28"/>
      <c r="D536" s="22"/>
      <c r="E536" s="22"/>
      <c r="F536" s="22"/>
    </row>
    <row r="537" spans="3:6" x14ac:dyDescent="0.2">
      <c r="C537" s="28"/>
      <c r="D537" s="22"/>
      <c r="E537" s="22"/>
      <c r="F537" s="22"/>
    </row>
    <row r="538" spans="3:6" x14ac:dyDescent="0.2">
      <c r="C538" s="28"/>
      <c r="D538" s="22"/>
      <c r="E538" s="22"/>
      <c r="F538" s="22"/>
    </row>
    <row r="539" spans="3:6" x14ac:dyDescent="0.2">
      <c r="C539" s="28"/>
      <c r="D539" s="22"/>
      <c r="E539" s="22"/>
      <c r="F539" s="22"/>
    </row>
    <row r="540" spans="3:6" x14ac:dyDescent="0.2">
      <c r="C540" s="28"/>
      <c r="D540" s="22"/>
      <c r="E540" s="22"/>
      <c r="F540" s="22"/>
    </row>
    <row r="541" spans="3:6" x14ac:dyDescent="0.2">
      <c r="C541" s="28"/>
      <c r="D541" s="22"/>
      <c r="E541" s="22"/>
      <c r="F541" s="22"/>
    </row>
    <row r="542" spans="3:6" x14ac:dyDescent="0.2">
      <c r="C542" s="28"/>
      <c r="D542" s="22"/>
      <c r="E542" s="22"/>
      <c r="F542" s="22"/>
    </row>
    <row r="543" spans="3:6" x14ac:dyDescent="0.2">
      <c r="C543" s="28"/>
      <c r="D543" s="22"/>
      <c r="E543" s="22"/>
      <c r="F543" s="22"/>
    </row>
    <row r="544" spans="3:6" x14ac:dyDescent="0.2">
      <c r="C544" s="28"/>
      <c r="D544" s="22"/>
      <c r="E544" s="22"/>
      <c r="F544" s="22"/>
    </row>
    <row r="545" spans="3:6" x14ac:dyDescent="0.2">
      <c r="C545" s="28"/>
      <c r="D545" s="22"/>
      <c r="E545" s="22"/>
      <c r="F545" s="22"/>
    </row>
    <row r="546" spans="3:6" x14ac:dyDescent="0.2">
      <c r="C546" s="28"/>
      <c r="D546" s="22"/>
      <c r="E546" s="22"/>
      <c r="F546" s="22"/>
    </row>
    <row r="547" spans="3:6" x14ac:dyDescent="0.2">
      <c r="C547" s="28"/>
      <c r="D547" s="22"/>
      <c r="E547" s="22"/>
      <c r="F547" s="22"/>
    </row>
    <row r="548" spans="3:6" x14ac:dyDescent="0.2">
      <c r="C548" s="28"/>
      <c r="D548" s="22"/>
      <c r="E548" s="22"/>
      <c r="F548" s="22"/>
    </row>
    <row r="549" spans="3:6" x14ac:dyDescent="0.2">
      <c r="C549" s="28"/>
      <c r="D549" s="22"/>
      <c r="E549" s="22"/>
      <c r="F549" s="22"/>
    </row>
    <row r="550" spans="3:6" x14ac:dyDescent="0.2">
      <c r="C550" s="28"/>
      <c r="D550" s="22"/>
      <c r="E550" s="22"/>
      <c r="F550" s="22"/>
    </row>
    <row r="551" spans="3:6" x14ac:dyDescent="0.2">
      <c r="C551" s="28"/>
      <c r="D551" s="22"/>
      <c r="E551" s="22"/>
      <c r="F551" s="22"/>
    </row>
    <row r="552" spans="3:6" x14ac:dyDescent="0.2">
      <c r="C552" s="28"/>
      <c r="D552" s="22"/>
      <c r="E552" s="22"/>
      <c r="F552" s="22"/>
    </row>
    <row r="553" spans="3:6" x14ac:dyDescent="0.2">
      <c r="C553" s="28"/>
      <c r="D553" s="22"/>
      <c r="E553" s="22"/>
      <c r="F553" s="22"/>
    </row>
    <row r="554" spans="3:6" x14ac:dyDescent="0.2">
      <c r="C554" s="28"/>
      <c r="D554" s="22"/>
      <c r="E554" s="22"/>
      <c r="F554" s="22"/>
    </row>
    <row r="555" spans="3:6" x14ac:dyDescent="0.2">
      <c r="C555" s="28"/>
      <c r="D555" s="22"/>
      <c r="E555" s="22"/>
      <c r="F555" s="22"/>
    </row>
    <row r="556" spans="3:6" x14ac:dyDescent="0.2">
      <c r="C556" s="28"/>
      <c r="D556" s="22"/>
      <c r="E556" s="22"/>
      <c r="F556" s="22"/>
    </row>
    <row r="557" spans="3:6" x14ac:dyDescent="0.2">
      <c r="C557" s="28"/>
      <c r="D557" s="22"/>
      <c r="E557" s="22"/>
      <c r="F557" s="22"/>
    </row>
    <row r="558" spans="3:6" x14ac:dyDescent="0.2">
      <c r="C558" s="28"/>
      <c r="D558" s="22"/>
      <c r="E558" s="22"/>
      <c r="F558" s="22"/>
    </row>
    <row r="559" spans="3:6" x14ac:dyDescent="0.2">
      <c r="C559" s="28"/>
      <c r="D559" s="22"/>
      <c r="E559" s="22"/>
      <c r="F559" s="22"/>
    </row>
    <row r="560" spans="3:6" x14ac:dyDescent="0.2">
      <c r="C560" s="28"/>
      <c r="D560" s="22"/>
      <c r="E560" s="22"/>
      <c r="F560" s="22"/>
    </row>
    <row r="561" spans="3:6" x14ac:dyDescent="0.2">
      <c r="C561" s="28"/>
      <c r="D561" s="22"/>
      <c r="E561" s="22"/>
      <c r="F561" s="22"/>
    </row>
    <row r="562" spans="3:6" x14ac:dyDescent="0.2">
      <c r="C562" s="28"/>
      <c r="D562" s="22"/>
      <c r="E562" s="22"/>
      <c r="F562" s="22"/>
    </row>
    <row r="563" spans="3:6" x14ac:dyDescent="0.2">
      <c r="C563" s="28"/>
      <c r="D563" s="22"/>
      <c r="E563" s="22"/>
      <c r="F563" s="22"/>
    </row>
    <row r="564" spans="3:6" x14ac:dyDescent="0.2">
      <c r="C564" s="28"/>
      <c r="D564" s="22"/>
      <c r="E564" s="22"/>
      <c r="F564" s="22"/>
    </row>
    <row r="565" spans="3:6" x14ac:dyDescent="0.2">
      <c r="C565" s="28"/>
      <c r="D565" s="22"/>
      <c r="E565" s="22"/>
      <c r="F565" s="22"/>
    </row>
    <row r="566" spans="3:6" x14ac:dyDescent="0.2">
      <c r="C566" s="28"/>
      <c r="D566" s="22"/>
      <c r="E566" s="22"/>
      <c r="F566" s="22"/>
    </row>
    <row r="567" spans="3:6" x14ac:dyDescent="0.2">
      <c r="C567" s="28"/>
      <c r="D567" s="22"/>
      <c r="E567" s="22"/>
      <c r="F567" s="22"/>
    </row>
    <row r="568" spans="3:6" x14ac:dyDescent="0.2">
      <c r="C568" s="28"/>
      <c r="D568" s="22"/>
      <c r="E568" s="22"/>
      <c r="F568" s="22"/>
    </row>
    <row r="569" spans="3:6" x14ac:dyDescent="0.2">
      <c r="C569" s="28"/>
      <c r="D569" s="22"/>
      <c r="E569" s="22"/>
      <c r="F569" s="22"/>
    </row>
    <row r="570" spans="3:6" x14ac:dyDescent="0.2">
      <c r="C570" s="28"/>
      <c r="D570" s="22"/>
      <c r="E570" s="22"/>
      <c r="F570" s="22"/>
    </row>
    <row r="571" spans="3:6" x14ac:dyDescent="0.2">
      <c r="C571" s="28"/>
      <c r="D571" s="22"/>
      <c r="E571" s="22"/>
      <c r="F571" s="22"/>
    </row>
    <row r="572" spans="3:6" x14ac:dyDescent="0.2">
      <c r="C572" s="28"/>
      <c r="D572" s="22"/>
      <c r="E572" s="22"/>
      <c r="F572" s="22"/>
    </row>
    <row r="573" spans="3:6" x14ac:dyDescent="0.2">
      <c r="C573" s="28"/>
      <c r="D573" s="22"/>
      <c r="E573" s="22"/>
      <c r="F573" s="22"/>
    </row>
    <row r="574" spans="3:6" x14ac:dyDescent="0.2">
      <c r="C574" s="28"/>
      <c r="D574" s="22"/>
      <c r="E574" s="22"/>
      <c r="F574" s="22"/>
    </row>
    <row r="575" spans="3:6" x14ac:dyDescent="0.2">
      <c r="C575" s="28"/>
      <c r="D575" s="22"/>
      <c r="E575" s="22"/>
      <c r="F575" s="22"/>
    </row>
    <row r="576" spans="3:6" x14ac:dyDescent="0.2">
      <c r="C576" s="28"/>
      <c r="D576" s="22"/>
      <c r="E576" s="22"/>
      <c r="F576" s="22"/>
    </row>
    <row r="577" spans="3:6" x14ac:dyDescent="0.2">
      <c r="C577" s="28"/>
      <c r="D577" s="22"/>
      <c r="E577" s="22"/>
      <c r="F577" s="22"/>
    </row>
    <row r="578" spans="3:6" x14ac:dyDescent="0.2">
      <c r="C578" s="28"/>
      <c r="D578" s="22"/>
      <c r="E578" s="22"/>
      <c r="F578" s="22"/>
    </row>
    <row r="579" spans="3:6" x14ac:dyDescent="0.2">
      <c r="C579" s="28"/>
      <c r="D579" s="22"/>
      <c r="E579" s="22"/>
      <c r="F579" s="22"/>
    </row>
    <row r="580" spans="3:6" x14ac:dyDescent="0.2">
      <c r="C580" s="28"/>
      <c r="D580" s="22"/>
      <c r="E580" s="22"/>
      <c r="F580" s="22"/>
    </row>
    <row r="581" spans="3:6" x14ac:dyDescent="0.2">
      <c r="C581" s="28"/>
      <c r="D581" s="22"/>
      <c r="E581" s="22"/>
      <c r="F581" s="22"/>
    </row>
    <row r="582" spans="3:6" x14ac:dyDescent="0.2">
      <c r="C582" s="28"/>
      <c r="D582" s="22"/>
      <c r="E582" s="22"/>
      <c r="F582" s="22"/>
    </row>
    <row r="583" spans="3:6" x14ac:dyDescent="0.2">
      <c r="C583" s="28"/>
      <c r="D583" s="22"/>
      <c r="E583" s="22"/>
      <c r="F583" s="22"/>
    </row>
    <row r="584" spans="3:6" x14ac:dyDescent="0.2">
      <c r="C584" s="28"/>
      <c r="D584" s="22"/>
      <c r="E584" s="22"/>
      <c r="F584" s="22"/>
    </row>
    <row r="585" spans="3:6" x14ac:dyDescent="0.2">
      <c r="C585" s="28"/>
      <c r="D585" s="22"/>
      <c r="E585" s="22"/>
      <c r="F585" s="22"/>
    </row>
    <row r="586" spans="3:6" x14ac:dyDescent="0.2">
      <c r="C586" s="28"/>
      <c r="D586" s="22"/>
      <c r="E586" s="22"/>
      <c r="F586" s="22"/>
    </row>
    <row r="587" spans="3:6" x14ac:dyDescent="0.2">
      <c r="C587" s="28"/>
      <c r="D587" s="22"/>
      <c r="E587" s="22"/>
      <c r="F587" s="22"/>
    </row>
    <row r="588" spans="3:6" x14ac:dyDescent="0.2">
      <c r="C588" s="28"/>
      <c r="D588" s="22"/>
      <c r="E588" s="22"/>
      <c r="F588" s="22"/>
    </row>
    <row r="589" spans="3:6" x14ac:dyDescent="0.2">
      <c r="C589" s="28"/>
      <c r="D589" s="22"/>
      <c r="E589" s="22"/>
      <c r="F589" s="22"/>
    </row>
    <row r="590" spans="3:6" x14ac:dyDescent="0.2">
      <c r="C590" s="28"/>
      <c r="D590" s="22"/>
      <c r="E590" s="22"/>
      <c r="F590" s="22"/>
    </row>
    <row r="591" spans="3:6" x14ac:dyDescent="0.2">
      <c r="C591" s="28"/>
      <c r="D591" s="22"/>
      <c r="E591" s="22"/>
      <c r="F591" s="22"/>
    </row>
    <row r="592" spans="3:6" x14ac:dyDescent="0.2">
      <c r="C592" s="28"/>
      <c r="D592" s="22"/>
      <c r="E592" s="22"/>
      <c r="F592" s="22"/>
    </row>
    <row r="593" spans="3:6" x14ac:dyDescent="0.2">
      <c r="C593" s="28"/>
      <c r="D593" s="22"/>
      <c r="E593" s="22"/>
      <c r="F593" s="22"/>
    </row>
    <row r="594" spans="3:6" x14ac:dyDescent="0.2">
      <c r="C594" s="28"/>
      <c r="D594" s="22"/>
      <c r="E594" s="22"/>
      <c r="F594" s="22"/>
    </row>
    <row r="595" spans="3:6" x14ac:dyDescent="0.2">
      <c r="C595" s="28"/>
      <c r="D595" s="22"/>
      <c r="E595" s="22"/>
      <c r="F595" s="22"/>
    </row>
    <row r="596" spans="3:6" x14ac:dyDescent="0.2">
      <c r="C596" s="28"/>
      <c r="D596" s="22"/>
      <c r="E596" s="22"/>
      <c r="F596" s="22"/>
    </row>
    <row r="597" spans="3:6" x14ac:dyDescent="0.2">
      <c r="C597" s="28"/>
      <c r="D597" s="22"/>
      <c r="E597" s="22"/>
      <c r="F597" s="22"/>
    </row>
    <row r="598" spans="3:6" x14ac:dyDescent="0.2">
      <c r="C598" s="28"/>
      <c r="D598" s="22"/>
      <c r="E598" s="22"/>
      <c r="F598" s="22"/>
    </row>
    <row r="599" spans="3:6" x14ac:dyDescent="0.2">
      <c r="C599" s="28"/>
      <c r="D599" s="22"/>
      <c r="E599" s="22"/>
      <c r="F599" s="22"/>
    </row>
    <row r="600" spans="3:6" x14ac:dyDescent="0.2">
      <c r="C600" s="28"/>
      <c r="D600" s="22"/>
      <c r="E600" s="22"/>
      <c r="F600" s="22"/>
    </row>
    <row r="601" spans="3:6" x14ac:dyDescent="0.2">
      <c r="C601" s="28"/>
      <c r="D601" s="22"/>
      <c r="E601" s="22"/>
      <c r="F601" s="22"/>
    </row>
    <row r="602" spans="3:6" x14ac:dyDescent="0.2">
      <c r="C602" s="28"/>
      <c r="D602" s="22"/>
      <c r="E602" s="22"/>
      <c r="F602" s="22"/>
    </row>
    <row r="603" spans="3:6" x14ac:dyDescent="0.2">
      <c r="C603" s="28"/>
      <c r="D603" s="22"/>
      <c r="E603" s="22"/>
      <c r="F603" s="22"/>
    </row>
    <row r="604" spans="3:6" x14ac:dyDescent="0.2">
      <c r="C604" s="28"/>
      <c r="D604" s="22"/>
      <c r="E604" s="22"/>
      <c r="F604" s="22"/>
    </row>
    <row r="605" spans="3:6" x14ac:dyDescent="0.2">
      <c r="C605" s="28"/>
      <c r="D605" s="22"/>
      <c r="E605" s="22"/>
      <c r="F605" s="22"/>
    </row>
    <row r="606" spans="3:6" x14ac:dyDescent="0.2">
      <c r="C606" s="28"/>
      <c r="D606" s="22"/>
      <c r="E606" s="22"/>
      <c r="F606" s="22"/>
    </row>
    <row r="607" spans="3:6" x14ac:dyDescent="0.2">
      <c r="C607" s="28"/>
      <c r="D607" s="22"/>
      <c r="E607" s="22"/>
      <c r="F607" s="22"/>
    </row>
    <row r="608" spans="3:6" x14ac:dyDescent="0.2">
      <c r="C608" s="28"/>
      <c r="D608" s="22"/>
      <c r="E608" s="22"/>
      <c r="F608" s="22"/>
    </row>
    <row r="609" spans="3:6" x14ac:dyDescent="0.2">
      <c r="C609" s="28"/>
      <c r="D609" s="22"/>
      <c r="E609" s="22"/>
      <c r="F609" s="22"/>
    </row>
    <row r="610" spans="3:6" x14ac:dyDescent="0.2">
      <c r="C610" s="28"/>
      <c r="D610" s="22"/>
      <c r="E610" s="22"/>
      <c r="F610" s="22"/>
    </row>
    <row r="611" spans="3:6" x14ac:dyDescent="0.2">
      <c r="C611" s="28"/>
      <c r="D611" s="22"/>
      <c r="E611" s="22"/>
      <c r="F611" s="22"/>
    </row>
    <row r="612" spans="3:6" x14ac:dyDescent="0.2">
      <c r="C612" s="28"/>
      <c r="D612" s="22"/>
      <c r="E612" s="22"/>
      <c r="F612" s="22"/>
    </row>
    <row r="613" spans="3:6" x14ac:dyDescent="0.2">
      <c r="C613" s="28"/>
      <c r="D613" s="22"/>
      <c r="E613" s="22"/>
      <c r="F613" s="22"/>
    </row>
    <row r="614" spans="3:6" x14ac:dyDescent="0.2">
      <c r="C614" s="28"/>
      <c r="D614" s="22"/>
      <c r="E614" s="22"/>
      <c r="F614" s="22"/>
    </row>
    <row r="615" spans="3:6" x14ac:dyDescent="0.2">
      <c r="C615" s="28"/>
      <c r="D615" s="22"/>
      <c r="E615" s="22"/>
      <c r="F615" s="22"/>
    </row>
    <row r="616" spans="3:6" x14ac:dyDescent="0.2">
      <c r="C616" s="28"/>
      <c r="D616" s="22"/>
      <c r="E616" s="22"/>
      <c r="F616" s="22"/>
    </row>
    <row r="617" spans="3:6" x14ac:dyDescent="0.2">
      <c r="C617" s="28"/>
      <c r="D617" s="22"/>
      <c r="E617" s="22"/>
      <c r="F617" s="22"/>
    </row>
    <row r="618" spans="3:6" x14ac:dyDescent="0.2">
      <c r="C618" s="28"/>
      <c r="D618" s="22"/>
      <c r="E618" s="22"/>
      <c r="F618" s="22"/>
    </row>
    <row r="619" spans="3:6" x14ac:dyDescent="0.2">
      <c r="C619" s="28"/>
      <c r="D619" s="22"/>
      <c r="E619" s="22"/>
      <c r="F619" s="22"/>
    </row>
    <row r="620" spans="3:6" x14ac:dyDescent="0.2">
      <c r="C620" s="28"/>
      <c r="D620" s="22"/>
      <c r="E620" s="22"/>
      <c r="F620" s="22"/>
    </row>
    <row r="621" spans="3:6" x14ac:dyDescent="0.2">
      <c r="C621" s="28"/>
      <c r="D621" s="22"/>
      <c r="E621" s="22"/>
      <c r="F621" s="22"/>
    </row>
    <row r="622" spans="3:6" x14ac:dyDescent="0.2">
      <c r="C622" s="28"/>
      <c r="D622" s="22"/>
      <c r="E622" s="22"/>
      <c r="F622" s="22"/>
    </row>
    <row r="623" spans="3:6" x14ac:dyDescent="0.2">
      <c r="C623" s="28"/>
      <c r="D623" s="22"/>
      <c r="E623" s="22"/>
      <c r="F623" s="22"/>
    </row>
    <row r="624" spans="3:6" x14ac:dyDescent="0.2">
      <c r="C624" s="28"/>
      <c r="D624" s="22"/>
      <c r="E624" s="22"/>
      <c r="F624" s="22"/>
    </row>
    <row r="625" spans="3:6" x14ac:dyDescent="0.2">
      <c r="C625" s="28"/>
      <c r="D625" s="22"/>
      <c r="E625" s="22"/>
      <c r="F625" s="22"/>
    </row>
    <row r="626" spans="3:6" x14ac:dyDescent="0.2">
      <c r="C626" s="28"/>
      <c r="D626" s="22"/>
      <c r="E626" s="22"/>
      <c r="F626" s="22"/>
    </row>
    <row r="627" spans="3:6" x14ac:dyDescent="0.2">
      <c r="C627" s="28"/>
      <c r="D627" s="22"/>
      <c r="E627" s="22"/>
      <c r="F627" s="22"/>
    </row>
    <row r="628" spans="3:6" x14ac:dyDescent="0.2">
      <c r="C628" s="28"/>
      <c r="D628" s="22"/>
      <c r="E628" s="22"/>
      <c r="F628" s="22"/>
    </row>
    <row r="629" spans="3:6" x14ac:dyDescent="0.2">
      <c r="C629" s="28"/>
      <c r="D629" s="22"/>
      <c r="E629" s="22"/>
      <c r="F629" s="22"/>
    </row>
    <row r="630" spans="3:6" x14ac:dyDescent="0.2">
      <c r="C630" s="28"/>
      <c r="D630" s="22"/>
      <c r="E630" s="22"/>
      <c r="F630" s="22"/>
    </row>
    <row r="631" spans="3:6" x14ac:dyDescent="0.2">
      <c r="C631" s="28"/>
      <c r="D631" s="22"/>
      <c r="E631" s="22"/>
      <c r="F631" s="22"/>
    </row>
    <row r="632" spans="3:6" x14ac:dyDescent="0.2">
      <c r="C632" s="28"/>
      <c r="D632" s="22"/>
      <c r="E632" s="22"/>
      <c r="F632" s="22"/>
    </row>
    <row r="633" spans="3:6" x14ac:dyDescent="0.2">
      <c r="C633" s="28"/>
      <c r="D633" s="22"/>
      <c r="E633" s="22"/>
      <c r="F633" s="22"/>
    </row>
    <row r="634" spans="3:6" x14ac:dyDescent="0.2">
      <c r="C634" s="28"/>
      <c r="D634" s="22"/>
      <c r="E634" s="22"/>
      <c r="F634" s="22"/>
    </row>
    <row r="635" spans="3:6" x14ac:dyDescent="0.2">
      <c r="C635" s="28"/>
      <c r="D635" s="22"/>
      <c r="E635" s="22"/>
      <c r="F635" s="22"/>
    </row>
    <row r="636" spans="3:6" x14ac:dyDescent="0.2">
      <c r="C636" s="28"/>
      <c r="D636" s="22"/>
      <c r="E636" s="22"/>
      <c r="F636" s="22"/>
    </row>
    <row r="637" spans="3:6" x14ac:dyDescent="0.2">
      <c r="C637" s="28"/>
      <c r="D637" s="22"/>
      <c r="E637" s="22"/>
      <c r="F637" s="22"/>
    </row>
    <row r="638" spans="3:6" x14ac:dyDescent="0.2">
      <c r="C638" s="28"/>
      <c r="D638" s="22"/>
      <c r="E638" s="22"/>
      <c r="F638" s="22"/>
    </row>
    <row r="639" spans="3:6" x14ac:dyDescent="0.2">
      <c r="C639" s="28"/>
      <c r="D639" s="22"/>
      <c r="E639" s="22"/>
      <c r="F639" s="22"/>
    </row>
    <row r="640" spans="3:6" x14ac:dyDescent="0.2">
      <c r="C640" s="28"/>
      <c r="D640" s="22"/>
      <c r="E640" s="22"/>
      <c r="F640" s="22"/>
    </row>
    <row r="641" spans="3:6" x14ac:dyDescent="0.2">
      <c r="C641" s="28"/>
      <c r="D641" s="22"/>
      <c r="E641" s="22"/>
      <c r="F641" s="22"/>
    </row>
    <row r="642" spans="3:6" x14ac:dyDescent="0.2">
      <c r="C642" s="28"/>
      <c r="D642" s="22"/>
      <c r="E642" s="22"/>
      <c r="F642" s="22"/>
    </row>
    <row r="643" spans="3:6" x14ac:dyDescent="0.2">
      <c r="C643" s="28"/>
      <c r="D643" s="22"/>
      <c r="E643" s="22"/>
      <c r="F643" s="22"/>
    </row>
    <row r="644" spans="3:6" x14ac:dyDescent="0.2">
      <c r="C644" s="28"/>
      <c r="D644" s="22"/>
      <c r="E644" s="22"/>
      <c r="F644" s="22"/>
    </row>
    <row r="645" spans="3:6" x14ac:dyDescent="0.2">
      <c r="C645" s="28"/>
      <c r="D645" s="22"/>
      <c r="E645" s="22"/>
      <c r="F645" s="22"/>
    </row>
    <row r="646" spans="3:6" x14ac:dyDescent="0.2">
      <c r="C646" s="28"/>
      <c r="D646" s="22"/>
      <c r="E646" s="22"/>
      <c r="F646" s="22"/>
    </row>
    <row r="647" spans="3:6" x14ac:dyDescent="0.2">
      <c r="C647" s="28"/>
      <c r="D647" s="22"/>
      <c r="E647" s="22"/>
      <c r="F647" s="22"/>
    </row>
    <row r="648" spans="3:6" x14ac:dyDescent="0.2">
      <c r="C648" s="28"/>
      <c r="D648" s="22"/>
      <c r="E648" s="22"/>
      <c r="F648" s="22"/>
    </row>
    <row r="649" spans="3:6" x14ac:dyDescent="0.2">
      <c r="C649" s="28"/>
      <c r="D649" s="22"/>
      <c r="E649" s="22"/>
      <c r="F649" s="22"/>
    </row>
    <row r="650" spans="3:6" x14ac:dyDescent="0.2">
      <c r="C650" s="28"/>
      <c r="D650" s="22"/>
      <c r="E650" s="22"/>
      <c r="F650" s="22"/>
    </row>
    <row r="651" spans="3:6" x14ac:dyDescent="0.2">
      <c r="C651" s="28"/>
      <c r="D651" s="22"/>
      <c r="E651" s="22"/>
      <c r="F651" s="22"/>
    </row>
    <row r="652" spans="3:6" x14ac:dyDescent="0.2">
      <c r="C652" s="28"/>
      <c r="D652" s="22"/>
      <c r="E652" s="22"/>
      <c r="F652" s="22"/>
    </row>
    <row r="653" spans="3:6" x14ac:dyDescent="0.2">
      <c r="C653" s="28"/>
      <c r="D653" s="22"/>
      <c r="E653" s="22"/>
      <c r="F653" s="22"/>
    </row>
    <row r="654" spans="3:6" x14ac:dyDescent="0.2">
      <c r="C654" s="28"/>
      <c r="D654" s="22"/>
      <c r="E654" s="22"/>
      <c r="F654" s="22"/>
    </row>
    <row r="655" spans="3:6" x14ac:dyDescent="0.2">
      <c r="C655" s="28"/>
      <c r="D655" s="22"/>
      <c r="E655" s="22"/>
      <c r="F655" s="22"/>
    </row>
    <row r="656" spans="3:6" x14ac:dyDescent="0.2">
      <c r="C656" s="28"/>
      <c r="D656" s="22"/>
      <c r="E656" s="22"/>
      <c r="F656" s="22"/>
    </row>
    <row r="657" spans="3:6" x14ac:dyDescent="0.2">
      <c r="C657" s="28"/>
      <c r="D657" s="22"/>
      <c r="E657" s="22"/>
      <c r="F657" s="22"/>
    </row>
    <row r="658" spans="3:6" x14ac:dyDescent="0.2">
      <c r="C658" s="28"/>
      <c r="D658" s="22"/>
      <c r="E658" s="22"/>
      <c r="F658" s="22"/>
    </row>
    <row r="659" spans="3:6" x14ac:dyDescent="0.2">
      <c r="C659" s="28"/>
      <c r="D659" s="22"/>
      <c r="E659" s="22"/>
      <c r="F659" s="22"/>
    </row>
    <row r="660" spans="3:6" x14ac:dyDescent="0.2">
      <c r="C660" s="28"/>
      <c r="D660" s="22"/>
      <c r="E660" s="22"/>
      <c r="F660" s="22"/>
    </row>
    <row r="661" spans="3:6" x14ac:dyDescent="0.2">
      <c r="C661" s="28"/>
      <c r="D661" s="22"/>
      <c r="E661" s="22"/>
      <c r="F661" s="22"/>
    </row>
    <row r="662" spans="3:6" x14ac:dyDescent="0.2">
      <c r="C662" s="28"/>
      <c r="D662" s="22"/>
      <c r="E662" s="22"/>
      <c r="F662" s="22"/>
    </row>
    <row r="663" spans="3:6" x14ac:dyDescent="0.2">
      <c r="C663" s="28"/>
      <c r="D663" s="22"/>
      <c r="E663" s="22"/>
      <c r="F663" s="22"/>
    </row>
    <row r="664" spans="3:6" x14ac:dyDescent="0.2">
      <c r="C664" s="28"/>
      <c r="D664" s="22"/>
      <c r="E664" s="22"/>
      <c r="F664" s="22"/>
    </row>
    <row r="665" spans="3:6" x14ac:dyDescent="0.2">
      <c r="C665" s="28"/>
      <c r="D665" s="22"/>
      <c r="E665" s="22"/>
      <c r="F665" s="22"/>
    </row>
    <row r="666" spans="3:6" x14ac:dyDescent="0.2">
      <c r="C666" s="28"/>
      <c r="D666" s="22"/>
      <c r="E666" s="22"/>
      <c r="F666" s="22"/>
    </row>
    <row r="667" spans="3:6" x14ac:dyDescent="0.2">
      <c r="C667" s="28"/>
      <c r="D667" s="22"/>
      <c r="E667" s="22"/>
      <c r="F667" s="22"/>
    </row>
    <row r="668" spans="3:6" x14ac:dyDescent="0.2">
      <c r="C668" s="28"/>
      <c r="D668" s="22"/>
      <c r="E668" s="22"/>
      <c r="F668" s="22"/>
    </row>
    <row r="669" spans="3:6" x14ac:dyDescent="0.2">
      <c r="C669" s="28"/>
      <c r="D669" s="22"/>
      <c r="E669" s="22"/>
      <c r="F669" s="22"/>
    </row>
    <row r="670" spans="3:6" x14ac:dyDescent="0.2">
      <c r="C670" s="28"/>
      <c r="D670" s="22"/>
      <c r="E670" s="22"/>
      <c r="F670" s="22"/>
    </row>
    <row r="671" spans="3:6" x14ac:dyDescent="0.2">
      <c r="C671" s="28"/>
      <c r="D671" s="22"/>
      <c r="E671" s="22"/>
      <c r="F671" s="22"/>
    </row>
    <row r="672" spans="3:6" x14ac:dyDescent="0.2">
      <c r="C672" s="28"/>
      <c r="D672" s="22"/>
      <c r="E672" s="22"/>
      <c r="F672" s="22"/>
    </row>
    <row r="673" spans="3:6" x14ac:dyDescent="0.2">
      <c r="C673" s="28"/>
      <c r="D673" s="22"/>
      <c r="E673" s="22"/>
      <c r="F673" s="22"/>
    </row>
    <row r="674" spans="3:6" x14ac:dyDescent="0.2">
      <c r="C674" s="28"/>
      <c r="D674" s="22"/>
      <c r="E674" s="22"/>
      <c r="F674" s="22"/>
    </row>
    <row r="675" spans="3:6" x14ac:dyDescent="0.2">
      <c r="C675" s="28"/>
      <c r="D675" s="22"/>
      <c r="E675" s="22"/>
      <c r="F675" s="22"/>
    </row>
    <row r="676" spans="3:6" x14ac:dyDescent="0.2">
      <c r="C676" s="28"/>
      <c r="D676" s="22"/>
      <c r="E676" s="22"/>
      <c r="F676" s="22"/>
    </row>
    <row r="677" spans="3:6" x14ac:dyDescent="0.2">
      <c r="C677" s="28"/>
      <c r="D677" s="22"/>
      <c r="E677" s="22"/>
      <c r="F677" s="22"/>
    </row>
    <row r="678" spans="3:6" x14ac:dyDescent="0.2">
      <c r="C678" s="28"/>
      <c r="D678" s="22"/>
      <c r="E678" s="22"/>
      <c r="F678" s="22"/>
    </row>
    <row r="679" spans="3:6" x14ac:dyDescent="0.2">
      <c r="C679" s="28"/>
      <c r="D679" s="22"/>
      <c r="E679" s="22"/>
      <c r="F679" s="22"/>
    </row>
    <row r="680" spans="3:6" x14ac:dyDescent="0.2">
      <c r="C680" s="28"/>
      <c r="D680" s="22"/>
      <c r="E680" s="22"/>
      <c r="F680" s="22"/>
    </row>
    <row r="681" spans="3:6" x14ac:dyDescent="0.2">
      <c r="C681" s="28"/>
      <c r="D681" s="22"/>
      <c r="E681" s="22"/>
      <c r="F681" s="22"/>
    </row>
    <row r="682" spans="3:6" x14ac:dyDescent="0.2">
      <c r="C682" s="28"/>
      <c r="D682" s="22"/>
      <c r="E682" s="22"/>
      <c r="F682" s="22"/>
    </row>
    <row r="683" spans="3:6" x14ac:dyDescent="0.2">
      <c r="C683" s="28"/>
      <c r="D683" s="22"/>
      <c r="E683" s="22"/>
      <c r="F683" s="22"/>
    </row>
    <row r="684" spans="3:6" x14ac:dyDescent="0.2">
      <c r="C684" s="28"/>
      <c r="D684" s="22"/>
      <c r="E684" s="22"/>
      <c r="F684" s="22"/>
    </row>
    <row r="685" spans="3:6" x14ac:dyDescent="0.2">
      <c r="C685" s="28"/>
      <c r="D685" s="22"/>
      <c r="E685" s="22"/>
      <c r="F685" s="22"/>
    </row>
    <row r="686" spans="3:6" x14ac:dyDescent="0.2">
      <c r="C686" s="28"/>
      <c r="D686" s="22"/>
      <c r="E686" s="22"/>
      <c r="F686" s="22"/>
    </row>
    <row r="687" spans="3:6" x14ac:dyDescent="0.2">
      <c r="C687" s="28"/>
      <c r="D687" s="22"/>
      <c r="E687" s="22"/>
      <c r="F687" s="22"/>
    </row>
    <row r="688" spans="3:6" x14ac:dyDescent="0.2">
      <c r="C688" s="28"/>
      <c r="D688" s="22"/>
      <c r="E688" s="22"/>
      <c r="F688" s="22"/>
    </row>
    <row r="689" spans="3:6" x14ac:dyDescent="0.2">
      <c r="C689" s="28"/>
      <c r="D689" s="22"/>
      <c r="E689" s="22"/>
      <c r="F689" s="22"/>
    </row>
    <row r="690" spans="3:6" x14ac:dyDescent="0.2">
      <c r="C690" s="28"/>
      <c r="D690" s="22"/>
      <c r="E690" s="22"/>
      <c r="F690" s="22"/>
    </row>
    <row r="691" spans="3:6" x14ac:dyDescent="0.2">
      <c r="C691" s="28"/>
      <c r="D691" s="22"/>
      <c r="E691" s="22"/>
      <c r="F691" s="22"/>
    </row>
    <row r="692" spans="3:6" x14ac:dyDescent="0.2">
      <c r="C692" s="28"/>
      <c r="D692" s="22"/>
      <c r="E692" s="22"/>
      <c r="F692" s="22"/>
    </row>
    <row r="693" spans="3:6" x14ac:dyDescent="0.2">
      <c r="C693" s="28"/>
      <c r="D693" s="22"/>
      <c r="E693" s="22"/>
      <c r="F693" s="22"/>
    </row>
    <row r="694" spans="3:6" x14ac:dyDescent="0.2">
      <c r="C694" s="28"/>
      <c r="D694" s="22"/>
      <c r="E694" s="22"/>
      <c r="F694" s="22"/>
    </row>
    <row r="695" spans="3:6" x14ac:dyDescent="0.2">
      <c r="C695" s="28"/>
      <c r="D695" s="22"/>
      <c r="E695" s="22"/>
      <c r="F695" s="22"/>
    </row>
    <row r="696" spans="3:6" x14ac:dyDescent="0.2">
      <c r="C696" s="28"/>
      <c r="D696" s="22"/>
      <c r="E696" s="22"/>
      <c r="F696" s="22"/>
    </row>
    <row r="697" spans="3:6" x14ac:dyDescent="0.2">
      <c r="C697" s="28"/>
      <c r="D697" s="22"/>
      <c r="E697" s="22"/>
      <c r="F697" s="22"/>
    </row>
    <row r="698" spans="3:6" x14ac:dyDescent="0.2">
      <c r="C698" s="28"/>
      <c r="D698" s="22"/>
      <c r="E698" s="22"/>
      <c r="F698" s="22"/>
    </row>
    <row r="699" spans="3:6" x14ac:dyDescent="0.2">
      <c r="C699" s="28"/>
      <c r="D699" s="22"/>
      <c r="E699" s="22"/>
      <c r="F699" s="22"/>
    </row>
    <row r="700" spans="3:6" x14ac:dyDescent="0.2">
      <c r="C700" s="28"/>
      <c r="D700" s="22"/>
      <c r="E700" s="22"/>
      <c r="F700" s="22"/>
    </row>
    <row r="701" spans="3:6" x14ac:dyDescent="0.2">
      <c r="C701" s="28"/>
      <c r="D701" s="22"/>
      <c r="E701" s="22"/>
      <c r="F701" s="22"/>
    </row>
    <row r="702" spans="3:6" x14ac:dyDescent="0.2">
      <c r="C702" s="28"/>
      <c r="D702" s="22"/>
      <c r="E702" s="22"/>
      <c r="F702" s="22"/>
    </row>
    <row r="703" spans="3:6" x14ac:dyDescent="0.2">
      <c r="C703" s="28"/>
      <c r="D703" s="22"/>
      <c r="E703" s="22"/>
      <c r="F703" s="22"/>
    </row>
    <row r="704" spans="3:6" x14ac:dyDescent="0.2">
      <c r="C704" s="28"/>
      <c r="D704" s="22"/>
      <c r="E704" s="22"/>
      <c r="F704" s="22"/>
    </row>
    <row r="705" spans="3:6" x14ac:dyDescent="0.2">
      <c r="C705" s="28"/>
      <c r="D705" s="22"/>
      <c r="E705" s="22"/>
      <c r="F705" s="22"/>
    </row>
    <row r="706" spans="3:6" x14ac:dyDescent="0.2">
      <c r="C706" s="28"/>
      <c r="D706" s="22"/>
      <c r="E706" s="22"/>
      <c r="F706" s="22"/>
    </row>
    <row r="707" spans="3:6" x14ac:dyDescent="0.2">
      <c r="C707" s="28"/>
      <c r="D707" s="22"/>
      <c r="E707" s="22"/>
      <c r="F707" s="22"/>
    </row>
    <row r="708" spans="3:6" x14ac:dyDescent="0.2">
      <c r="C708" s="28"/>
      <c r="D708" s="22"/>
      <c r="E708" s="22"/>
      <c r="F708" s="22"/>
    </row>
    <row r="709" spans="3:6" x14ac:dyDescent="0.2">
      <c r="C709" s="28"/>
      <c r="D709" s="22"/>
      <c r="E709" s="22"/>
      <c r="F709" s="22"/>
    </row>
    <row r="710" spans="3:6" x14ac:dyDescent="0.2">
      <c r="C710" s="28"/>
      <c r="D710" s="22"/>
      <c r="E710" s="22"/>
      <c r="F710" s="22"/>
    </row>
    <row r="711" spans="3:6" x14ac:dyDescent="0.2">
      <c r="C711" s="28"/>
      <c r="D711" s="22"/>
      <c r="E711" s="22"/>
      <c r="F711" s="22"/>
    </row>
    <row r="712" spans="3:6" x14ac:dyDescent="0.2">
      <c r="C712" s="28"/>
      <c r="D712" s="22"/>
      <c r="E712" s="22"/>
      <c r="F712" s="22"/>
    </row>
    <row r="713" spans="3:6" x14ac:dyDescent="0.2">
      <c r="C713" s="28"/>
      <c r="D713" s="22"/>
      <c r="E713" s="22"/>
      <c r="F713" s="22"/>
    </row>
    <row r="714" spans="3:6" x14ac:dyDescent="0.2">
      <c r="C714" s="28"/>
      <c r="D714" s="22"/>
      <c r="E714" s="22"/>
      <c r="F714" s="22"/>
    </row>
    <row r="715" spans="3:6" x14ac:dyDescent="0.2">
      <c r="C715" s="28"/>
      <c r="D715" s="22"/>
      <c r="E715" s="22"/>
      <c r="F715" s="22"/>
    </row>
    <row r="716" spans="3:6" x14ac:dyDescent="0.2">
      <c r="C716" s="28"/>
      <c r="D716" s="22"/>
      <c r="E716" s="22"/>
      <c r="F716" s="22"/>
    </row>
    <row r="717" spans="3:6" x14ac:dyDescent="0.2">
      <c r="C717" s="28"/>
      <c r="D717" s="22"/>
      <c r="E717" s="22"/>
      <c r="F717" s="22"/>
    </row>
    <row r="718" spans="3:6" x14ac:dyDescent="0.2">
      <c r="C718" s="28"/>
      <c r="D718" s="22"/>
      <c r="E718" s="22"/>
      <c r="F718" s="22"/>
    </row>
    <row r="719" spans="3:6" x14ac:dyDescent="0.2">
      <c r="C719" s="28"/>
      <c r="D719" s="22"/>
      <c r="E719" s="22"/>
      <c r="F719" s="22"/>
    </row>
    <row r="720" spans="3:6" x14ac:dyDescent="0.2">
      <c r="C720" s="28"/>
      <c r="D720" s="22"/>
      <c r="E720" s="22"/>
      <c r="F720" s="22"/>
    </row>
    <row r="721" spans="3:6" x14ac:dyDescent="0.2">
      <c r="C721" s="28"/>
      <c r="D721" s="22"/>
      <c r="E721" s="22"/>
      <c r="F721" s="22"/>
    </row>
    <row r="722" spans="3:6" x14ac:dyDescent="0.2">
      <c r="C722" s="28"/>
      <c r="D722" s="22"/>
      <c r="E722" s="22"/>
      <c r="F722" s="22"/>
    </row>
    <row r="723" spans="3:6" x14ac:dyDescent="0.2">
      <c r="C723" s="28"/>
      <c r="D723" s="22"/>
      <c r="E723" s="22"/>
      <c r="F723" s="22"/>
    </row>
    <row r="724" spans="3:6" x14ac:dyDescent="0.2">
      <c r="C724" s="28"/>
      <c r="D724" s="22"/>
      <c r="E724" s="22"/>
      <c r="F724" s="22"/>
    </row>
    <row r="725" spans="3:6" x14ac:dyDescent="0.2">
      <c r="C725" s="28"/>
      <c r="D725" s="22"/>
      <c r="E725" s="22"/>
      <c r="F725" s="22"/>
    </row>
    <row r="726" spans="3:6" x14ac:dyDescent="0.2">
      <c r="C726" s="28"/>
      <c r="D726" s="22"/>
      <c r="E726" s="22"/>
      <c r="F726" s="22"/>
    </row>
    <row r="727" spans="3:6" x14ac:dyDescent="0.2">
      <c r="C727" s="28"/>
      <c r="D727" s="22"/>
      <c r="E727" s="22"/>
      <c r="F727" s="22"/>
    </row>
    <row r="728" spans="3:6" x14ac:dyDescent="0.2">
      <c r="C728" s="28"/>
      <c r="D728" s="22"/>
      <c r="E728" s="22"/>
      <c r="F728" s="22"/>
    </row>
    <row r="729" spans="3:6" x14ac:dyDescent="0.2">
      <c r="C729" s="28"/>
      <c r="D729" s="22"/>
      <c r="E729" s="22"/>
      <c r="F729" s="22"/>
    </row>
    <row r="730" spans="3:6" x14ac:dyDescent="0.2">
      <c r="C730" s="28"/>
      <c r="D730" s="22"/>
      <c r="E730" s="22"/>
      <c r="F730" s="22"/>
    </row>
    <row r="731" spans="3:6" x14ac:dyDescent="0.2">
      <c r="C731" s="28"/>
      <c r="D731" s="22"/>
      <c r="E731" s="22"/>
      <c r="F731" s="22"/>
    </row>
    <row r="732" spans="3:6" x14ac:dyDescent="0.2">
      <c r="C732" s="28"/>
      <c r="D732" s="22"/>
      <c r="E732" s="22"/>
      <c r="F732" s="22"/>
    </row>
    <row r="733" spans="3:6" x14ac:dyDescent="0.2">
      <c r="C733" s="28"/>
      <c r="D733" s="22"/>
      <c r="E733" s="22"/>
      <c r="F733" s="22"/>
    </row>
    <row r="734" spans="3:6" x14ac:dyDescent="0.2">
      <c r="C734" s="28"/>
      <c r="D734" s="22"/>
      <c r="E734" s="22"/>
      <c r="F734" s="22"/>
    </row>
    <row r="735" spans="3:6" x14ac:dyDescent="0.2">
      <c r="C735" s="28"/>
      <c r="D735" s="22"/>
      <c r="E735" s="22"/>
      <c r="F735" s="22"/>
    </row>
    <row r="736" spans="3:6" x14ac:dyDescent="0.2">
      <c r="C736" s="28"/>
      <c r="D736" s="22"/>
      <c r="E736" s="22"/>
      <c r="F736" s="22"/>
    </row>
    <row r="737" spans="3:6" x14ac:dyDescent="0.2">
      <c r="C737" s="28"/>
      <c r="D737" s="22"/>
      <c r="E737" s="22"/>
      <c r="F737" s="22"/>
    </row>
    <row r="738" spans="3:6" x14ac:dyDescent="0.2">
      <c r="C738" s="28"/>
      <c r="D738" s="22"/>
      <c r="E738" s="22"/>
      <c r="F738" s="22"/>
    </row>
    <row r="739" spans="3:6" x14ac:dyDescent="0.2">
      <c r="C739" s="28"/>
      <c r="D739" s="22"/>
      <c r="E739" s="22"/>
      <c r="F739" s="22"/>
    </row>
    <row r="740" spans="3:6" x14ac:dyDescent="0.2">
      <c r="C740" s="28"/>
      <c r="D740" s="22"/>
      <c r="E740" s="22"/>
      <c r="F740" s="22"/>
    </row>
    <row r="741" spans="3:6" x14ac:dyDescent="0.2">
      <c r="C741" s="28"/>
      <c r="D741" s="22"/>
      <c r="E741" s="22"/>
      <c r="F741" s="22"/>
    </row>
    <row r="742" spans="3:6" x14ac:dyDescent="0.2">
      <c r="C742" s="28"/>
      <c r="D742" s="22"/>
      <c r="E742" s="22"/>
      <c r="F742" s="22"/>
    </row>
    <row r="743" spans="3:6" x14ac:dyDescent="0.2">
      <c r="C743" s="28"/>
      <c r="D743" s="22"/>
      <c r="E743" s="22"/>
      <c r="F743" s="22"/>
    </row>
    <row r="744" spans="3:6" x14ac:dyDescent="0.2">
      <c r="C744" s="28"/>
      <c r="D744" s="22"/>
      <c r="E744" s="22"/>
      <c r="F744" s="22"/>
    </row>
    <row r="745" spans="3:6" x14ac:dyDescent="0.2">
      <c r="C745" s="28"/>
      <c r="D745" s="22"/>
      <c r="E745" s="22"/>
      <c r="F745" s="22"/>
    </row>
    <row r="746" spans="3:6" x14ac:dyDescent="0.2">
      <c r="C746" s="28"/>
      <c r="D746" s="22"/>
      <c r="E746" s="22"/>
      <c r="F746" s="22"/>
    </row>
    <row r="747" spans="3:6" x14ac:dyDescent="0.2">
      <c r="C747" s="28"/>
      <c r="D747" s="22"/>
      <c r="E747" s="22"/>
      <c r="F747" s="22"/>
    </row>
    <row r="748" spans="3:6" x14ac:dyDescent="0.2">
      <c r="C748" s="28"/>
      <c r="D748" s="22"/>
      <c r="E748" s="22"/>
      <c r="F748" s="22"/>
    </row>
    <row r="749" spans="3:6" x14ac:dyDescent="0.2">
      <c r="C749" s="28"/>
      <c r="D749" s="22"/>
      <c r="E749" s="22"/>
      <c r="F749" s="22"/>
    </row>
    <row r="750" spans="3:6" x14ac:dyDescent="0.2">
      <c r="C750" s="28"/>
      <c r="D750" s="22"/>
      <c r="E750" s="22"/>
      <c r="F750" s="22"/>
    </row>
    <row r="751" spans="3:6" x14ac:dyDescent="0.2">
      <c r="C751" s="28"/>
      <c r="D751" s="22"/>
      <c r="E751" s="22"/>
      <c r="F751" s="22"/>
    </row>
    <row r="752" spans="3:6" x14ac:dyDescent="0.2">
      <c r="C752" s="28"/>
      <c r="D752" s="22"/>
      <c r="E752" s="22"/>
      <c r="F752" s="22"/>
    </row>
    <row r="753" spans="3:6" x14ac:dyDescent="0.2">
      <c r="C753" s="28"/>
      <c r="D753" s="22"/>
      <c r="E753" s="22"/>
      <c r="F753" s="22"/>
    </row>
    <row r="754" spans="3:6" x14ac:dyDescent="0.2">
      <c r="C754" s="28"/>
      <c r="D754" s="22"/>
      <c r="E754" s="22"/>
      <c r="F754" s="22"/>
    </row>
    <row r="755" spans="3:6" x14ac:dyDescent="0.2">
      <c r="C755" s="28"/>
      <c r="D755" s="22"/>
      <c r="E755" s="22"/>
      <c r="F755" s="22"/>
    </row>
    <row r="756" spans="3:6" x14ac:dyDescent="0.2">
      <c r="C756" s="28"/>
      <c r="D756" s="22"/>
      <c r="E756" s="22"/>
      <c r="F756" s="22"/>
    </row>
    <row r="757" spans="3:6" x14ac:dyDescent="0.2">
      <c r="C757" s="28"/>
      <c r="D757" s="22"/>
      <c r="E757" s="22"/>
      <c r="F757" s="22"/>
    </row>
    <row r="758" spans="3:6" x14ac:dyDescent="0.2">
      <c r="C758" s="28"/>
      <c r="D758" s="22"/>
      <c r="E758" s="22"/>
      <c r="F758" s="22"/>
    </row>
    <row r="759" spans="3:6" x14ac:dyDescent="0.2">
      <c r="C759" s="28"/>
      <c r="D759" s="22"/>
      <c r="E759" s="22"/>
      <c r="F759" s="22"/>
    </row>
    <row r="760" spans="3:6" x14ac:dyDescent="0.2">
      <c r="C760" s="28"/>
      <c r="D760" s="22"/>
      <c r="E760" s="22"/>
      <c r="F760" s="22"/>
    </row>
    <row r="761" spans="3:6" x14ac:dyDescent="0.2">
      <c r="C761" s="28"/>
      <c r="D761" s="22"/>
      <c r="E761" s="22"/>
      <c r="F761" s="22"/>
    </row>
    <row r="762" spans="3:6" x14ac:dyDescent="0.2">
      <c r="C762" s="28"/>
      <c r="D762" s="22"/>
      <c r="E762" s="22"/>
      <c r="F762" s="22"/>
    </row>
    <row r="763" spans="3:6" x14ac:dyDescent="0.2">
      <c r="C763" s="28"/>
      <c r="D763" s="22"/>
      <c r="E763" s="22"/>
      <c r="F763" s="22"/>
    </row>
    <row r="764" spans="3:6" x14ac:dyDescent="0.2">
      <c r="C764" s="28"/>
      <c r="D764" s="22"/>
      <c r="E764" s="22"/>
      <c r="F764" s="22"/>
    </row>
    <row r="765" spans="3:6" x14ac:dyDescent="0.2">
      <c r="C765" s="28"/>
      <c r="D765" s="22"/>
      <c r="E765" s="22"/>
      <c r="F765" s="22"/>
    </row>
    <row r="766" spans="3:6" x14ac:dyDescent="0.2">
      <c r="C766" s="28"/>
      <c r="D766" s="22"/>
      <c r="E766" s="22"/>
      <c r="F766" s="22"/>
    </row>
    <row r="767" spans="3:6" x14ac:dyDescent="0.2">
      <c r="C767" s="28"/>
      <c r="D767" s="22"/>
      <c r="E767" s="22"/>
      <c r="F767" s="22"/>
    </row>
    <row r="768" spans="3:6" x14ac:dyDescent="0.2">
      <c r="C768" s="28"/>
      <c r="D768" s="22"/>
      <c r="E768" s="22"/>
      <c r="F768" s="22"/>
    </row>
    <row r="769" spans="3:6" x14ac:dyDescent="0.2">
      <c r="C769" s="28"/>
      <c r="D769" s="22"/>
      <c r="E769" s="22"/>
      <c r="F769" s="22"/>
    </row>
    <row r="770" spans="3:6" x14ac:dyDescent="0.2">
      <c r="C770" s="28"/>
      <c r="D770" s="22"/>
      <c r="E770" s="22"/>
      <c r="F770" s="22"/>
    </row>
    <row r="771" spans="3:6" x14ac:dyDescent="0.2">
      <c r="C771" s="28"/>
      <c r="D771" s="22"/>
      <c r="E771" s="22"/>
      <c r="F771" s="22"/>
    </row>
    <row r="772" spans="3:6" x14ac:dyDescent="0.2">
      <c r="C772" s="28"/>
      <c r="D772" s="22"/>
      <c r="E772" s="22"/>
      <c r="F772" s="22"/>
    </row>
    <row r="773" spans="3:6" x14ac:dyDescent="0.2">
      <c r="C773" s="28"/>
      <c r="D773" s="22"/>
      <c r="E773" s="22"/>
      <c r="F773" s="22"/>
    </row>
    <row r="774" spans="3:6" x14ac:dyDescent="0.2">
      <c r="C774" s="28"/>
      <c r="D774" s="22"/>
      <c r="E774" s="22"/>
      <c r="F774" s="22"/>
    </row>
    <row r="775" spans="3:6" x14ac:dyDescent="0.2">
      <c r="C775" s="28"/>
      <c r="D775" s="22"/>
      <c r="E775" s="22"/>
      <c r="F775" s="22"/>
    </row>
    <row r="776" spans="3:6" x14ac:dyDescent="0.2">
      <c r="C776" s="28"/>
      <c r="D776" s="22"/>
      <c r="E776" s="22"/>
      <c r="F776" s="22"/>
    </row>
    <row r="777" spans="3:6" x14ac:dyDescent="0.2">
      <c r="C777" s="28"/>
      <c r="D777" s="22"/>
      <c r="E777" s="22"/>
      <c r="F777" s="22"/>
    </row>
    <row r="778" spans="3:6" x14ac:dyDescent="0.2">
      <c r="C778" s="28"/>
      <c r="D778" s="22"/>
      <c r="E778" s="22"/>
      <c r="F778" s="22"/>
    </row>
    <row r="779" spans="3:6" x14ac:dyDescent="0.2">
      <c r="C779" s="28"/>
      <c r="D779" s="22"/>
      <c r="E779" s="22"/>
      <c r="F779" s="22"/>
    </row>
    <row r="780" spans="3:6" x14ac:dyDescent="0.2">
      <c r="C780" s="28"/>
      <c r="D780" s="22"/>
      <c r="E780" s="22"/>
      <c r="F780" s="22"/>
    </row>
    <row r="781" spans="3:6" x14ac:dyDescent="0.2">
      <c r="C781" s="28"/>
      <c r="D781" s="22"/>
      <c r="E781" s="22"/>
      <c r="F781" s="22"/>
    </row>
    <row r="782" spans="3:6" x14ac:dyDescent="0.2">
      <c r="C782" s="28"/>
      <c r="D782" s="22"/>
      <c r="E782" s="22"/>
      <c r="F782" s="22"/>
    </row>
    <row r="783" spans="3:6" x14ac:dyDescent="0.2">
      <c r="C783" s="28"/>
      <c r="D783" s="22"/>
      <c r="E783" s="22"/>
      <c r="F783" s="22"/>
    </row>
    <row r="784" spans="3:6" x14ac:dyDescent="0.2">
      <c r="C784" s="28"/>
      <c r="D784" s="22"/>
      <c r="E784" s="22"/>
      <c r="F784" s="22"/>
    </row>
    <row r="785" spans="3:6" x14ac:dyDescent="0.2">
      <c r="C785" s="28"/>
      <c r="D785" s="22"/>
      <c r="E785" s="22"/>
      <c r="F785" s="22"/>
    </row>
    <row r="786" spans="3:6" x14ac:dyDescent="0.2">
      <c r="C786" s="28"/>
      <c r="D786" s="22"/>
      <c r="E786" s="22"/>
      <c r="F786" s="22"/>
    </row>
    <row r="787" spans="3:6" x14ac:dyDescent="0.2">
      <c r="C787" s="28"/>
      <c r="D787" s="22"/>
      <c r="E787" s="22"/>
      <c r="F787" s="22"/>
    </row>
    <row r="788" spans="3:6" x14ac:dyDescent="0.2">
      <c r="C788" s="28"/>
      <c r="D788" s="22"/>
      <c r="E788" s="22"/>
      <c r="F788" s="22"/>
    </row>
    <row r="789" spans="3:6" x14ac:dyDescent="0.2">
      <c r="C789" s="28"/>
      <c r="D789" s="22"/>
      <c r="E789" s="22"/>
      <c r="F789" s="22"/>
    </row>
    <row r="790" spans="3:6" x14ac:dyDescent="0.2">
      <c r="C790" s="28"/>
      <c r="D790" s="22"/>
      <c r="E790" s="22"/>
      <c r="F790" s="22"/>
    </row>
    <row r="791" spans="3:6" x14ac:dyDescent="0.2">
      <c r="C791" s="28"/>
      <c r="D791" s="22"/>
      <c r="E791" s="22"/>
      <c r="F791" s="22"/>
    </row>
    <row r="792" spans="3:6" x14ac:dyDescent="0.2">
      <c r="C792" s="28"/>
      <c r="D792" s="22"/>
      <c r="E792" s="22"/>
      <c r="F792" s="22"/>
    </row>
    <row r="793" spans="3:6" x14ac:dyDescent="0.2">
      <c r="C793" s="28"/>
      <c r="D793" s="22"/>
      <c r="E793" s="22"/>
      <c r="F793" s="22"/>
    </row>
    <row r="794" spans="3:6" x14ac:dyDescent="0.2">
      <c r="C794" s="28"/>
      <c r="D794" s="22"/>
      <c r="E794" s="22"/>
      <c r="F794" s="22"/>
    </row>
    <row r="795" spans="3:6" x14ac:dyDescent="0.2">
      <c r="C795" s="28"/>
      <c r="D795" s="22"/>
      <c r="E795" s="22"/>
      <c r="F795" s="22"/>
    </row>
    <row r="796" spans="3:6" x14ac:dyDescent="0.2">
      <c r="C796" s="28"/>
      <c r="D796" s="22"/>
      <c r="E796" s="22"/>
      <c r="F796" s="22"/>
    </row>
    <row r="797" spans="3:6" x14ac:dyDescent="0.2">
      <c r="C797" s="28"/>
      <c r="D797" s="22"/>
      <c r="E797" s="22"/>
      <c r="F797" s="22"/>
    </row>
    <row r="798" spans="3:6" x14ac:dyDescent="0.2">
      <c r="C798" s="28"/>
      <c r="D798" s="22"/>
      <c r="E798" s="22"/>
      <c r="F798" s="22"/>
    </row>
    <row r="799" spans="3:6" x14ac:dyDescent="0.2">
      <c r="C799" s="28"/>
      <c r="D799" s="22"/>
      <c r="E799" s="22"/>
      <c r="F799" s="22"/>
    </row>
    <row r="800" spans="3:6" x14ac:dyDescent="0.2">
      <c r="C800" s="28"/>
      <c r="D800" s="22"/>
      <c r="E800" s="22"/>
      <c r="F800" s="22"/>
    </row>
    <row r="801" spans="3:6" x14ac:dyDescent="0.2">
      <c r="C801" s="28"/>
      <c r="D801" s="22"/>
      <c r="E801" s="22"/>
      <c r="F801" s="22"/>
    </row>
    <row r="802" spans="3:6" x14ac:dyDescent="0.2">
      <c r="C802" s="28"/>
      <c r="D802" s="22"/>
      <c r="E802" s="22"/>
      <c r="F802" s="22"/>
    </row>
    <row r="803" spans="3:6" x14ac:dyDescent="0.2">
      <c r="C803" s="28"/>
      <c r="D803" s="22"/>
      <c r="E803" s="22"/>
      <c r="F803" s="22"/>
    </row>
    <row r="804" spans="3:6" x14ac:dyDescent="0.2">
      <c r="C804" s="28"/>
      <c r="D804" s="22"/>
      <c r="E804" s="22"/>
      <c r="F804" s="22"/>
    </row>
    <row r="805" spans="3:6" x14ac:dyDescent="0.2">
      <c r="C805" s="28"/>
      <c r="D805" s="22"/>
      <c r="E805" s="22"/>
      <c r="F805" s="22"/>
    </row>
    <row r="806" spans="3:6" x14ac:dyDescent="0.2">
      <c r="C806" s="28"/>
      <c r="D806" s="22"/>
      <c r="E806" s="22"/>
      <c r="F806" s="22"/>
    </row>
    <row r="807" spans="3:6" x14ac:dyDescent="0.2">
      <c r="C807" s="28"/>
      <c r="D807" s="22"/>
      <c r="E807" s="22"/>
      <c r="F807" s="22"/>
    </row>
    <row r="808" spans="3:6" x14ac:dyDescent="0.2">
      <c r="C808" s="28"/>
      <c r="D808" s="22"/>
      <c r="E808" s="22"/>
      <c r="F808" s="22"/>
    </row>
    <row r="809" spans="3:6" x14ac:dyDescent="0.2">
      <c r="C809" s="28"/>
      <c r="D809" s="22"/>
      <c r="E809" s="22"/>
      <c r="F809" s="22"/>
    </row>
    <row r="810" spans="3:6" x14ac:dyDescent="0.2">
      <c r="C810" s="28"/>
      <c r="D810" s="22"/>
      <c r="E810" s="22"/>
      <c r="F810" s="22"/>
    </row>
    <row r="811" spans="3:6" x14ac:dyDescent="0.2">
      <c r="C811" s="28"/>
      <c r="D811" s="22"/>
      <c r="E811" s="22"/>
      <c r="F811" s="22"/>
    </row>
    <row r="812" spans="3:6" x14ac:dyDescent="0.2">
      <c r="C812" s="28"/>
      <c r="D812" s="22"/>
      <c r="E812" s="22"/>
      <c r="F812" s="22"/>
    </row>
    <row r="813" spans="3:6" x14ac:dyDescent="0.2">
      <c r="C813" s="28"/>
      <c r="D813" s="22"/>
      <c r="E813" s="22"/>
      <c r="F813" s="22"/>
    </row>
    <row r="814" spans="3:6" x14ac:dyDescent="0.2">
      <c r="C814" s="28"/>
      <c r="D814" s="22"/>
      <c r="E814" s="22"/>
      <c r="F814" s="22"/>
    </row>
    <row r="815" spans="3:6" x14ac:dyDescent="0.2">
      <c r="C815" s="28"/>
      <c r="D815" s="22"/>
      <c r="E815" s="22"/>
      <c r="F815" s="22"/>
    </row>
    <row r="816" spans="3:6" x14ac:dyDescent="0.2">
      <c r="C816" s="28"/>
      <c r="D816" s="22"/>
      <c r="E816" s="22"/>
      <c r="F816" s="22"/>
    </row>
    <row r="817" spans="3:6" x14ac:dyDescent="0.2">
      <c r="C817" s="28"/>
      <c r="D817" s="22"/>
      <c r="E817" s="22"/>
      <c r="F817" s="22"/>
    </row>
    <row r="818" spans="3:6" x14ac:dyDescent="0.2">
      <c r="C818" s="28"/>
      <c r="D818" s="22"/>
      <c r="E818" s="22"/>
      <c r="F818" s="22"/>
    </row>
    <row r="819" spans="3:6" x14ac:dyDescent="0.2">
      <c r="C819" s="28"/>
      <c r="D819" s="22"/>
      <c r="E819" s="22"/>
      <c r="F819" s="22"/>
    </row>
    <row r="820" spans="3:6" x14ac:dyDescent="0.2">
      <c r="C820" s="28"/>
      <c r="D820" s="22"/>
      <c r="E820" s="22"/>
      <c r="F820" s="22"/>
    </row>
    <row r="821" spans="3:6" x14ac:dyDescent="0.2">
      <c r="C821" s="28"/>
      <c r="D821" s="22"/>
      <c r="E821" s="22"/>
      <c r="F821" s="22"/>
    </row>
    <row r="822" spans="3:6" x14ac:dyDescent="0.2">
      <c r="C822" s="28"/>
      <c r="D822" s="22"/>
      <c r="E822" s="22"/>
      <c r="F822" s="22"/>
    </row>
    <row r="823" spans="3:6" x14ac:dyDescent="0.2">
      <c r="C823" s="28"/>
      <c r="D823" s="22"/>
      <c r="E823" s="22"/>
      <c r="F823" s="22"/>
    </row>
    <row r="824" spans="3:6" x14ac:dyDescent="0.2">
      <c r="C824" s="28"/>
      <c r="D824" s="22"/>
      <c r="E824" s="22"/>
      <c r="F824" s="22"/>
    </row>
    <row r="825" spans="3:6" x14ac:dyDescent="0.2">
      <c r="C825" s="28"/>
      <c r="D825" s="22"/>
      <c r="E825" s="22"/>
      <c r="F825" s="22"/>
    </row>
    <row r="826" spans="3:6" x14ac:dyDescent="0.2">
      <c r="C826" s="28"/>
      <c r="D826" s="22"/>
      <c r="E826" s="22"/>
      <c r="F826" s="22"/>
    </row>
    <row r="827" spans="3:6" x14ac:dyDescent="0.2">
      <c r="C827" s="28"/>
      <c r="D827" s="22"/>
      <c r="E827" s="22"/>
      <c r="F827" s="22"/>
    </row>
    <row r="828" spans="3:6" x14ac:dyDescent="0.2">
      <c r="C828" s="28"/>
      <c r="D828" s="22"/>
      <c r="E828" s="22"/>
      <c r="F828" s="22"/>
    </row>
    <row r="829" spans="3:6" x14ac:dyDescent="0.2">
      <c r="C829" s="28"/>
      <c r="D829" s="22"/>
      <c r="E829" s="22"/>
      <c r="F829" s="22"/>
    </row>
    <row r="830" spans="3:6" x14ac:dyDescent="0.2">
      <c r="C830" s="28"/>
      <c r="D830" s="22"/>
      <c r="E830" s="22"/>
      <c r="F830" s="22"/>
    </row>
    <row r="831" spans="3:6" x14ac:dyDescent="0.2">
      <c r="C831" s="28"/>
      <c r="D831" s="22"/>
      <c r="E831" s="22"/>
      <c r="F831" s="22"/>
    </row>
    <row r="832" spans="3:6" x14ac:dyDescent="0.2">
      <c r="C832" s="28"/>
      <c r="D832" s="22"/>
      <c r="E832" s="22"/>
      <c r="F832" s="22"/>
    </row>
    <row r="833" spans="3:6" x14ac:dyDescent="0.2">
      <c r="C833" s="28"/>
      <c r="D833" s="22"/>
      <c r="E833" s="22"/>
      <c r="F833" s="22"/>
    </row>
    <row r="834" spans="3:6" x14ac:dyDescent="0.2">
      <c r="C834" s="28"/>
      <c r="D834" s="22"/>
      <c r="E834" s="22"/>
      <c r="F834" s="22"/>
    </row>
    <row r="835" spans="3:6" x14ac:dyDescent="0.2">
      <c r="C835" s="28"/>
      <c r="D835" s="22"/>
      <c r="E835" s="22"/>
      <c r="F835" s="22"/>
    </row>
    <row r="836" spans="3:6" x14ac:dyDescent="0.2">
      <c r="C836" s="28"/>
      <c r="D836" s="22"/>
      <c r="E836" s="22"/>
      <c r="F836" s="22"/>
    </row>
    <row r="837" spans="3:6" x14ac:dyDescent="0.2">
      <c r="C837" s="28"/>
      <c r="D837" s="22"/>
      <c r="E837" s="22"/>
      <c r="F837" s="22"/>
    </row>
    <row r="838" spans="3:6" x14ac:dyDescent="0.2">
      <c r="C838" s="28"/>
      <c r="D838" s="22"/>
      <c r="E838" s="22"/>
      <c r="F838" s="22"/>
    </row>
    <row r="839" spans="3:6" x14ac:dyDescent="0.2">
      <c r="C839" s="28"/>
      <c r="D839" s="22"/>
      <c r="E839" s="22"/>
      <c r="F839" s="22"/>
    </row>
    <row r="840" spans="3:6" x14ac:dyDescent="0.2">
      <c r="C840" s="28"/>
      <c r="D840" s="22"/>
      <c r="E840" s="22"/>
      <c r="F840" s="22"/>
    </row>
    <row r="841" spans="3:6" x14ac:dyDescent="0.2">
      <c r="C841" s="28"/>
      <c r="D841" s="22"/>
      <c r="E841" s="22"/>
      <c r="F841" s="22"/>
    </row>
    <row r="842" spans="3:6" x14ac:dyDescent="0.2">
      <c r="C842" s="28"/>
      <c r="D842" s="22"/>
      <c r="E842" s="22"/>
      <c r="F842" s="22"/>
    </row>
    <row r="843" spans="3:6" x14ac:dyDescent="0.2">
      <c r="C843" s="28"/>
      <c r="D843" s="22"/>
      <c r="E843" s="22"/>
      <c r="F843" s="22"/>
    </row>
    <row r="844" spans="3:6" x14ac:dyDescent="0.2">
      <c r="C844" s="28"/>
      <c r="D844" s="22"/>
      <c r="E844" s="22"/>
      <c r="F844" s="22"/>
    </row>
    <row r="845" spans="3:6" x14ac:dyDescent="0.2">
      <c r="C845" s="28"/>
      <c r="D845" s="22"/>
      <c r="E845" s="22"/>
      <c r="F845" s="22"/>
    </row>
    <row r="846" spans="3:6" x14ac:dyDescent="0.2">
      <c r="C846" s="28"/>
      <c r="D846" s="22"/>
      <c r="E846" s="22"/>
      <c r="F846" s="22"/>
    </row>
    <row r="847" spans="3:6" x14ac:dyDescent="0.2">
      <c r="C847" s="28"/>
      <c r="D847" s="22"/>
      <c r="E847" s="22"/>
      <c r="F847" s="22"/>
    </row>
    <row r="848" spans="3:6" x14ac:dyDescent="0.2">
      <c r="C848" s="28"/>
      <c r="D848" s="22"/>
      <c r="E848" s="22"/>
      <c r="F848" s="22"/>
    </row>
    <row r="849" spans="3:6" x14ac:dyDescent="0.2">
      <c r="C849" s="28"/>
      <c r="D849" s="22"/>
      <c r="E849" s="22"/>
      <c r="F849" s="22"/>
    </row>
    <row r="850" spans="3:6" x14ac:dyDescent="0.2">
      <c r="C850" s="28"/>
      <c r="D850" s="22"/>
      <c r="E850" s="22"/>
      <c r="F850" s="22"/>
    </row>
    <row r="851" spans="3:6" x14ac:dyDescent="0.2">
      <c r="C851" s="28"/>
      <c r="D851" s="22"/>
      <c r="E851" s="22"/>
      <c r="F851" s="22"/>
    </row>
    <row r="852" spans="3:6" x14ac:dyDescent="0.2">
      <c r="C852" s="28"/>
      <c r="D852" s="22"/>
      <c r="E852" s="22"/>
      <c r="F852" s="22"/>
    </row>
    <row r="853" spans="3:6" x14ac:dyDescent="0.2">
      <c r="C853" s="28"/>
      <c r="D853" s="22"/>
      <c r="E853" s="22"/>
      <c r="F853" s="22"/>
    </row>
    <row r="854" spans="3:6" x14ac:dyDescent="0.2">
      <c r="C854" s="28"/>
      <c r="D854" s="22"/>
      <c r="E854" s="22"/>
      <c r="F854" s="22"/>
    </row>
    <row r="855" spans="3:6" x14ac:dyDescent="0.2">
      <c r="C855" s="28"/>
      <c r="D855" s="22"/>
      <c r="E855" s="22"/>
      <c r="F855" s="22"/>
    </row>
    <row r="856" spans="3:6" x14ac:dyDescent="0.2">
      <c r="C856" s="28"/>
      <c r="D856" s="22"/>
      <c r="E856" s="22"/>
      <c r="F856" s="22"/>
    </row>
    <row r="857" spans="3:6" x14ac:dyDescent="0.2">
      <c r="C857" s="28"/>
      <c r="D857" s="22"/>
      <c r="E857" s="22"/>
      <c r="F857" s="22"/>
    </row>
    <row r="858" spans="3:6" x14ac:dyDescent="0.2">
      <c r="C858" s="28"/>
      <c r="D858" s="22"/>
      <c r="E858" s="22"/>
      <c r="F858" s="22"/>
    </row>
    <row r="859" spans="3:6" x14ac:dyDescent="0.2">
      <c r="C859" s="28"/>
      <c r="D859" s="22"/>
      <c r="E859" s="22"/>
      <c r="F859" s="22"/>
    </row>
    <row r="860" spans="3:6" x14ac:dyDescent="0.2">
      <c r="C860" s="28"/>
      <c r="D860" s="22"/>
      <c r="E860" s="22"/>
      <c r="F860" s="22"/>
    </row>
    <row r="861" spans="3:6" x14ac:dyDescent="0.2">
      <c r="C861" s="28"/>
      <c r="D861" s="22"/>
      <c r="E861" s="22"/>
      <c r="F861" s="22"/>
    </row>
    <row r="862" spans="3:6" x14ac:dyDescent="0.2">
      <c r="C862" s="28"/>
      <c r="D862" s="22"/>
      <c r="E862" s="22"/>
      <c r="F862" s="22"/>
    </row>
    <row r="863" spans="3:6" x14ac:dyDescent="0.2">
      <c r="C863" s="28"/>
      <c r="D863" s="22"/>
      <c r="E863" s="22"/>
      <c r="F863" s="22"/>
    </row>
    <row r="864" spans="3:6" x14ac:dyDescent="0.2">
      <c r="C864" s="28"/>
      <c r="D864" s="22"/>
      <c r="E864" s="22"/>
      <c r="F864" s="22"/>
    </row>
    <row r="865" spans="3:6" x14ac:dyDescent="0.2">
      <c r="C865" s="28"/>
      <c r="D865" s="22"/>
      <c r="E865" s="22"/>
      <c r="F865" s="22"/>
    </row>
    <row r="866" spans="3:6" x14ac:dyDescent="0.2">
      <c r="C866" s="28"/>
      <c r="D866" s="22"/>
      <c r="E866" s="22"/>
      <c r="F866" s="22"/>
    </row>
    <row r="867" spans="3:6" x14ac:dyDescent="0.2">
      <c r="C867" s="28"/>
      <c r="D867" s="22"/>
      <c r="E867" s="22"/>
      <c r="F867" s="22"/>
    </row>
    <row r="868" spans="3:6" x14ac:dyDescent="0.2">
      <c r="C868" s="28"/>
      <c r="D868" s="22"/>
      <c r="E868" s="22"/>
      <c r="F868" s="22"/>
    </row>
    <row r="869" spans="3:6" x14ac:dyDescent="0.2">
      <c r="C869" s="28"/>
      <c r="D869" s="22"/>
      <c r="E869" s="22"/>
      <c r="F869" s="22"/>
    </row>
    <row r="870" spans="3:6" x14ac:dyDescent="0.2">
      <c r="C870" s="28"/>
      <c r="D870" s="22"/>
      <c r="E870" s="22"/>
      <c r="F870" s="22"/>
    </row>
    <row r="871" spans="3:6" x14ac:dyDescent="0.2">
      <c r="C871" s="28"/>
      <c r="D871" s="22"/>
      <c r="E871" s="22"/>
      <c r="F871" s="22"/>
    </row>
    <row r="872" spans="3:6" x14ac:dyDescent="0.2">
      <c r="C872" s="28"/>
      <c r="D872" s="22"/>
      <c r="E872" s="22"/>
      <c r="F872" s="22"/>
    </row>
    <row r="873" spans="3:6" x14ac:dyDescent="0.2">
      <c r="C873" s="28"/>
      <c r="D873" s="22"/>
      <c r="E873" s="22"/>
      <c r="F873" s="22"/>
    </row>
    <row r="874" spans="3:6" x14ac:dyDescent="0.2">
      <c r="C874" s="28"/>
      <c r="D874" s="22"/>
      <c r="E874" s="22"/>
      <c r="F874" s="22"/>
    </row>
    <row r="875" spans="3:6" x14ac:dyDescent="0.2">
      <c r="C875" s="28"/>
      <c r="D875" s="22"/>
      <c r="E875" s="22"/>
      <c r="F875" s="22"/>
    </row>
    <row r="876" spans="3:6" x14ac:dyDescent="0.2">
      <c r="C876" s="28"/>
      <c r="D876" s="22"/>
      <c r="E876" s="22"/>
      <c r="F876" s="22"/>
    </row>
    <row r="877" spans="3:6" x14ac:dyDescent="0.2">
      <c r="C877" s="28"/>
      <c r="D877" s="22"/>
      <c r="E877" s="22"/>
      <c r="F877" s="22"/>
    </row>
    <row r="878" spans="3:6" x14ac:dyDescent="0.2">
      <c r="C878" s="28"/>
      <c r="D878" s="22"/>
      <c r="E878" s="22"/>
      <c r="F878" s="22"/>
    </row>
    <row r="879" spans="3:6" x14ac:dyDescent="0.2">
      <c r="C879" s="28"/>
      <c r="D879" s="22"/>
      <c r="E879" s="22"/>
      <c r="F879" s="22"/>
    </row>
    <row r="880" spans="3:6" x14ac:dyDescent="0.2">
      <c r="C880" s="28"/>
      <c r="D880" s="22"/>
      <c r="E880" s="22"/>
      <c r="F880" s="22"/>
    </row>
    <row r="881" spans="3:6" x14ac:dyDescent="0.2">
      <c r="C881" s="28"/>
      <c r="D881" s="22"/>
      <c r="E881" s="22"/>
      <c r="F881" s="22"/>
    </row>
    <row r="882" spans="3:6" x14ac:dyDescent="0.2">
      <c r="C882" s="28"/>
      <c r="D882" s="22"/>
      <c r="E882" s="22"/>
      <c r="F882" s="22"/>
    </row>
    <row r="883" spans="3:6" x14ac:dyDescent="0.2">
      <c r="C883" s="28"/>
      <c r="D883" s="22"/>
      <c r="E883" s="22"/>
      <c r="F883" s="22"/>
    </row>
    <row r="884" spans="3:6" x14ac:dyDescent="0.2">
      <c r="C884" s="28"/>
      <c r="D884" s="22"/>
      <c r="E884" s="22"/>
      <c r="F884" s="22"/>
    </row>
    <row r="885" spans="3:6" x14ac:dyDescent="0.2">
      <c r="C885" s="28"/>
      <c r="D885" s="22"/>
      <c r="E885" s="22"/>
      <c r="F885" s="22"/>
    </row>
    <row r="886" spans="3:6" x14ac:dyDescent="0.2">
      <c r="C886" s="28"/>
      <c r="D886" s="22"/>
      <c r="E886" s="22"/>
      <c r="F886" s="22"/>
    </row>
    <row r="887" spans="3:6" x14ac:dyDescent="0.2">
      <c r="C887" s="28"/>
      <c r="D887" s="22"/>
      <c r="E887" s="22"/>
      <c r="F887" s="22"/>
    </row>
    <row r="888" spans="3:6" x14ac:dyDescent="0.2">
      <c r="C888" s="28"/>
      <c r="D888" s="22"/>
      <c r="E888" s="22"/>
      <c r="F888" s="22"/>
    </row>
    <row r="889" spans="3:6" x14ac:dyDescent="0.2">
      <c r="C889" s="28"/>
      <c r="D889" s="22"/>
      <c r="E889" s="22"/>
      <c r="F889" s="22"/>
    </row>
    <row r="890" spans="3:6" x14ac:dyDescent="0.2">
      <c r="C890" s="28"/>
      <c r="D890" s="22"/>
      <c r="E890" s="22"/>
      <c r="F890" s="22"/>
    </row>
    <row r="891" spans="3:6" x14ac:dyDescent="0.2">
      <c r="C891" s="28"/>
      <c r="D891" s="22"/>
      <c r="E891" s="22"/>
      <c r="F891" s="22"/>
    </row>
    <row r="892" spans="3:6" x14ac:dyDescent="0.2">
      <c r="C892" s="28"/>
      <c r="D892" s="22"/>
      <c r="E892" s="22"/>
      <c r="F892" s="22"/>
    </row>
    <row r="893" spans="3:6" x14ac:dyDescent="0.2">
      <c r="C893" s="28"/>
      <c r="D893" s="22"/>
      <c r="E893" s="22"/>
      <c r="F893" s="22"/>
    </row>
    <row r="894" spans="3:6" x14ac:dyDescent="0.2">
      <c r="C894" s="28"/>
      <c r="D894" s="22"/>
      <c r="E894" s="22"/>
      <c r="F894" s="22"/>
    </row>
    <row r="895" spans="3:6" x14ac:dyDescent="0.2">
      <c r="C895" s="28"/>
      <c r="D895" s="22"/>
      <c r="E895" s="22"/>
      <c r="F895" s="22"/>
    </row>
    <row r="896" spans="3:6" x14ac:dyDescent="0.2">
      <c r="C896" s="28"/>
      <c r="D896" s="22"/>
      <c r="E896" s="22"/>
      <c r="F896" s="22"/>
    </row>
    <row r="897" spans="3:6" x14ac:dyDescent="0.2">
      <c r="C897" s="28"/>
      <c r="D897" s="22"/>
      <c r="E897" s="22"/>
      <c r="F897" s="22"/>
    </row>
    <row r="898" spans="3:6" x14ac:dyDescent="0.2">
      <c r="C898" s="28"/>
      <c r="D898" s="22"/>
      <c r="E898" s="22"/>
      <c r="F898" s="22"/>
    </row>
    <row r="899" spans="3:6" x14ac:dyDescent="0.2">
      <c r="C899" s="28"/>
      <c r="D899" s="22"/>
      <c r="E899" s="22"/>
      <c r="F899" s="22"/>
    </row>
    <row r="900" spans="3:6" x14ac:dyDescent="0.2">
      <c r="C900" s="28"/>
      <c r="D900" s="22"/>
      <c r="E900" s="22"/>
      <c r="F900" s="22"/>
    </row>
    <row r="901" spans="3:6" x14ac:dyDescent="0.2">
      <c r="C901" s="28"/>
      <c r="D901" s="22"/>
      <c r="E901" s="22"/>
      <c r="F901" s="22"/>
    </row>
    <row r="902" spans="3:6" x14ac:dyDescent="0.2">
      <c r="C902" s="28"/>
      <c r="D902" s="22"/>
      <c r="E902" s="22"/>
      <c r="F902" s="22"/>
    </row>
    <row r="903" spans="3:6" x14ac:dyDescent="0.2">
      <c r="C903" s="28"/>
      <c r="D903" s="22"/>
      <c r="E903" s="22"/>
      <c r="F903" s="22"/>
    </row>
    <row r="904" spans="3:6" x14ac:dyDescent="0.2">
      <c r="C904" s="28"/>
      <c r="D904" s="22"/>
      <c r="E904" s="22"/>
      <c r="F904" s="22"/>
    </row>
    <row r="905" spans="3:6" x14ac:dyDescent="0.2">
      <c r="C905" s="28"/>
      <c r="D905" s="22"/>
      <c r="E905" s="22"/>
      <c r="F905" s="22"/>
    </row>
    <row r="906" spans="3:6" x14ac:dyDescent="0.2">
      <c r="C906" s="28"/>
      <c r="D906" s="22"/>
      <c r="E906" s="22"/>
      <c r="F906" s="22"/>
    </row>
    <row r="907" spans="3:6" x14ac:dyDescent="0.2">
      <c r="C907" s="28"/>
      <c r="D907" s="22"/>
      <c r="E907" s="22"/>
      <c r="F907" s="22"/>
    </row>
    <row r="908" spans="3:6" x14ac:dyDescent="0.2">
      <c r="C908" s="28"/>
      <c r="D908" s="22"/>
      <c r="E908" s="22"/>
      <c r="F908" s="22"/>
    </row>
    <row r="909" spans="3:6" x14ac:dyDescent="0.2">
      <c r="C909" s="28"/>
      <c r="D909" s="22"/>
      <c r="E909" s="22"/>
      <c r="F909" s="22"/>
    </row>
    <row r="910" spans="3:6" x14ac:dyDescent="0.2">
      <c r="C910" s="28"/>
      <c r="D910" s="22"/>
      <c r="E910" s="22"/>
      <c r="F910" s="22"/>
    </row>
    <row r="911" spans="3:6" x14ac:dyDescent="0.2">
      <c r="C911" s="28"/>
      <c r="D911" s="22"/>
      <c r="E911" s="22"/>
      <c r="F911" s="22"/>
    </row>
    <row r="912" spans="3:6" x14ac:dyDescent="0.2">
      <c r="C912" s="28"/>
      <c r="D912" s="22"/>
      <c r="E912" s="22"/>
      <c r="F912" s="22"/>
    </row>
    <row r="913" spans="3:6" x14ac:dyDescent="0.2">
      <c r="C913" s="28"/>
      <c r="D913" s="22"/>
      <c r="E913" s="22"/>
      <c r="F913" s="22"/>
    </row>
    <row r="914" spans="3:6" x14ac:dyDescent="0.2">
      <c r="C914" s="28"/>
      <c r="D914" s="22"/>
      <c r="E914" s="22"/>
      <c r="F914" s="22"/>
    </row>
    <row r="915" spans="3:6" x14ac:dyDescent="0.2">
      <c r="C915" s="28"/>
      <c r="D915" s="22"/>
      <c r="E915" s="22"/>
      <c r="F915" s="22"/>
    </row>
    <row r="916" spans="3:6" x14ac:dyDescent="0.2">
      <c r="C916" s="28"/>
      <c r="D916" s="22"/>
      <c r="E916" s="22"/>
      <c r="F916" s="22"/>
    </row>
    <row r="917" spans="3:6" x14ac:dyDescent="0.2">
      <c r="C917" s="28"/>
      <c r="D917" s="22"/>
      <c r="E917" s="22"/>
      <c r="F917" s="22"/>
    </row>
    <row r="918" spans="3:6" x14ac:dyDescent="0.2">
      <c r="C918" s="28"/>
      <c r="D918" s="22"/>
      <c r="E918" s="22"/>
      <c r="F918" s="22"/>
    </row>
    <row r="919" spans="3:6" x14ac:dyDescent="0.2">
      <c r="C919" s="28"/>
      <c r="D919" s="22"/>
      <c r="E919" s="22"/>
      <c r="F919" s="22"/>
    </row>
    <row r="920" spans="3:6" x14ac:dyDescent="0.2">
      <c r="C920" s="28"/>
      <c r="D920" s="22"/>
      <c r="E920" s="22"/>
      <c r="F920" s="22"/>
    </row>
    <row r="921" spans="3:6" x14ac:dyDescent="0.2">
      <c r="C921" s="28"/>
      <c r="D921" s="22"/>
      <c r="E921" s="22"/>
      <c r="F921" s="22"/>
    </row>
    <row r="922" spans="3:6" x14ac:dyDescent="0.2">
      <c r="C922" s="28"/>
      <c r="D922" s="22"/>
      <c r="E922" s="22"/>
      <c r="F922" s="22"/>
    </row>
    <row r="923" spans="3:6" x14ac:dyDescent="0.2">
      <c r="C923" s="28"/>
      <c r="D923" s="22"/>
      <c r="E923" s="22"/>
      <c r="F923" s="22"/>
    </row>
    <row r="924" spans="3:6" x14ac:dyDescent="0.2">
      <c r="C924" s="28"/>
      <c r="D924" s="22"/>
      <c r="E924" s="22"/>
      <c r="F924" s="22"/>
    </row>
    <row r="925" spans="3:6" x14ac:dyDescent="0.2">
      <c r="C925" s="28"/>
      <c r="D925" s="22"/>
      <c r="E925" s="22"/>
      <c r="F925" s="22"/>
    </row>
    <row r="926" spans="3:6" x14ac:dyDescent="0.2">
      <c r="C926" s="28"/>
      <c r="D926" s="22"/>
      <c r="E926" s="22"/>
      <c r="F926" s="22"/>
    </row>
    <row r="927" spans="3:6" x14ac:dyDescent="0.2">
      <c r="C927" s="28"/>
      <c r="D927" s="22"/>
      <c r="E927" s="22"/>
      <c r="F927" s="22"/>
    </row>
    <row r="928" spans="3:6" x14ac:dyDescent="0.2">
      <c r="C928" s="28"/>
      <c r="D928" s="22"/>
      <c r="E928" s="22"/>
      <c r="F928" s="22"/>
    </row>
    <row r="929" spans="3:6" x14ac:dyDescent="0.2">
      <c r="C929" s="28"/>
      <c r="D929" s="22"/>
      <c r="E929" s="22"/>
      <c r="F929" s="22"/>
    </row>
    <row r="930" spans="3:6" x14ac:dyDescent="0.2">
      <c r="C930" s="28"/>
      <c r="D930" s="22"/>
      <c r="E930" s="22"/>
      <c r="F930" s="22"/>
    </row>
    <row r="931" spans="3:6" x14ac:dyDescent="0.2">
      <c r="C931" s="28"/>
      <c r="D931" s="22"/>
      <c r="E931" s="22"/>
      <c r="F931" s="22"/>
    </row>
    <row r="932" spans="3:6" x14ac:dyDescent="0.2">
      <c r="C932" s="28"/>
      <c r="D932" s="22"/>
      <c r="E932" s="22"/>
      <c r="F932" s="22"/>
    </row>
    <row r="933" spans="3:6" x14ac:dyDescent="0.2">
      <c r="C933" s="28"/>
      <c r="D933" s="22"/>
      <c r="E933" s="22"/>
      <c r="F933" s="22"/>
    </row>
    <row r="934" spans="3:6" x14ac:dyDescent="0.2">
      <c r="C934" s="28"/>
      <c r="D934" s="22"/>
      <c r="E934" s="22"/>
      <c r="F934" s="22"/>
    </row>
    <row r="935" spans="3:6" x14ac:dyDescent="0.2">
      <c r="C935" s="28"/>
      <c r="D935" s="22"/>
      <c r="E935" s="22"/>
      <c r="F935" s="22"/>
    </row>
    <row r="936" spans="3:6" x14ac:dyDescent="0.2">
      <c r="C936" s="28"/>
      <c r="D936" s="22"/>
      <c r="E936" s="22"/>
      <c r="F936" s="22"/>
    </row>
    <row r="937" spans="3:6" x14ac:dyDescent="0.2">
      <c r="C937" s="28"/>
      <c r="D937" s="22"/>
      <c r="E937" s="22"/>
      <c r="F937" s="22"/>
    </row>
    <row r="938" spans="3:6" x14ac:dyDescent="0.2">
      <c r="C938" s="28"/>
      <c r="D938" s="22"/>
      <c r="E938" s="22"/>
      <c r="F938" s="22"/>
    </row>
    <row r="939" spans="3:6" x14ac:dyDescent="0.2">
      <c r="C939" s="28"/>
      <c r="D939" s="22"/>
      <c r="E939" s="22"/>
      <c r="F939" s="22"/>
    </row>
    <row r="940" spans="3:6" x14ac:dyDescent="0.2">
      <c r="C940" s="28"/>
      <c r="D940" s="22"/>
      <c r="E940" s="22"/>
      <c r="F940" s="22"/>
    </row>
    <row r="941" spans="3:6" x14ac:dyDescent="0.2">
      <c r="C941" s="28"/>
      <c r="D941" s="22"/>
      <c r="E941" s="22"/>
      <c r="F941" s="22"/>
    </row>
    <row r="942" spans="3:6" x14ac:dyDescent="0.2">
      <c r="C942" s="28"/>
      <c r="D942" s="22"/>
      <c r="E942" s="22"/>
      <c r="F942" s="22"/>
    </row>
    <row r="943" spans="3:6" x14ac:dyDescent="0.2">
      <c r="C943" s="28"/>
      <c r="D943" s="22"/>
      <c r="E943" s="22"/>
      <c r="F943" s="22"/>
    </row>
    <row r="944" spans="3:6" x14ac:dyDescent="0.2">
      <c r="C944" s="28"/>
      <c r="D944" s="22"/>
      <c r="E944" s="22"/>
      <c r="F944" s="22"/>
    </row>
    <row r="945" spans="3:6" x14ac:dyDescent="0.2">
      <c r="C945" s="28"/>
      <c r="D945" s="22"/>
      <c r="E945" s="22"/>
      <c r="F945" s="22"/>
    </row>
    <row r="946" spans="3:6" x14ac:dyDescent="0.2">
      <c r="C946" s="28"/>
      <c r="D946" s="22"/>
      <c r="E946" s="22"/>
      <c r="F946" s="22"/>
    </row>
    <row r="947" spans="3:6" x14ac:dyDescent="0.2">
      <c r="C947" s="28"/>
      <c r="D947" s="22"/>
      <c r="E947" s="22"/>
      <c r="F947" s="22"/>
    </row>
    <row r="948" spans="3:6" x14ac:dyDescent="0.2">
      <c r="C948" s="28"/>
      <c r="D948" s="22"/>
      <c r="E948" s="22"/>
      <c r="F948" s="22"/>
    </row>
    <row r="949" spans="3:6" x14ac:dyDescent="0.2">
      <c r="C949" s="28"/>
      <c r="D949" s="22"/>
      <c r="E949" s="22"/>
      <c r="F949" s="22"/>
    </row>
    <row r="950" spans="3:6" x14ac:dyDescent="0.2">
      <c r="C950" s="28"/>
      <c r="D950" s="22"/>
      <c r="E950" s="22"/>
      <c r="F950" s="22"/>
    </row>
    <row r="951" spans="3:6" x14ac:dyDescent="0.2">
      <c r="C951" s="28"/>
      <c r="D951" s="22"/>
      <c r="E951" s="22"/>
      <c r="F951" s="22"/>
    </row>
    <row r="952" spans="3:6" x14ac:dyDescent="0.2">
      <c r="C952" s="28"/>
      <c r="D952" s="22"/>
      <c r="E952" s="22"/>
      <c r="F952" s="22"/>
    </row>
    <row r="953" spans="3:6" x14ac:dyDescent="0.2">
      <c r="C953" s="28"/>
      <c r="D953" s="22"/>
      <c r="E953" s="22"/>
      <c r="F953" s="22"/>
    </row>
    <row r="954" spans="3:6" x14ac:dyDescent="0.2">
      <c r="C954" s="28"/>
      <c r="D954" s="22"/>
      <c r="E954" s="22"/>
      <c r="F954" s="22"/>
    </row>
    <row r="955" spans="3:6" x14ac:dyDescent="0.2">
      <c r="C955" s="28"/>
      <c r="D955" s="22"/>
      <c r="E955" s="22"/>
      <c r="F955" s="22"/>
    </row>
    <row r="956" spans="3:6" x14ac:dyDescent="0.2">
      <c r="C956" s="28"/>
      <c r="D956" s="22"/>
      <c r="E956" s="22"/>
      <c r="F956" s="22"/>
    </row>
    <row r="957" spans="3:6" x14ac:dyDescent="0.2">
      <c r="C957" s="28"/>
      <c r="D957" s="22"/>
      <c r="E957" s="22"/>
      <c r="F957" s="22"/>
    </row>
    <row r="958" spans="3:6" x14ac:dyDescent="0.2">
      <c r="C958" s="28"/>
      <c r="D958" s="22"/>
      <c r="E958" s="22"/>
      <c r="F958" s="22"/>
    </row>
    <row r="959" spans="3:6" x14ac:dyDescent="0.2">
      <c r="C959" s="28"/>
      <c r="D959" s="22"/>
      <c r="E959" s="22"/>
      <c r="F959" s="22"/>
    </row>
    <row r="960" spans="3:6" x14ac:dyDescent="0.2">
      <c r="C960" s="28"/>
      <c r="D960" s="22"/>
      <c r="E960" s="22"/>
      <c r="F960" s="22"/>
    </row>
    <row r="961" spans="3:6" x14ac:dyDescent="0.2">
      <c r="C961" s="28"/>
      <c r="D961" s="22"/>
      <c r="E961" s="22"/>
      <c r="F961" s="22"/>
    </row>
    <row r="962" spans="3:6" x14ac:dyDescent="0.2">
      <c r="C962" s="28"/>
      <c r="D962" s="22"/>
      <c r="E962" s="22"/>
      <c r="F962" s="22"/>
    </row>
    <row r="963" spans="3:6" x14ac:dyDescent="0.2">
      <c r="C963" s="28"/>
      <c r="D963" s="22"/>
      <c r="E963" s="22"/>
      <c r="F963" s="22"/>
    </row>
    <row r="964" spans="3:6" x14ac:dyDescent="0.2">
      <c r="C964" s="28"/>
      <c r="D964" s="22"/>
      <c r="E964" s="22"/>
      <c r="F964" s="22"/>
    </row>
    <row r="965" spans="3:6" x14ac:dyDescent="0.2">
      <c r="C965" s="28"/>
      <c r="D965" s="22"/>
      <c r="E965" s="22"/>
      <c r="F965" s="22"/>
    </row>
    <row r="966" spans="3:6" x14ac:dyDescent="0.2">
      <c r="C966" s="28"/>
      <c r="D966" s="22"/>
      <c r="E966" s="22"/>
      <c r="F966" s="22"/>
    </row>
    <row r="967" spans="3:6" x14ac:dyDescent="0.2">
      <c r="C967" s="28"/>
      <c r="D967" s="22"/>
      <c r="E967" s="22"/>
      <c r="F967" s="22"/>
    </row>
    <row r="968" spans="3:6" x14ac:dyDescent="0.2">
      <c r="C968" s="28"/>
      <c r="D968" s="22"/>
      <c r="E968" s="22"/>
      <c r="F968" s="22"/>
    </row>
    <row r="969" spans="3:6" x14ac:dyDescent="0.2">
      <c r="C969" s="28"/>
      <c r="D969" s="22"/>
      <c r="E969" s="22"/>
      <c r="F969" s="22"/>
    </row>
    <row r="970" spans="3:6" x14ac:dyDescent="0.2">
      <c r="C970" s="28"/>
      <c r="D970" s="22"/>
      <c r="E970" s="22"/>
      <c r="F970" s="22"/>
    </row>
    <row r="971" spans="3:6" x14ac:dyDescent="0.2">
      <c r="C971" s="28"/>
      <c r="D971" s="22"/>
      <c r="E971" s="22"/>
      <c r="F971" s="22"/>
    </row>
    <row r="972" spans="3:6" x14ac:dyDescent="0.2">
      <c r="C972" s="28"/>
      <c r="D972" s="22"/>
      <c r="E972" s="22"/>
      <c r="F972" s="22"/>
    </row>
    <row r="973" spans="3:6" x14ac:dyDescent="0.2">
      <c r="C973" s="28"/>
      <c r="D973" s="22"/>
      <c r="E973" s="22"/>
      <c r="F973" s="22"/>
    </row>
    <row r="974" spans="3:6" x14ac:dyDescent="0.2">
      <c r="C974" s="28"/>
      <c r="D974" s="22"/>
      <c r="E974" s="22"/>
      <c r="F974" s="22"/>
    </row>
    <row r="975" spans="3:6" x14ac:dyDescent="0.2">
      <c r="C975" s="28"/>
      <c r="D975" s="22"/>
      <c r="E975" s="22"/>
      <c r="F975" s="22"/>
    </row>
    <row r="976" spans="3:6" x14ac:dyDescent="0.2">
      <c r="C976" s="28"/>
      <c r="D976" s="22"/>
      <c r="E976" s="22"/>
      <c r="F976" s="22"/>
    </row>
    <row r="977" spans="3:6" x14ac:dyDescent="0.2">
      <c r="C977" s="28"/>
      <c r="D977" s="22"/>
      <c r="E977" s="22"/>
      <c r="F977" s="22"/>
    </row>
    <row r="978" spans="3:6" x14ac:dyDescent="0.2">
      <c r="C978" s="28"/>
      <c r="D978" s="22"/>
      <c r="E978" s="22"/>
      <c r="F978" s="22"/>
    </row>
    <row r="979" spans="3:6" x14ac:dyDescent="0.2">
      <c r="C979" s="28"/>
      <c r="D979" s="22"/>
      <c r="E979" s="22"/>
      <c r="F979" s="22"/>
    </row>
    <row r="980" spans="3:6" x14ac:dyDescent="0.2">
      <c r="C980" s="28"/>
      <c r="D980" s="22"/>
      <c r="E980" s="22"/>
      <c r="F980" s="22"/>
    </row>
    <row r="981" spans="3:6" x14ac:dyDescent="0.2">
      <c r="C981" s="28"/>
      <c r="D981" s="22"/>
      <c r="E981" s="22"/>
      <c r="F981" s="22"/>
    </row>
    <row r="982" spans="3:6" x14ac:dyDescent="0.2">
      <c r="C982" s="28"/>
      <c r="D982" s="22"/>
      <c r="E982" s="22"/>
      <c r="F982" s="22"/>
    </row>
    <row r="983" spans="3:6" x14ac:dyDescent="0.2">
      <c r="C983" s="28"/>
      <c r="D983" s="22"/>
      <c r="E983" s="22"/>
      <c r="F983" s="22"/>
    </row>
    <row r="984" spans="3:6" x14ac:dyDescent="0.2">
      <c r="C984" s="28"/>
      <c r="D984" s="22"/>
      <c r="E984" s="22"/>
      <c r="F984" s="22"/>
    </row>
    <row r="985" spans="3:6" x14ac:dyDescent="0.2">
      <c r="C985" s="28"/>
      <c r="D985" s="22"/>
      <c r="E985" s="22"/>
      <c r="F985" s="22"/>
    </row>
    <row r="986" spans="3:6" x14ac:dyDescent="0.2">
      <c r="C986" s="28"/>
      <c r="D986" s="22"/>
      <c r="E986" s="22"/>
      <c r="F986" s="22"/>
    </row>
    <row r="987" spans="3:6" x14ac:dyDescent="0.2">
      <c r="C987" s="28"/>
      <c r="D987" s="22"/>
      <c r="E987" s="22"/>
      <c r="F987" s="22"/>
    </row>
    <row r="988" spans="3:6" x14ac:dyDescent="0.2">
      <c r="C988" s="28"/>
      <c r="D988" s="22"/>
      <c r="E988" s="22"/>
      <c r="F988" s="22"/>
    </row>
    <row r="989" spans="3:6" x14ac:dyDescent="0.2">
      <c r="C989" s="28"/>
      <c r="D989" s="22"/>
      <c r="E989" s="22"/>
      <c r="F989" s="22"/>
    </row>
    <row r="990" spans="3:6" x14ac:dyDescent="0.2">
      <c r="C990" s="28"/>
      <c r="D990" s="22"/>
      <c r="E990" s="22"/>
      <c r="F990" s="22"/>
    </row>
    <row r="991" spans="3:6" x14ac:dyDescent="0.2">
      <c r="C991" s="28"/>
      <c r="D991" s="22"/>
      <c r="E991" s="22"/>
      <c r="F991" s="22"/>
    </row>
    <row r="992" spans="3:6" x14ac:dyDescent="0.2">
      <c r="C992" s="28"/>
      <c r="D992" s="22"/>
      <c r="E992" s="22"/>
      <c r="F992" s="22"/>
    </row>
    <row r="993" spans="3:6" x14ac:dyDescent="0.2">
      <c r="C993" s="28"/>
      <c r="D993" s="22"/>
      <c r="E993" s="22"/>
      <c r="F993" s="22"/>
    </row>
    <row r="994" spans="3:6" x14ac:dyDescent="0.2">
      <c r="C994" s="28"/>
      <c r="D994" s="22"/>
      <c r="E994" s="22"/>
      <c r="F994" s="22"/>
    </row>
    <row r="995" spans="3:6" x14ac:dyDescent="0.2">
      <c r="C995" s="28"/>
      <c r="D995" s="22"/>
      <c r="E995" s="22"/>
      <c r="F995" s="22"/>
    </row>
    <row r="996" spans="3:6" x14ac:dyDescent="0.2">
      <c r="C996" s="28"/>
      <c r="D996" s="22"/>
      <c r="E996" s="22"/>
      <c r="F996" s="22"/>
    </row>
    <row r="997" spans="3:6" x14ac:dyDescent="0.2">
      <c r="C997" s="28"/>
      <c r="D997" s="22"/>
      <c r="E997" s="22"/>
      <c r="F997" s="22"/>
    </row>
    <row r="998" spans="3:6" x14ac:dyDescent="0.2">
      <c r="C998" s="28"/>
      <c r="D998" s="22"/>
      <c r="E998" s="22"/>
      <c r="F998" s="22"/>
    </row>
    <row r="999" spans="3:6" x14ac:dyDescent="0.2">
      <c r="C999" s="28"/>
      <c r="D999" s="22"/>
      <c r="E999" s="22"/>
      <c r="F999" s="22"/>
    </row>
    <row r="1000" spans="3:6" x14ac:dyDescent="0.2">
      <c r="C1000" s="28"/>
      <c r="D1000" s="22"/>
      <c r="E1000" s="22"/>
      <c r="F1000" s="22"/>
    </row>
    <row r="1001" spans="3:6" x14ac:dyDescent="0.2">
      <c r="C1001" s="28"/>
      <c r="D1001" s="22"/>
      <c r="E1001" s="22"/>
      <c r="F1001" s="22"/>
    </row>
    <row r="1002" spans="3:6" x14ac:dyDescent="0.2">
      <c r="C1002" s="28"/>
      <c r="D1002" s="22"/>
      <c r="E1002" s="22"/>
      <c r="F1002" s="22"/>
    </row>
    <row r="1003" spans="3:6" x14ac:dyDescent="0.2">
      <c r="C1003" s="28"/>
      <c r="D1003" s="22"/>
      <c r="E1003" s="22"/>
      <c r="F1003" s="22"/>
    </row>
    <row r="1004" spans="3:6" x14ac:dyDescent="0.2">
      <c r="C1004" s="28"/>
      <c r="D1004" s="22"/>
      <c r="E1004" s="22"/>
      <c r="F1004" s="22"/>
    </row>
    <row r="1005" spans="3:6" x14ac:dyDescent="0.2">
      <c r="C1005" s="28"/>
      <c r="D1005" s="22"/>
      <c r="E1005" s="22"/>
      <c r="F1005" s="22"/>
    </row>
    <row r="1006" spans="3:6" x14ac:dyDescent="0.2">
      <c r="C1006" s="28"/>
      <c r="D1006" s="22"/>
      <c r="E1006" s="22"/>
      <c r="F1006" s="22"/>
    </row>
    <row r="1007" spans="3:6" x14ac:dyDescent="0.2">
      <c r="C1007" s="28"/>
      <c r="D1007" s="22"/>
      <c r="E1007" s="22"/>
      <c r="F1007" s="22"/>
    </row>
    <row r="1008" spans="3:6" x14ac:dyDescent="0.2">
      <c r="C1008" s="28"/>
      <c r="D1008" s="22"/>
      <c r="E1008" s="22"/>
      <c r="F1008" s="22"/>
    </row>
    <row r="1009" spans="3:6" x14ac:dyDescent="0.2">
      <c r="C1009" s="28"/>
      <c r="D1009" s="22"/>
      <c r="E1009" s="22"/>
      <c r="F1009" s="22"/>
    </row>
    <row r="1010" spans="3:6" x14ac:dyDescent="0.2">
      <c r="C1010" s="28"/>
      <c r="D1010" s="22"/>
      <c r="E1010" s="22"/>
      <c r="F1010" s="22"/>
    </row>
    <row r="1011" spans="3:6" x14ac:dyDescent="0.2">
      <c r="C1011" s="28"/>
      <c r="D1011" s="22"/>
      <c r="E1011" s="22"/>
      <c r="F1011" s="22"/>
    </row>
    <row r="1012" spans="3:6" x14ac:dyDescent="0.2">
      <c r="C1012" s="28"/>
      <c r="D1012" s="22"/>
      <c r="E1012" s="22"/>
      <c r="F1012" s="22"/>
    </row>
    <row r="1013" spans="3:6" x14ac:dyDescent="0.2">
      <c r="C1013" s="28"/>
      <c r="D1013" s="22"/>
      <c r="E1013" s="22"/>
      <c r="F1013" s="22"/>
    </row>
    <row r="1014" spans="3:6" x14ac:dyDescent="0.2">
      <c r="C1014" s="28"/>
      <c r="D1014" s="22"/>
      <c r="E1014" s="22"/>
      <c r="F1014" s="22"/>
    </row>
    <row r="1015" spans="3:6" x14ac:dyDescent="0.2">
      <c r="C1015" s="28"/>
      <c r="D1015" s="22"/>
      <c r="E1015" s="22"/>
      <c r="F1015" s="22"/>
    </row>
    <row r="1016" spans="3:6" x14ac:dyDescent="0.2">
      <c r="C1016" s="28"/>
      <c r="D1016" s="22"/>
      <c r="E1016" s="22"/>
      <c r="F1016" s="22"/>
    </row>
    <row r="1017" spans="3:6" x14ac:dyDescent="0.2">
      <c r="C1017" s="28"/>
      <c r="D1017" s="22"/>
      <c r="E1017" s="22"/>
      <c r="F1017" s="22"/>
    </row>
    <row r="1018" spans="3:6" x14ac:dyDescent="0.2">
      <c r="C1018" s="28"/>
      <c r="D1018" s="22"/>
      <c r="E1018" s="22"/>
      <c r="F1018" s="22"/>
    </row>
    <row r="1019" spans="3:6" x14ac:dyDescent="0.2">
      <c r="C1019" s="28"/>
      <c r="D1019" s="22"/>
      <c r="E1019" s="22"/>
      <c r="F1019" s="22"/>
    </row>
    <row r="1020" spans="3:6" x14ac:dyDescent="0.2">
      <c r="C1020" s="28"/>
      <c r="D1020" s="22"/>
      <c r="E1020" s="22"/>
      <c r="F1020" s="22"/>
    </row>
    <row r="1021" spans="3:6" x14ac:dyDescent="0.2">
      <c r="C1021" s="28"/>
      <c r="D1021" s="22"/>
      <c r="E1021" s="22"/>
      <c r="F1021" s="22"/>
    </row>
    <row r="1022" spans="3:6" x14ac:dyDescent="0.2">
      <c r="C1022" s="28"/>
      <c r="D1022" s="22"/>
      <c r="E1022" s="22"/>
      <c r="F1022" s="22"/>
    </row>
    <row r="1023" spans="3:6" x14ac:dyDescent="0.2">
      <c r="C1023" s="28"/>
      <c r="D1023" s="22"/>
      <c r="E1023" s="22"/>
      <c r="F1023" s="22"/>
    </row>
    <row r="1024" spans="3:6" x14ac:dyDescent="0.2">
      <c r="C1024" s="28"/>
      <c r="D1024" s="22"/>
      <c r="E1024" s="22"/>
      <c r="F1024" s="22"/>
    </row>
    <row r="1025" spans="3:6" x14ac:dyDescent="0.2">
      <c r="C1025" s="28"/>
      <c r="D1025" s="22"/>
      <c r="E1025" s="22"/>
      <c r="F1025" s="22"/>
    </row>
    <row r="1026" spans="3:6" x14ac:dyDescent="0.2">
      <c r="C1026" s="28"/>
      <c r="D1026" s="22"/>
      <c r="E1026" s="22"/>
      <c r="F1026" s="22"/>
    </row>
    <row r="1027" spans="3:6" x14ac:dyDescent="0.2">
      <c r="C1027" s="28"/>
      <c r="D1027" s="22"/>
      <c r="E1027" s="22"/>
      <c r="F1027" s="22"/>
    </row>
    <row r="1028" spans="3:6" x14ac:dyDescent="0.2">
      <c r="C1028" s="28"/>
      <c r="D1028" s="22"/>
      <c r="E1028" s="22"/>
      <c r="F1028" s="22"/>
    </row>
    <row r="1029" spans="3:6" x14ac:dyDescent="0.2">
      <c r="C1029" s="28"/>
      <c r="D1029" s="22"/>
      <c r="E1029" s="22"/>
      <c r="F1029" s="22"/>
    </row>
    <row r="1030" spans="3:6" x14ac:dyDescent="0.2">
      <c r="C1030" s="28"/>
      <c r="D1030" s="22"/>
      <c r="E1030" s="22"/>
      <c r="F1030" s="22"/>
    </row>
    <row r="1031" spans="3:6" x14ac:dyDescent="0.2">
      <c r="C1031" s="28"/>
      <c r="D1031" s="22"/>
      <c r="E1031" s="22"/>
      <c r="F1031" s="22"/>
    </row>
    <row r="1032" spans="3:6" x14ac:dyDescent="0.2">
      <c r="C1032" s="28"/>
      <c r="D1032" s="22"/>
      <c r="E1032" s="22"/>
      <c r="F1032" s="22"/>
    </row>
    <row r="1033" spans="3:6" x14ac:dyDescent="0.2">
      <c r="C1033" s="28"/>
      <c r="D1033" s="22"/>
      <c r="E1033" s="22"/>
      <c r="F1033" s="22"/>
    </row>
    <row r="1034" spans="3:6" x14ac:dyDescent="0.2">
      <c r="C1034" s="28"/>
      <c r="D1034" s="22"/>
      <c r="E1034" s="22"/>
      <c r="F1034" s="22"/>
    </row>
    <row r="1035" spans="3:6" x14ac:dyDescent="0.2">
      <c r="C1035" s="28"/>
      <c r="D1035" s="22"/>
      <c r="E1035" s="22"/>
      <c r="F1035" s="22"/>
    </row>
    <row r="1036" spans="3:6" x14ac:dyDescent="0.2">
      <c r="C1036" s="28"/>
      <c r="D1036" s="22"/>
      <c r="E1036" s="22"/>
      <c r="F1036" s="22"/>
    </row>
    <row r="1037" spans="3:6" x14ac:dyDescent="0.2">
      <c r="C1037" s="28"/>
      <c r="D1037" s="22"/>
      <c r="E1037" s="22"/>
      <c r="F1037" s="22"/>
    </row>
    <row r="1038" spans="3:6" x14ac:dyDescent="0.2">
      <c r="C1038" s="28"/>
      <c r="D1038" s="22"/>
      <c r="E1038" s="22"/>
      <c r="F1038" s="22"/>
    </row>
    <row r="1039" spans="3:6" x14ac:dyDescent="0.2">
      <c r="C1039" s="28"/>
      <c r="D1039" s="22"/>
      <c r="E1039" s="22"/>
      <c r="F1039" s="22"/>
    </row>
    <row r="1040" spans="3:6" x14ac:dyDescent="0.2">
      <c r="C1040" s="28"/>
      <c r="D1040" s="22"/>
      <c r="E1040" s="22"/>
      <c r="F1040" s="22"/>
    </row>
    <row r="1041" spans="3:6" x14ac:dyDescent="0.2">
      <c r="C1041" s="28"/>
      <c r="D1041" s="22"/>
      <c r="E1041" s="22"/>
      <c r="F1041" s="22"/>
    </row>
    <row r="1042" spans="3:6" x14ac:dyDescent="0.2">
      <c r="C1042" s="28"/>
      <c r="D1042" s="22"/>
      <c r="E1042" s="22"/>
      <c r="F1042" s="22"/>
    </row>
    <row r="1043" spans="3:6" x14ac:dyDescent="0.2">
      <c r="C1043" s="28"/>
      <c r="D1043" s="22"/>
      <c r="E1043" s="22"/>
      <c r="F1043" s="22"/>
    </row>
    <row r="1044" spans="3:6" x14ac:dyDescent="0.2">
      <c r="C1044" s="28"/>
      <c r="D1044" s="22"/>
      <c r="E1044" s="22"/>
      <c r="F1044" s="22"/>
    </row>
    <row r="1045" spans="3:6" x14ac:dyDescent="0.2">
      <c r="C1045" s="28"/>
      <c r="D1045" s="22"/>
      <c r="E1045" s="22"/>
      <c r="F1045" s="22"/>
    </row>
    <row r="1046" spans="3:6" x14ac:dyDescent="0.2">
      <c r="C1046" s="28"/>
      <c r="D1046" s="22"/>
      <c r="E1046" s="22"/>
      <c r="F1046" s="22"/>
    </row>
    <row r="1047" spans="3:6" x14ac:dyDescent="0.2">
      <c r="C1047" s="28"/>
      <c r="D1047" s="22"/>
      <c r="E1047" s="22"/>
      <c r="F1047" s="22"/>
    </row>
    <row r="1048" spans="3:6" x14ac:dyDescent="0.2">
      <c r="C1048" s="28"/>
      <c r="D1048" s="22"/>
      <c r="E1048" s="22"/>
      <c r="F1048" s="22"/>
    </row>
    <row r="1049" spans="3:6" x14ac:dyDescent="0.2">
      <c r="C1049" s="28"/>
      <c r="D1049" s="22"/>
      <c r="E1049" s="22"/>
      <c r="F1049" s="22"/>
    </row>
    <row r="1050" spans="3:6" x14ac:dyDescent="0.2">
      <c r="C1050" s="28"/>
      <c r="D1050" s="22"/>
      <c r="E1050" s="22"/>
      <c r="F1050" s="22"/>
    </row>
    <row r="1051" spans="3:6" x14ac:dyDescent="0.2">
      <c r="C1051" s="28"/>
      <c r="D1051" s="22"/>
      <c r="E1051" s="22"/>
      <c r="F1051" s="22"/>
    </row>
    <row r="1052" spans="3:6" x14ac:dyDescent="0.2">
      <c r="C1052" s="28"/>
      <c r="D1052" s="22"/>
      <c r="E1052" s="22"/>
      <c r="F1052" s="22"/>
    </row>
    <row r="1053" spans="3:6" x14ac:dyDescent="0.2">
      <c r="C1053" s="28"/>
      <c r="D1053" s="22"/>
      <c r="E1053" s="22"/>
      <c r="F1053" s="22"/>
    </row>
    <row r="1054" spans="3:6" x14ac:dyDescent="0.2">
      <c r="C1054" s="28"/>
      <c r="D1054" s="22"/>
      <c r="E1054" s="22"/>
      <c r="F1054" s="22"/>
    </row>
    <row r="1055" spans="3:6" x14ac:dyDescent="0.2">
      <c r="C1055" s="28"/>
      <c r="D1055" s="22"/>
      <c r="E1055" s="22"/>
      <c r="F1055" s="22"/>
    </row>
    <row r="1056" spans="3:6" x14ac:dyDescent="0.2">
      <c r="C1056" s="28"/>
      <c r="D1056" s="22"/>
      <c r="E1056" s="22"/>
      <c r="F1056" s="22"/>
    </row>
    <row r="1057" spans="3:6" x14ac:dyDescent="0.2">
      <c r="C1057" s="28"/>
      <c r="D1057" s="22"/>
      <c r="E1057" s="22"/>
      <c r="F1057" s="22"/>
    </row>
    <row r="1058" spans="3:6" x14ac:dyDescent="0.2">
      <c r="C1058" s="28"/>
      <c r="D1058" s="22"/>
      <c r="E1058" s="22"/>
      <c r="F1058" s="22"/>
    </row>
    <row r="1059" spans="3:6" x14ac:dyDescent="0.2">
      <c r="C1059" s="28"/>
      <c r="D1059" s="22"/>
      <c r="E1059" s="22"/>
      <c r="F1059" s="22"/>
    </row>
    <row r="1060" spans="3:6" x14ac:dyDescent="0.2">
      <c r="C1060" s="28"/>
      <c r="D1060" s="22"/>
      <c r="E1060" s="22"/>
      <c r="F1060" s="22"/>
    </row>
    <row r="1061" spans="3:6" x14ac:dyDescent="0.2">
      <c r="C1061" s="28"/>
      <c r="D1061" s="22"/>
      <c r="E1061" s="22"/>
      <c r="F1061" s="22"/>
    </row>
    <row r="1062" spans="3:6" x14ac:dyDescent="0.2">
      <c r="C1062" s="28"/>
      <c r="D1062" s="22"/>
      <c r="E1062" s="22"/>
      <c r="F1062" s="22"/>
    </row>
    <row r="1063" spans="3:6" x14ac:dyDescent="0.2">
      <c r="C1063" s="28"/>
      <c r="D1063" s="22"/>
      <c r="E1063" s="22"/>
      <c r="F1063" s="22"/>
    </row>
    <row r="1064" spans="3:6" x14ac:dyDescent="0.2">
      <c r="C1064" s="28"/>
      <c r="D1064" s="22"/>
      <c r="E1064" s="22"/>
      <c r="F1064" s="22"/>
    </row>
    <row r="1065" spans="3:6" x14ac:dyDescent="0.2">
      <c r="C1065" s="28"/>
      <c r="D1065" s="22"/>
      <c r="E1065" s="22"/>
      <c r="F1065" s="22"/>
    </row>
    <row r="1066" spans="3:6" x14ac:dyDescent="0.2">
      <c r="C1066" s="28"/>
      <c r="D1066" s="22"/>
      <c r="E1066" s="22"/>
      <c r="F1066" s="22"/>
    </row>
    <row r="1067" spans="3:6" x14ac:dyDescent="0.2">
      <c r="C1067" s="28"/>
      <c r="D1067" s="22"/>
      <c r="E1067" s="22"/>
      <c r="F1067" s="22"/>
    </row>
    <row r="1068" spans="3:6" x14ac:dyDescent="0.2">
      <c r="C1068" s="28"/>
      <c r="D1068" s="22"/>
      <c r="E1068" s="22"/>
      <c r="F1068" s="22"/>
    </row>
    <row r="1069" spans="3:6" x14ac:dyDescent="0.2">
      <c r="C1069" s="28"/>
      <c r="D1069" s="22"/>
      <c r="E1069" s="22"/>
      <c r="F1069" s="22"/>
    </row>
    <row r="1070" spans="3:6" x14ac:dyDescent="0.2">
      <c r="C1070" s="28"/>
      <c r="D1070" s="22"/>
      <c r="E1070" s="22"/>
      <c r="F1070" s="22"/>
    </row>
    <row r="1071" spans="3:6" x14ac:dyDescent="0.2">
      <c r="C1071" s="28"/>
      <c r="D1071" s="22"/>
      <c r="E1071" s="22"/>
      <c r="F1071" s="22"/>
    </row>
    <row r="1072" spans="3:6" x14ac:dyDescent="0.2">
      <c r="C1072" s="28"/>
      <c r="D1072" s="22"/>
      <c r="E1072" s="22"/>
      <c r="F1072" s="22"/>
    </row>
    <row r="1073" spans="3:6" x14ac:dyDescent="0.2">
      <c r="C1073" s="28"/>
      <c r="D1073" s="22"/>
      <c r="E1073" s="22"/>
      <c r="F1073" s="22"/>
    </row>
    <row r="1074" spans="3:6" x14ac:dyDescent="0.2">
      <c r="C1074" s="28"/>
      <c r="D1074" s="22"/>
      <c r="E1074" s="22"/>
      <c r="F1074" s="22"/>
    </row>
    <row r="1075" spans="3:6" x14ac:dyDescent="0.2">
      <c r="C1075" s="28"/>
      <c r="D1075" s="22"/>
      <c r="E1075" s="22"/>
      <c r="F1075" s="22"/>
    </row>
    <row r="1076" spans="3:6" x14ac:dyDescent="0.2">
      <c r="C1076" s="28"/>
      <c r="D1076" s="22"/>
      <c r="E1076" s="22"/>
      <c r="F1076" s="22"/>
    </row>
    <row r="1077" spans="3:6" x14ac:dyDescent="0.2">
      <c r="C1077" s="28"/>
      <c r="D1077" s="22"/>
      <c r="E1077" s="22"/>
      <c r="F1077" s="22"/>
    </row>
    <row r="1078" spans="3:6" x14ac:dyDescent="0.2">
      <c r="C1078" s="28"/>
      <c r="D1078" s="22"/>
      <c r="E1078" s="22"/>
      <c r="F1078" s="22"/>
    </row>
    <row r="1079" spans="3:6" x14ac:dyDescent="0.2">
      <c r="C1079" s="28"/>
      <c r="D1079" s="22"/>
      <c r="E1079" s="22"/>
      <c r="F1079" s="22"/>
    </row>
    <row r="1080" spans="3:6" x14ac:dyDescent="0.2">
      <c r="C1080" s="28"/>
      <c r="D1080" s="22"/>
      <c r="E1080" s="22"/>
      <c r="F1080" s="22"/>
    </row>
    <row r="1081" spans="3:6" x14ac:dyDescent="0.2">
      <c r="C1081" s="28"/>
      <c r="D1081" s="22"/>
      <c r="E1081" s="22"/>
      <c r="F1081" s="22"/>
    </row>
    <row r="1082" spans="3:6" x14ac:dyDescent="0.2">
      <c r="C1082" s="28"/>
      <c r="D1082" s="22"/>
      <c r="E1082" s="22"/>
      <c r="F1082" s="22"/>
    </row>
    <row r="1083" spans="3:6" x14ac:dyDescent="0.2">
      <c r="C1083" s="28"/>
      <c r="D1083" s="22"/>
      <c r="E1083" s="22"/>
      <c r="F1083" s="22"/>
    </row>
    <row r="1084" spans="3:6" x14ac:dyDescent="0.2">
      <c r="C1084" s="28"/>
      <c r="D1084" s="22"/>
      <c r="E1084" s="22"/>
      <c r="F1084" s="22"/>
    </row>
    <row r="1085" spans="3:6" x14ac:dyDescent="0.2">
      <c r="C1085" s="28"/>
      <c r="D1085" s="22"/>
      <c r="E1085" s="22"/>
      <c r="F1085" s="22"/>
    </row>
    <row r="1086" spans="3:6" x14ac:dyDescent="0.2">
      <c r="C1086" s="28"/>
      <c r="D1086" s="22"/>
      <c r="E1086" s="22"/>
      <c r="F1086" s="22"/>
    </row>
    <row r="1087" spans="3:6" x14ac:dyDescent="0.2">
      <c r="C1087" s="28"/>
      <c r="D1087" s="22"/>
      <c r="E1087" s="22"/>
      <c r="F1087" s="22"/>
    </row>
    <row r="1088" spans="3:6" x14ac:dyDescent="0.2">
      <c r="C1088" s="28"/>
      <c r="D1088" s="22"/>
      <c r="E1088" s="22"/>
      <c r="F1088" s="22"/>
    </row>
    <row r="1089" spans="3:6" x14ac:dyDescent="0.2">
      <c r="C1089" s="28"/>
      <c r="D1089" s="22"/>
      <c r="E1089" s="22"/>
      <c r="F1089" s="22"/>
    </row>
    <row r="1090" spans="3:6" x14ac:dyDescent="0.2">
      <c r="C1090" s="28"/>
      <c r="D1090" s="22"/>
      <c r="E1090" s="22"/>
      <c r="F1090" s="22"/>
    </row>
    <row r="1091" spans="3:6" x14ac:dyDescent="0.2">
      <c r="C1091" s="28"/>
      <c r="D1091" s="22"/>
      <c r="E1091" s="22"/>
      <c r="F1091" s="22"/>
    </row>
    <row r="1092" spans="3:6" x14ac:dyDescent="0.2">
      <c r="C1092" s="28"/>
      <c r="D1092" s="22"/>
      <c r="E1092" s="22"/>
      <c r="F1092" s="22"/>
    </row>
    <row r="1093" spans="3:6" x14ac:dyDescent="0.2">
      <c r="C1093" s="28"/>
      <c r="D1093" s="22"/>
      <c r="E1093" s="22"/>
      <c r="F1093" s="22"/>
    </row>
    <row r="1094" spans="3:6" x14ac:dyDescent="0.2">
      <c r="C1094" s="28"/>
      <c r="D1094" s="22"/>
      <c r="E1094" s="22"/>
      <c r="F1094" s="22"/>
    </row>
    <row r="1095" spans="3:6" x14ac:dyDescent="0.2">
      <c r="C1095" s="28"/>
      <c r="D1095" s="22"/>
      <c r="E1095" s="22"/>
      <c r="F1095" s="22"/>
    </row>
    <row r="1096" spans="3:6" x14ac:dyDescent="0.2">
      <c r="C1096" s="28"/>
      <c r="D1096" s="22"/>
      <c r="E1096" s="22"/>
      <c r="F1096" s="22"/>
    </row>
    <row r="1097" spans="3:6" x14ac:dyDescent="0.2">
      <c r="C1097" s="28"/>
      <c r="D1097" s="22"/>
      <c r="E1097" s="22"/>
      <c r="F1097" s="22"/>
    </row>
    <row r="1098" spans="3:6" x14ac:dyDescent="0.2">
      <c r="C1098" s="28"/>
      <c r="D1098" s="22"/>
      <c r="E1098" s="22"/>
      <c r="F1098" s="22"/>
    </row>
    <row r="1099" spans="3:6" x14ac:dyDescent="0.2">
      <c r="C1099" s="28"/>
      <c r="D1099" s="22"/>
      <c r="E1099" s="22"/>
      <c r="F1099" s="22"/>
    </row>
    <row r="1100" spans="3:6" x14ac:dyDescent="0.2">
      <c r="C1100" s="28"/>
      <c r="D1100" s="22"/>
      <c r="E1100" s="22"/>
      <c r="F1100" s="22"/>
    </row>
    <row r="1101" spans="3:6" x14ac:dyDescent="0.2">
      <c r="C1101" s="28"/>
      <c r="D1101" s="22"/>
      <c r="E1101" s="22"/>
      <c r="F1101" s="22"/>
    </row>
    <row r="1102" spans="3:6" x14ac:dyDescent="0.2">
      <c r="C1102" s="28"/>
      <c r="D1102" s="22"/>
      <c r="E1102" s="22"/>
      <c r="F1102" s="22"/>
    </row>
    <row r="1103" spans="3:6" x14ac:dyDescent="0.2">
      <c r="C1103" s="28"/>
      <c r="D1103" s="22"/>
      <c r="E1103" s="22"/>
      <c r="F1103" s="22"/>
    </row>
    <row r="1104" spans="3:6" x14ac:dyDescent="0.2">
      <c r="C1104" s="28"/>
      <c r="D1104" s="22"/>
      <c r="E1104" s="22"/>
      <c r="F1104" s="22"/>
    </row>
    <row r="1105" spans="3:6" x14ac:dyDescent="0.2">
      <c r="C1105" s="28"/>
      <c r="D1105" s="22"/>
      <c r="E1105" s="22"/>
      <c r="F1105" s="22"/>
    </row>
    <row r="1106" spans="3:6" x14ac:dyDescent="0.2">
      <c r="C1106" s="28"/>
      <c r="D1106" s="22"/>
      <c r="E1106" s="22"/>
      <c r="F1106" s="22"/>
    </row>
    <row r="1107" spans="3:6" x14ac:dyDescent="0.2">
      <c r="C1107" s="28"/>
      <c r="D1107" s="22"/>
      <c r="E1107" s="22"/>
      <c r="F1107" s="22"/>
    </row>
    <row r="1108" spans="3:6" x14ac:dyDescent="0.2">
      <c r="C1108" s="28"/>
      <c r="D1108" s="22"/>
      <c r="E1108" s="22"/>
      <c r="F1108" s="22"/>
    </row>
    <row r="1109" spans="3:6" x14ac:dyDescent="0.2">
      <c r="C1109" s="28"/>
      <c r="D1109" s="22"/>
      <c r="E1109" s="22"/>
      <c r="F1109" s="22"/>
    </row>
    <row r="1110" spans="3:6" x14ac:dyDescent="0.2">
      <c r="C1110" s="28"/>
      <c r="D1110" s="22"/>
      <c r="E1110" s="22"/>
      <c r="F1110" s="22"/>
    </row>
    <row r="1111" spans="3:6" x14ac:dyDescent="0.2">
      <c r="C1111" s="28"/>
      <c r="D1111" s="22"/>
      <c r="E1111" s="22"/>
      <c r="F1111" s="22"/>
    </row>
    <row r="1112" spans="3:6" x14ac:dyDescent="0.2">
      <c r="C1112" s="28"/>
      <c r="D1112" s="22"/>
      <c r="E1112" s="22"/>
      <c r="F1112" s="22"/>
    </row>
    <row r="1113" spans="3:6" x14ac:dyDescent="0.2">
      <c r="C1113" s="28"/>
      <c r="D1113" s="22"/>
      <c r="E1113" s="22"/>
      <c r="F1113" s="22"/>
    </row>
    <row r="1114" spans="3:6" x14ac:dyDescent="0.2">
      <c r="C1114" s="28"/>
      <c r="D1114" s="22"/>
      <c r="E1114" s="22"/>
      <c r="F1114" s="22"/>
    </row>
    <row r="1115" spans="3:6" x14ac:dyDescent="0.2">
      <c r="C1115" s="28"/>
      <c r="D1115" s="22"/>
      <c r="E1115" s="22"/>
      <c r="F1115" s="22"/>
    </row>
    <row r="1116" spans="3:6" x14ac:dyDescent="0.2">
      <c r="C1116" s="28"/>
      <c r="D1116" s="22"/>
      <c r="E1116" s="22"/>
      <c r="F1116" s="22"/>
    </row>
    <row r="1117" spans="3:6" x14ac:dyDescent="0.2">
      <c r="C1117" s="28"/>
      <c r="D1117" s="22"/>
      <c r="E1117" s="22"/>
      <c r="F1117" s="22"/>
    </row>
    <row r="1118" spans="3:6" x14ac:dyDescent="0.2">
      <c r="C1118" s="28"/>
      <c r="D1118" s="22"/>
      <c r="E1118" s="22"/>
      <c r="F1118" s="22"/>
    </row>
    <row r="1119" spans="3:6" x14ac:dyDescent="0.2">
      <c r="C1119" s="28"/>
      <c r="D1119" s="22"/>
      <c r="E1119" s="22"/>
      <c r="F1119" s="22"/>
    </row>
    <row r="1120" spans="3:6" x14ac:dyDescent="0.2">
      <c r="C1120" s="28"/>
      <c r="D1120" s="22"/>
      <c r="E1120" s="22"/>
      <c r="F1120" s="22"/>
    </row>
    <row r="1121" spans="3:6" x14ac:dyDescent="0.2">
      <c r="C1121" s="28"/>
      <c r="D1121" s="22"/>
      <c r="E1121" s="22"/>
      <c r="F1121" s="22"/>
    </row>
    <row r="1122" spans="3:6" x14ac:dyDescent="0.2">
      <c r="C1122" s="28"/>
      <c r="D1122" s="22"/>
      <c r="E1122" s="22"/>
      <c r="F1122" s="22"/>
    </row>
    <row r="1123" spans="3:6" x14ac:dyDescent="0.2">
      <c r="C1123" s="28"/>
      <c r="D1123" s="22"/>
      <c r="E1123" s="22"/>
      <c r="F1123" s="22"/>
    </row>
    <row r="1124" spans="3:6" x14ac:dyDescent="0.2">
      <c r="C1124" s="28"/>
      <c r="D1124" s="22"/>
      <c r="E1124" s="22"/>
      <c r="F1124" s="22"/>
    </row>
    <row r="1125" spans="3:6" x14ac:dyDescent="0.2">
      <c r="C1125" s="28"/>
      <c r="D1125" s="22"/>
      <c r="E1125" s="22"/>
      <c r="F1125" s="22"/>
    </row>
    <row r="1126" spans="3:6" x14ac:dyDescent="0.2">
      <c r="C1126" s="28"/>
      <c r="D1126" s="22"/>
      <c r="E1126" s="22"/>
      <c r="F1126" s="22"/>
    </row>
    <row r="1127" spans="3:6" x14ac:dyDescent="0.2">
      <c r="C1127" s="28"/>
      <c r="D1127" s="22"/>
      <c r="E1127" s="22"/>
      <c r="F1127" s="22"/>
    </row>
    <row r="1128" spans="3:6" x14ac:dyDescent="0.2">
      <c r="C1128" s="28"/>
      <c r="D1128" s="22"/>
      <c r="E1128" s="22"/>
      <c r="F1128" s="22"/>
    </row>
    <row r="1129" spans="3:6" x14ac:dyDescent="0.2">
      <c r="C1129" s="28"/>
      <c r="D1129" s="22"/>
      <c r="E1129" s="22"/>
      <c r="F1129" s="22"/>
    </row>
    <row r="1130" spans="3:6" x14ac:dyDescent="0.2">
      <c r="C1130" s="28"/>
      <c r="D1130" s="22"/>
      <c r="E1130" s="22"/>
      <c r="F1130" s="22"/>
    </row>
    <row r="1131" spans="3:6" x14ac:dyDescent="0.2">
      <c r="C1131" s="28"/>
      <c r="D1131" s="22"/>
      <c r="E1131" s="22"/>
      <c r="F1131" s="22"/>
    </row>
    <row r="1132" spans="3:6" x14ac:dyDescent="0.2">
      <c r="C1132" s="28"/>
      <c r="D1132" s="22"/>
      <c r="E1132" s="22"/>
      <c r="F1132" s="22"/>
    </row>
    <row r="1133" spans="3:6" x14ac:dyDescent="0.2">
      <c r="C1133" s="28"/>
      <c r="D1133" s="22"/>
      <c r="E1133" s="22"/>
      <c r="F1133" s="22"/>
    </row>
    <row r="1134" spans="3:6" x14ac:dyDescent="0.2">
      <c r="C1134" s="28"/>
      <c r="D1134" s="22"/>
      <c r="E1134" s="22"/>
      <c r="F1134" s="22"/>
    </row>
    <row r="1135" spans="3:6" x14ac:dyDescent="0.2">
      <c r="C1135" s="28"/>
      <c r="D1135" s="22"/>
      <c r="E1135" s="22"/>
      <c r="F1135" s="22"/>
    </row>
    <row r="1136" spans="3:6" x14ac:dyDescent="0.2">
      <c r="C1136" s="28"/>
      <c r="D1136" s="22"/>
      <c r="E1136" s="22"/>
      <c r="F1136" s="22"/>
    </row>
    <row r="1137" spans="3:6" x14ac:dyDescent="0.2">
      <c r="C1137" s="28"/>
      <c r="D1137" s="22"/>
      <c r="E1137" s="22"/>
      <c r="F1137" s="22"/>
    </row>
    <row r="1138" spans="3:6" x14ac:dyDescent="0.2">
      <c r="C1138" s="28"/>
      <c r="D1138" s="22"/>
      <c r="E1138" s="22"/>
      <c r="F1138" s="22"/>
    </row>
    <row r="1139" spans="3:6" x14ac:dyDescent="0.2">
      <c r="C1139" s="28"/>
      <c r="D1139" s="22"/>
      <c r="E1139" s="22"/>
      <c r="F1139" s="22"/>
    </row>
    <row r="1140" spans="3:6" x14ac:dyDescent="0.2">
      <c r="C1140" s="28"/>
      <c r="D1140" s="22"/>
      <c r="E1140" s="22"/>
      <c r="F1140" s="22"/>
    </row>
    <row r="1141" spans="3:6" x14ac:dyDescent="0.2">
      <c r="C1141" s="28"/>
      <c r="D1141" s="22"/>
      <c r="E1141" s="22"/>
      <c r="F1141" s="22"/>
    </row>
    <row r="1142" spans="3:6" x14ac:dyDescent="0.2">
      <c r="C1142" s="28"/>
      <c r="D1142" s="22"/>
      <c r="E1142" s="22"/>
      <c r="F1142" s="22"/>
    </row>
    <row r="1143" spans="3:6" x14ac:dyDescent="0.2">
      <c r="C1143" s="28"/>
      <c r="D1143" s="22"/>
      <c r="E1143" s="22"/>
      <c r="F1143" s="22"/>
    </row>
    <row r="1144" spans="3:6" x14ac:dyDescent="0.2">
      <c r="C1144" s="28"/>
      <c r="D1144" s="22"/>
      <c r="E1144" s="22"/>
      <c r="F1144" s="22"/>
    </row>
    <row r="1145" spans="3:6" x14ac:dyDescent="0.2">
      <c r="C1145" s="28"/>
      <c r="D1145" s="22"/>
      <c r="E1145" s="22"/>
      <c r="F1145" s="22"/>
    </row>
    <row r="1146" spans="3:6" x14ac:dyDescent="0.2">
      <c r="C1146" s="28"/>
      <c r="D1146" s="22"/>
      <c r="E1146" s="22"/>
      <c r="F1146" s="22"/>
    </row>
    <row r="1147" spans="3:6" x14ac:dyDescent="0.2">
      <c r="C1147" s="28"/>
      <c r="D1147" s="22"/>
      <c r="E1147" s="22"/>
      <c r="F1147" s="22"/>
    </row>
    <row r="1148" spans="3:6" x14ac:dyDescent="0.2">
      <c r="C1148" s="28"/>
      <c r="D1148" s="22"/>
      <c r="E1148" s="22"/>
      <c r="F1148" s="22"/>
    </row>
    <row r="1149" spans="3:6" x14ac:dyDescent="0.2">
      <c r="C1149" s="28"/>
      <c r="D1149" s="22"/>
      <c r="E1149" s="22"/>
      <c r="F1149" s="22"/>
    </row>
    <row r="1150" spans="3:6" x14ac:dyDescent="0.2">
      <c r="C1150" s="28"/>
      <c r="D1150" s="22"/>
      <c r="E1150" s="22"/>
      <c r="F1150" s="22"/>
    </row>
    <row r="1151" spans="3:6" x14ac:dyDescent="0.2">
      <c r="C1151" s="28"/>
      <c r="D1151" s="22"/>
      <c r="E1151" s="22"/>
      <c r="F1151" s="22"/>
    </row>
    <row r="1152" spans="3:6" x14ac:dyDescent="0.2">
      <c r="C1152" s="28"/>
      <c r="D1152" s="22"/>
      <c r="E1152" s="22"/>
      <c r="F1152" s="22"/>
    </row>
    <row r="1153" spans="3:6" x14ac:dyDescent="0.2">
      <c r="C1153" s="28"/>
      <c r="D1153" s="22"/>
      <c r="E1153" s="22"/>
      <c r="F1153" s="22"/>
    </row>
    <row r="1154" spans="3:6" x14ac:dyDescent="0.2">
      <c r="C1154" s="28"/>
      <c r="D1154" s="22"/>
      <c r="E1154" s="22"/>
      <c r="F1154" s="22"/>
    </row>
    <row r="1155" spans="3:6" x14ac:dyDescent="0.2">
      <c r="C1155" s="28"/>
      <c r="D1155" s="22"/>
      <c r="E1155" s="22"/>
      <c r="F1155" s="22"/>
    </row>
    <row r="1156" spans="3:6" x14ac:dyDescent="0.2">
      <c r="C1156" s="28"/>
      <c r="D1156" s="22"/>
      <c r="E1156" s="22"/>
      <c r="F1156" s="22"/>
    </row>
    <row r="1157" spans="3:6" x14ac:dyDescent="0.2">
      <c r="C1157" s="28"/>
      <c r="D1157" s="22"/>
      <c r="E1157" s="22"/>
      <c r="F1157" s="22"/>
    </row>
    <row r="1158" spans="3:6" x14ac:dyDescent="0.2">
      <c r="C1158" s="28"/>
      <c r="D1158" s="22"/>
      <c r="E1158" s="22"/>
      <c r="F1158" s="22"/>
    </row>
    <row r="1159" spans="3:6" x14ac:dyDescent="0.2">
      <c r="C1159" s="28"/>
      <c r="D1159" s="22"/>
      <c r="E1159" s="22"/>
      <c r="F1159" s="22"/>
    </row>
    <row r="1160" spans="3:6" x14ac:dyDescent="0.2">
      <c r="C1160" s="28"/>
      <c r="D1160" s="22"/>
      <c r="E1160" s="22"/>
      <c r="F1160" s="22"/>
    </row>
    <row r="1161" spans="3:6" x14ac:dyDescent="0.2">
      <c r="C1161" s="28"/>
      <c r="D1161" s="22"/>
      <c r="E1161" s="22"/>
      <c r="F1161" s="22"/>
    </row>
    <row r="1162" spans="3:6" x14ac:dyDescent="0.2">
      <c r="C1162" s="28"/>
      <c r="D1162" s="22"/>
      <c r="E1162" s="22"/>
      <c r="F1162" s="22"/>
    </row>
    <row r="1163" spans="3:6" x14ac:dyDescent="0.2">
      <c r="C1163" s="28"/>
      <c r="D1163" s="22"/>
      <c r="E1163" s="22"/>
      <c r="F1163" s="22"/>
    </row>
    <row r="1164" spans="3:6" x14ac:dyDescent="0.2">
      <c r="C1164" s="28"/>
      <c r="D1164" s="22"/>
      <c r="E1164" s="22"/>
      <c r="F1164" s="22"/>
    </row>
    <row r="1165" spans="3:6" x14ac:dyDescent="0.2">
      <c r="C1165" s="28"/>
      <c r="D1165" s="22"/>
      <c r="E1165" s="22"/>
      <c r="F1165" s="22"/>
    </row>
    <row r="1166" spans="3:6" x14ac:dyDescent="0.2">
      <c r="C1166" s="28"/>
      <c r="D1166" s="22"/>
      <c r="E1166" s="22"/>
      <c r="F1166" s="22"/>
    </row>
    <row r="1167" spans="3:6" x14ac:dyDescent="0.2">
      <c r="C1167" s="28"/>
      <c r="D1167" s="22"/>
      <c r="E1167" s="22"/>
      <c r="F1167" s="22"/>
    </row>
    <row r="1168" spans="3:6" x14ac:dyDescent="0.2">
      <c r="C1168" s="28"/>
      <c r="D1168" s="22"/>
      <c r="E1168" s="22"/>
      <c r="F1168" s="22"/>
    </row>
    <row r="1169" spans="3:6" x14ac:dyDescent="0.2">
      <c r="C1169" s="28"/>
      <c r="D1169" s="22"/>
      <c r="E1169" s="22"/>
      <c r="F1169" s="22"/>
    </row>
    <row r="1170" spans="3:6" x14ac:dyDescent="0.2">
      <c r="C1170" s="28"/>
      <c r="D1170" s="22"/>
      <c r="E1170" s="22"/>
      <c r="F1170" s="22"/>
    </row>
    <row r="1171" spans="3:6" x14ac:dyDescent="0.2">
      <c r="C1171" s="28"/>
      <c r="D1171" s="22"/>
      <c r="E1171" s="22"/>
      <c r="F1171" s="22"/>
    </row>
    <row r="1172" spans="3:6" x14ac:dyDescent="0.2">
      <c r="C1172" s="28"/>
      <c r="D1172" s="22"/>
      <c r="E1172" s="22"/>
      <c r="F1172" s="22"/>
    </row>
    <row r="1173" spans="3:6" x14ac:dyDescent="0.2">
      <c r="C1173" s="28"/>
      <c r="D1173" s="22"/>
      <c r="E1173" s="22"/>
      <c r="F1173" s="22"/>
    </row>
    <row r="1174" spans="3:6" x14ac:dyDescent="0.2">
      <c r="C1174" s="28"/>
      <c r="D1174" s="22"/>
      <c r="E1174" s="22"/>
      <c r="F1174" s="22"/>
    </row>
    <row r="1175" spans="3:6" x14ac:dyDescent="0.2">
      <c r="C1175" s="28"/>
      <c r="D1175" s="22"/>
      <c r="E1175" s="22"/>
      <c r="F1175" s="22"/>
    </row>
    <row r="1176" spans="3:6" x14ac:dyDescent="0.2">
      <c r="C1176" s="28"/>
      <c r="D1176" s="22"/>
      <c r="E1176" s="22"/>
      <c r="F1176" s="22"/>
    </row>
    <row r="1177" spans="3:6" x14ac:dyDescent="0.2">
      <c r="C1177" s="28"/>
      <c r="D1177" s="22"/>
      <c r="E1177" s="22"/>
      <c r="F1177" s="22"/>
    </row>
    <row r="1178" spans="3:6" x14ac:dyDescent="0.2">
      <c r="C1178" s="28"/>
      <c r="D1178" s="22"/>
      <c r="E1178" s="22"/>
      <c r="F1178" s="22"/>
    </row>
    <row r="1179" spans="3:6" x14ac:dyDescent="0.2">
      <c r="C1179" s="28"/>
      <c r="D1179" s="22"/>
      <c r="E1179" s="22"/>
      <c r="F1179" s="22"/>
    </row>
    <row r="1180" spans="3:6" x14ac:dyDescent="0.2">
      <c r="C1180" s="28"/>
      <c r="D1180" s="22"/>
      <c r="E1180" s="22"/>
      <c r="F1180" s="22"/>
    </row>
    <row r="1181" spans="3:6" x14ac:dyDescent="0.2">
      <c r="C1181" s="28"/>
      <c r="D1181" s="22"/>
      <c r="E1181" s="22"/>
      <c r="F1181" s="22"/>
    </row>
    <row r="1182" spans="3:6" x14ac:dyDescent="0.2">
      <c r="C1182" s="28"/>
      <c r="D1182" s="22"/>
      <c r="E1182" s="22"/>
      <c r="F1182" s="22"/>
    </row>
    <row r="1183" spans="3:6" x14ac:dyDescent="0.2">
      <c r="C1183" s="28"/>
      <c r="D1183" s="22"/>
      <c r="E1183" s="22"/>
      <c r="F1183" s="22"/>
    </row>
    <row r="1184" spans="3:6" x14ac:dyDescent="0.2">
      <c r="C1184" s="28"/>
      <c r="D1184" s="22"/>
      <c r="E1184" s="22"/>
      <c r="F1184" s="22"/>
    </row>
    <row r="1185" spans="3:6" x14ac:dyDescent="0.2">
      <c r="C1185" s="28"/>
      <c r="D1185" s="22"/>
      <c r="E1185" s="22"/>
      <c r="F1185" s="22"/>
    </row>
    <row r="1186" spans="3:6" x14ac:dyDescent="0.2">
      <c r="C1186" s="28"/>
      <c r="D1186" s="22"/>
      <c r="E1186" s="22"/>
      <c r="F1186" s="22"/>
    </row>
    <row r="1187" spans="3:6" x14ac:dyDescent="0.2">
      <c r="C1187" s="28"/>
      <c r="D1187" s="22"/>
      <c r="E1187" s="22"/>
      <c r="F1187" s="22"/>
    </row>
    <row r="1188" spans="3:6" x14ac:dyDescent="0.2">
      <c r="C1188" s="28"/>
      <c r="D1188" s="22"/>
      <c r="E1188" s="22"/>
      <c r="F1188" s="22"/>
    </row>
    <row r="1189" spans="3:6" x14ac:dyDescent="0.2">
      <c r="C1189" s="28"/>
      <c r="D1189" s="22"/>
      <c r="E1189" s="22"/>
      <c r="F1189" s="22"/>
    </row>
    <row r="1190" spans="3:6" x14ac:dyDescent="0.2">
      <c r="C1190" s="28"/>
      <c r="D1190" s="22"/>
      <c r="E1190" s="22"/>
      <c r="F1190" s="22"/>
    </row>
    <row r="1191" spans="3:6" x14ac:dyDescent="0.2">
      <c r="C1191" s="28"/>
      <c r="D1191" s="22"/>
      <c r="E1191" s="22"/>
      <c r="F1191" s="22"/>
    </row>
    <row r="1192" spans="3:6" x14ac:dyDescent="0.2">
      <c r="C1192" s="28"/>
      <c r="D1192" s="22"/>
      <c r="E1192" s="22"/>
      <c r="F1192" s="22"/>
    </row>
    <row r="1193" spans="3:6" x14ac:dyDescent="0.2">
      <c r="C1193" s="28"/>
      <c r="D1193" s="22"/>
      <c r="E1193" s="22"/>
      <c r="F1193" s="22"/>
    </row>
    <row r="1194" spans="3:6" x14ac:dyDescent="0.2">
      <c r="C1194" s="28"/>
      <c r="D1194" s="22"/>
      <c r="E1194" s="22"/>
      <c r="F1194" s="22"/>
    </row>
    <row r="1195" spans="3:6" x14ac:dyDescent="0.2">
      <c r="C1195" s="28"/>
      <c r="D1195" s="22"/>
      <c r="E1195" s="22"/>
      <c r="F1195" s="22"/>
    </row>
    <row r="1196" spans="3:6" x14ac:dyDescent="0.2">
      <c r="C1196" s="28"/>
      <c r="D1196" s="22"/>
      <c r="E1196" s="22"/>
      <c r="F1196" s="22"/>
    </row>
    <row r="1197" spans="3:6" x14ac:dyDescent="0.2">
      <c r="C1197" s="28"/>
      <c r="D1197" s="22"/>
      <c r="E1197" s="22"/>
      <c r="F1197" s="22"/>
    </row>
    <row r="1198" spans="3:6" x14ac:dyDescent="0.2">
      <c r="C1198" s="28"/>
      <c r="D1198" s="22"/>
      <c r="E1198" s="22"/>
      <c r="F1198" s="22"/>
    </row>
    <row r="1199" spans="3:6" x14ac:dyDescent="0.2">
      <c r="C1199" s="28"/>
      <c r="D1199" s="22"/>
      <c r="E1199" s="22"/>
      <c r="F1199" s="22"/>
    </row>
    <row r="1200" spans="3:6" x14ac:dyDescent="0.2">
      <c r="C1200" s="28"/>
      <c r="D1200" s="22"/>
      <c r="E1200" s="22"/>
      <c r="F1200" s="22"/>
    </row>
    <row r="1201" spans="3:6" x14ac:dyDescent="0.2">
      <c r="C1201" s="28"/>
      <c r="D1201" s="22"/>
      <c r="E1201" s="22"/>
      <c r="F1201" s="22"/>
    </row>
    <row r="1202" spans="3:6" x14ac:dyDescent="0.2">
      <c r="C1202" s="28"/>
      <c r="D1202" s="22"/>
      <c r="E1202" s="22"/>
      <c r="F1202" s="22"/>
    </row>
    <row r="1203" spans="3:6" x14ac:dyDescent="0.2">
      <c r="C1203" s="28"/>
      <c r="D1203" s="22"/>
      <c r="E1203" s="22"/>
      <c r="F1203" s="22"/>
    </row>
    <row r="1204" spans="3:6" x14ac:dyDescent="0.2">
      <c r="C1204" s="28"/>
      <c r="D1204" s="22"/>
      <c r="E1204" s="22"/>
      <c r="F1204" s="22"/>
    </row>
    <row r="1205" spans="3:6" x14ac:dyDescent="0.2">
      <c r="C1205" s="28"/>
      <c r="D1205" s="22"/>
      <c r="E1205" s="22"/>
      <c r="F1205" s="22"/>
    </row>
    <row r="1206" spans="3:6" x14ac:dyDescent="0.2">
      <c r="C1206" s="28"/>
      <c r="D1206" s="22"/>
      <c r="E1206" s="22"/>
      <c r="F1206" s="22"/>
    </row>
    <row r="1207" spans="3:6" x14ac:dyDescent="0.2">
      <c r="C1207" s="28"/>
      <c r="D1207" s="22"/>
      <c r="E1207" s="22"/>
      <c r="F1207" s="22"/>
    </row>
    <row r="1208" spans="3:6" x14ac:dyDescent="0.2">
      <c r="C1208" s="28"/>
      <c r="D1208" s="22"/>
      <c r="E1208" s="22"/>
      <c r="F1208" s="22"/>
    </row>
    <row r="1209" spans="3:6" x14ac:dyDescent="0.2">
      <c r="C1209" s="28"/>
      <c r="D1209" s="22"/>
      <c r="E1209" s="22"/>
      <c r="F1209" s="22"/>
    </row>
    <row r="1210" spans="3:6" x14ac:dyDescent="0.2">
      <c r="C1210" s="28"/>
      <c r="D1210" s="22"/>
      <c r="E1210" s="22"/>
      <c r="F1210" s="22"/>
    </row>
    <row r="1211" spans="3:6" x14ac:dyDescent="0.2">
      <c r="C1211" s="28"/>
      <c r="D1211" s="22"/>
      <c r="E1211" s="22"/>
      <c r="F1211" s="22"/>
    </row>
    <row r="1212" spans="3:6" x14ac:dyDescent="0.2">
      <c r="C1212" s="28"/>
      <c r="D1212" s="22"/>
      <c r="E1212" s="22"/>
      <c r="F1212" s="22"/>
    </row>
    <row r="1213" spans="3:6" x14ac:dyDescent="0.2">
      <c r="C1213" s="28"/>
      <c r="D1213" s="22"/>
      <c r="E1213" s="22"/>
      <c r="F1213" s="22"/>
    </row>
    <row r="1214" spans="3:6" x14ac:dyDescent="0.2">
      <c r="C1214" s="28"/>
      <c r="D1214" s="22"/>
      <c r="E1214" s="22"/>
      <c r="F1214" s="22"/>
    </row>
    <row r="1215" spans="3:6" x14ac:dyDescent="0.2">
      <c r="C1215" s="28"/>
      <c r="D1215" s="22"/>
      <c r="E1215" s="22"/>
      <c r="F1215" s="22"/>
    </row>
    <row r="1216" spans="3:6" x14ac:dyDescent="0.2">
      <c r="C1216" s="28"/>
      <c r="D1216" s="22"/>
      <c r="E1216" s="22"/>
      <c r="F1216" s="22"/>
    </row>
    <row r="1217" spans="3:6" x14ac:dyDescent="0.2">
      <c r="C1217" s="28"/>
      <c r="D1217" s="22"/>
      <c r="E1217" s="22"/>
      <c r="F1217" s="22"/>
    </row>
    <row r="1218" spans="3:6" x14ac:dyDescent="0.2">
      <c r="C1218" s="28"/>
      <c r="D1218" s="22"/>
      <c r="E1218" s="22"/>
      <c r="F1218" s="22"/>
    </row>
    <row r="1219" spans="3:6" x14ac:dyDescent="0.2">
      <c r="C1219" s="28"/>
      <c r="D1219" s="22"/>
      <c r="E1219" s="22"/>
      <c r="F1219" s="22"/>
    </row>
    <row r="1220" spans="3:6" x14ac:dyDescent="0.2">
      <c r="C1220" s="28"/>
      <c r="D1220" s="22"/>
      <c r="E1220" s="22"/>
      <c r="F1220" s="22"/>
    </row>
    <row r="1221" spans="3:6" x14ac:dyDescent="0.2">
      <c r="C1221" s="28"/>
      <c r="D1221" s="22"/>
      <c r="E1221" s="22"/>
      <c r="F1221" s="22"/>
    </row>
    <row r="1222" spans="3:6" x14ac:dyDescent="0.2">
      <c r="C1222" s="28"/>
      <c r="D1222" s="22"/>
      <c r="E1222" s="22"/>
      <c r="F1222" s="22"/>
    </row>
    <row r="1223" spans="3:6" x14ac:dyDescent="0.2">
      <c r="C1223" s="28"/>
      <c r="D1223" s="22"/>
      <c r="E1223" s="22"/>
      <c r="F1223" s="22"/>
    </row>
    <row r="1224" spans="3:6" x14ac:dyDescent="0.2">
      <c r="C1224" s="28"/>
      <c r="D1224" s="22"/>
      <c r="E1224" s="22"/>
      <c r="F1224" s="22"/>
    </row>
    <row r="1225" spans="3:6" x14ac:dyDescent="0.2">
      <c r="C1225" s="28"/>
      <c r="D1225" s="22"/>
      <c r="E1225" s="22"/>
      <c r="F1225" s="22"/>
    </row>
    <row r="1226" spans="3:6" x14ac:dyDescent="0.2">
      <c r="C1226" s="28"/>
      <c r="D1226" s="22"/>
      <c r="E1226" s="22"/>
      <c r="F1226" s="22"/>
    </row>
    <row r="1227" spans="3:6" x14ac:dyDescent="0.2">
      <c r="C1227" s="28"/>
      <c r="D1227" s="22"/>
      <c r="E1227" s="22"/>
      <c r="F1227" s="22"/>
    </row>
    <row r="1228" spans="3:6" x14ac:dyDescent="0.2">
      <c r="C1228" s="28"/>
      <c r="D1228" s="22"/>
      <c r="E1228" s="22"/>
      <c r="F1228" s="22"/>
    </row>
    <row r="1229" spans="3:6" x14ac:dyDescent="0.2">
      <c r="C1229" s="28"/>
      <c r="D1229" s="22"/>
      <c r="E1229" s="22"/>
      <c r="F1229" s="22"/>
    </row>
    <row r="1230" spans="3:6" x14ac:dyDescent="0.2">
      <c r="C1230" s="28"/>
      <c r="D1230" s="22"/>
      <c r="E1230" s="22"/>
      <c r="F1230" s="22"/>
    </row>
    <row r="1231" spans="3:6" x14ac:dyDescent="0.2">
      <c r="C1231" s="28"/>
      <c r="D1231" s="22"/>
      <c r="E1231" s="22"/>
      <c r="F1231" s="22"/>
    </row>
    <row r="1232" spans="3:6" x14ac:dyDescent="0.2">
      <c r="C1232" s="28"/>
      <c r="D1232" s="22"/>
      <c r="E1232" s="22"/>
      <c r="F1232" s="22"/>
    </row>
    <row r="1233" spans="3:6" x14ac:dyDescent="0.2">
      <c r="C1233" s="28"/>
      <c r="D1233" s="22"/>
      <c r="E1233" s="22"/>
      <c r="F1233" s="22"/>
    </row>
    <row r="1234" spans="3:6" x14ac:dyDescent="0.2">
      <c r="C1234" s="28"/>
      <c r="D1234" s="22"/>
      <c r="E1234" s="22"/>
      <c r="F1234" s="22"/>
    </row>
    <row r="1235" spans="3:6" x14ac:dyDescent="0.2">
      <c r="C1235" s="28"/>
      <c r="D1235" s="22"/>
      <c r="E1235" s="22"/>
      <c r="F1235" s="22"/>
    </row>
    <row r="1236" spans="3:6" x14ac:dyDescent="0.2">
      <c r="C1236" s="28"/>
      <c r="D1236" s="22"/>
      <c r="E1236" s="22"/>
      <c r="F1236" s="22"/>
    </row>
    <row r="1237" spans="3:6" x14ac:dyDescent="0.2">
      <c r="C1237" s="28"/>
      <c r="D1237" s="22"/>
      <c r="E1237" s="22"/>
      <c r="F1237" s="22"/>
    </row>
    <row r="1238" spans="3:6" x14ac:dyDescent="0.2">
      <c r="C1238" s="28"/>
      <c r="D1238" s="22"/>
      <c r="E1238" s="22"/>
      <c r="F1238" s="22"/>
    </row>
    <row r="1239" spans="3:6" x14ac:dyDescent="0.2">
      <c r="C1239" s="28"/>
      <c r="D1239" s="22"/>
      <c r="E1239" s="22"/>
      <c r="F1239" s="22"/>
    </row>
    <row r="1240" spans="3:6" x14ac:dyDescent="0.2">
      <c r="C1240" s="28"/>
      <c r="D1240" s="22"/>
      <c r="E1240" s="22"/>
      <c r="F1240" s="22"/>
    </row>
    <row r="1241" spans="3:6" x14ac:dyDescent="0.2">
      <c r="C1241" s="28"/>
      <c r="D1241" s="22"/>
      <c r="E1241" s="22"/>
      <c r="F1241" s="22"/>
    </row>
    <row r="1242" spans="3:6" x14ac:dyDescent="0.2">
      <c r="C1242" s="28"/>
      <c r="D1242" s="22"/>
      <c r="E1242" s="22"/>
      <c r="F1242" s="22"/>
    </row>
    <row r="1243" spans="3:6" x14ac:dyDescent="0.2">
      <c r="C1243" s="28"/>
      <c r="D1243" s="22"/>
      <c r="E1243" s="22"/>
      <c r="F1243" s="22"/>
    </row>
    <row r="1244" spans="3:6" x14ac:dyDescent="0.2">
      <c r="C1244" s="28"/>
      <c r="D1244" s="22"/>
      <c r="E1244" s="22"/>
      <c r="F1244" s="22"/>
    </row>
    <row r="1245" spans="3:6" x14ac:dyDescent="0.2">
      <c r="C1245" s="28"/>
      <c r="D1245" s="22"/>
      <c r="E1245" s="22"/>
      <c r="F1245" s="22"/>
    </row>
    <row r="1246" spans="3:6" x14ac:dyDescent="0.2">
      <c r="C1246" s="28"/>
      <c r="D1246" s="22"/>
      <c r="E1246" s="22"/>
      <c r="F1246" s="22"/>
    </row>
    <row r="1247" spans="3:6" x14ac:dyDescent="0.2">
      <c r="C1247" s="28"/>
      <c r="D1247" s="22"/>
      <c r="E1247" s="22"/>
      <c r="F1247" s="22"/>
    </row>
    <row r="1248" spans="3:6" x14ac:dyDescent="0.2">
      <c r="C1248" s="28"/>
      <c r="D1248" s="22"/>
      <c r="E1248" s="22"/>
      <c r="F1248" s="22"/>
    </row>
    <row r="1249" spans="3:6" x14ac:dyDescent="0.2">
      <c r="C1249" s="28"/>
      <c r="D1249" s="22"/>
      <c r="E1249" s="22"/>
      <c r="F1249" s="22"/>
    </row>
    <row r="1250" spans="3:6" x14ac:dyDescent="0.2">
      <c r="C1250" s="28"/>
      <c r="D1250" s="22"/>
      <c r="E1250" s="22"/>
      <c r="F1250" s="22"/>
    </row>
    <row r="1251" spans="3:6" x14ac:dyDescent="0.2">
      <c r="C1251" s="28"/>
      <c r="D1251" s="22"/>
      <c r="E1251" s="22"/>
      <c r="F1251" s="22"/>
    </row>
    <row r="1252" spans="3:6" x14ac:dyDescent="0.2">
      <c r="C1252" s="28"/>
      <c r="D1252" s="22"/>
      <c r="E1252" s="22"/>
      <c r="F1252" s="22"/>
    </row>
    <row r="1253" spans="3:6" x14ac:dyDescent="0.2">
      <c r="C1253" s="28"/>
      <c r="D1253" s="22"/>
      <c r="E1253" s="22"/>
      <c r="F1253" s="22"/>
    </row>
    <row r="1254" spans="3:6" x14ac:dyDescent="0.2">
      <c r="C1254" s="28"/>
      <c r="D1254" s="22"/>
      <c r="E1254" s="22"/>
      <c r="F1254" s="22"/>
    </row>
    <row r="1255" spans="3:6" x14ac:dyDescent="0.2">
      <c r="C1255" s="28"/>
      <c r="D1255" s="22"/>
      <c r="E1255" s="22"/>
      <c r="F1255" s="22"/>
    </row>
    <row r="1256" spans="3:6" x14ac:dyDescent="0.2">
      <c r="C1256" s="28"/>
      <c r="D1256" s="22"/>
      <c r="E1256" s="22"/>
      <c r="F1256" s="22"/>
    </row>
    <row r="1257" spans="3:6" x14ac:dyDescent="0.2">
      <c r="C1257" s="28"/>
      <c r="D1257" s="22"/>
      <c r="E1257" s="22"/>
      <c r="F1257" s="22"/>
    </row>
    <row r="1258" spans="3:6" x14ac:dyDescent="0.2">
      <c r="C1258" s="28"/>
      <c r="D1258" s="22"/>
      <c r="E1258" s="22"/>
      <c r="F1258" s="22"/>
    </row>
    <row r="1259" spans="3:6" x14ac:dyDescent="0.2">
      <c r="C1259" s="28"/>
      <c r="D1259" s="22"/>
      <c r="E1259" s="22"/>
      <c r="F1259" s="22"/>
    </row>
    <row r="1260" spans="3:6" x14ac:dyDescent="0.2">
      <c r="C1260" s="28"/>
      <c r="D1260" s="22"/>
      <c r="E1260" s="22"/>
      <c r="F1260" s="22"/>
    </row>
    <row r="1261" spans="3:6" x14ac:dyDescent="0.2">
      <c r="C1261" s="28"/>
      <c r="D1261" s="22"/>
      <c r="E1261" s="22"/>
      <c r="F1261" s="22"/>
    </row>
    <row r="1262" spans="3:6" x14ac:dyDescent="0.2">
      <c r="C1262" s="28"/>
      <c r="D1262" s="22"/>
      <c r="E1262" s="22"/>
      <c r="F1262" s="22"/>
    </row>
    <row r="1263" spans="3:6" x14ac:dyDescent="0.2">
      <c r="C1263" s="28"/>
      <c r="D1263" s="22"/>
      <c r="E1263" s="22"/>
      <c r="F1263" s="22"/>
    </row>
    <row r="1264" spans="3:6" x14ac:dyDescent="0.2">
      <c r="C1264" s="28"/>
      <c r="D1264" s="22"/>
      <c r="E1264" s="22"/>
      <c r="F1264" s="22"/>
    </row>
    <row r="1265" spans="3:6" x14ac:dyDescent="0.2">
      <c r="C1265" s="28"/>
      <c r="D1265" s="22"/>
      <c r="E1265" s="22"/>
      <c r="F1265" s="22"/>
    </row>
    <row r="1266" spans="3:6" x14ac:dyDescent="0.2">
      <c r="C1266" s="28"/>
      <c r="D1266" s="22"/>
      <c r="E1266" s="22"/>
      <c r="F1266" s="22"/>
    </row>
    <row r="1267" spans="3:6" x14ac:dyDescent="0.2">
      <c r="C1267" s="28"/>
      <c r="D1267" s="22"/>
      <c r="E1267" s="22"/>
      <c r="F1267" s="22"/>
    </row>
    <row r="1268" spans="3:6" x14ac:dyDescent="0.2">
      <c r="C1268" s="28"/>
      <c r="D1268" s="22"/>
      <c r="E1268" s="22"/>
      <c r="F1268" s="22"/>
    </row>
    <row r="1269" spans="3:6" x14ac:dyDescent="0.2">
      <c r="C1269" s="28"/>
      <c r="D1269" s="22"/>
      <c r="E1269" s="22"/>
      <c r="F1269" s="22"/>
    </row>
    <row r="1270" spans="3:6" x14ac:dyDescent="0.2">
      <c r="C1270" s="28"/>
      <c r="D1270" s="22"/>
      <c r="E1270" s="22"/>
      <c r="F1270" s="22"/>
    </row>
    <row r="1271" spans="3:6" x14ac:dyDescent="0.2">
      <c r="C1271" s="28"/>
      <c r="D1271" s="22"/>
      <c r="E1271" s="22"/>
      <c r="F1271" s="22"/>
    </row>
    <row r="1272" spans="3:6" x14ac:dyDescent="0.2">
      <c r="C1272" s="28"/>
      <c r="D1272" s="22"/>
      <c r="E1272" s="22"/>
      <c r="F1272" s="22"/>
    </row>
    <row r="1273" spans="3:6" x14ac:dyDescent="0.2">
      <c r="C1273" s="28"/>
      <c r="D1273" s="22"/>
      <c r="E1273" s="22"/>
      <c r="F1273" s="22"/>
    </row>
    <row r="1274" spans="3:6" x14ac:dyDescent="0.2">
      <c r="C1274" s="28"/>
      <c r="D1274" s="22"/>
      <c r="E1274" s="22"/>
      <c r="F1274" s="22"/>
    </row>
    <row r="1275" spans="3:6" x14ac:dyDescent="0.2">
      <c r="C1275" s="28"/>
      <c r="D1275" s="22"/>
      <c r="E1275" s="22"/>
      <c r="F1275" s="22"/>
    </row>
    <row r="1276" spans="3:6" x14ac:dyDescent="0.2">
      <c r="C1276" s="28"/>
      <c r="D1276" s="22"/>
      <c r="E1276" s="22"/>
      <c r="F1276" s="22"/>
    </row>
    <row r="1277" spans="3:6" x14ac:dyDescent="0.2">
      <c r="C1277" s="28"/>
      <c r="D1277" s="22"/>
      <c r="E1277" s="22"/>
      <c r="F1277" s="22"/>
    </row>
    <row r="1278" spans="3:6" x14ac:dyDescent="0.2">
      <c r="C1278" s="28"/>
      <c r="D1278" s="22"/>
      <c r="E1278" s="22"/>
      <c r="F1278" s="22"/>
    </row>
    <row r="1279" spans="3:6" x14ac:dyDescent="0.2">
      <c r="C1279" s="28"/>
      <c r="D1279" s="22"/>
      <c r="E1279" s="22"/>
      <c r="F1279" s="22"/>
    </row>
    <row r="1280" spans="3:6" x14ac:dyDescent="0.2">
      <c r="C1280" s="28"/>
      <c r="D1280" s="22"/>
      <c r="E1280" s="22"/>
      <c r="F1280" s="22"/>
    </row>
    <row r="1281" spans="3:6" x14ac:dyDescent="0.2">
      <c r="C1281" s="28"/>
      <c r="D1281" s="22"/>
      <c r="E1281" s="22"/>
      <c r="F1281" s="22"/>
    </row>
    <row r="1282" spans="3:6" x14ac:dyDescent="0.2">
      <c r="C1282" s="28"/>
      <c r="D1282" s="22"/>
      <c r="E1282" s="22"/>
      <c r="F1282" s="22"/>
    </row>
    <row r="1283" spans="3:6" x14ac:dyDescent="0.2">
      <c r="C1283" s="28"/>
      <c r="D1283" s="22"/>
      <c r="E1283" s="22"/>
      <c r="F1283" s="22"/>
    </row>
    <row r="1284" spans="3:6" x14ac:dyDescent="0.2">
      <c r="C1284" s="28"/>
      <c r="D1284" s="22"/>
      <c r="E1284" s="22"/>
      <c r="F1284" s="22"/>
    </row>
    <row r="1285" spans="3:6" x14ac:dyDescent="0.2">
      <c r="C1285" s="28"/>
      <c r="D1285" s="22"/>
      <c r="E1285" s="22"/>
      <c r="F1285" s="22"/>
    </row>
    <row r="1286" spans="3:6" x14ac:dyDescent="0.2">
      <c r="C1286" s="28"/>
      <c r="D1286" s="22"/>
      <c r="E1286" s="22"/>
      <c r="F1286" s="22"/>
    </row>
    <row r="1287" spans="3:6" x14ac:dyDescent="0.2">
      <c r="C1287" s="28"/>
      <c r="D1287" s="22"/>
      <c r="E1287" s="22"/>
      <c r="F1287" s="22"/>
    </row>
    <row r="1288" spans="3:6" x14ac:dyDescent="0.2">
      <c r="C1288" s="28"/>
      <c r="D1288" s="22"/>
      <c r="E1288" s="22"/>
      <c r="F1288" s="22"/>
    </row>
    <row r="1289" spans="3:6" x14ac:dyDescent="0.2">
      <c r="C1289" s="28"/>
      <c r="D1289" s="22"/>
      <c r="E1289" s="22"/>
      <c r="F1289" s="22"/>
    </row>
    <row r="1290" spans="3:6" x14ac:dyDescent="0.2">
      <c r="C1290" s="28"/>
      <c r="D1290" s="22"/>
      <c r="E1290" s="22"/>
      <c r="F1290" s="22"/>
    </row>
    <row r="1291" spans="3:6" x14ac:dyDescent="0.2">
      <c r="C1291" s="28"/>
      <c r="D1291" s="22"/>
      <c r="E1291" s="22"/>
      <c r="F1291" s="22"/>
    </row>
    <row r="1292" spans="3:6" x14ac:dyDescent="0.2">
      <c r="C1292" s="28"/>
      <c r="D1292" s="22"/>
      <c r="E1292" s="22"/>
      <c r="F1292" s="22"/>
    </row>
    <row r="1293" spans="3:6" x14ac:dyDescent="0.2">
      <c r="C1293" s="28"/>
      <c r="D1293" s="22"/>
      <c r="E1293" s="22"/>
      <c r="F1293" s="22"/>
    </row>
    <row r="1294" spans="3:6" x14ac:dyDescent="0.2">
      <c r="C1294" s="28"/>
      <c r="D1294" s="22"/>
      <c r="E1294" s="22"/>
      <c r="F1294" s="22"/>
    </row>
    <row r="1295" spans="3:6" x14ac:dyDescent="0.2">
      <c r="C1295" s="28"/>
      <c r="D1295" s="22"/>
      <c r="E1295" s="22"/>
      <c r="F1295" s="22"/>
    </row>
    <row r="1296" spans="3:6" x14ac:dyDescent="0.2">
      <c r="C1296" s="28"/>
      <c r="D1296" s="22"/>
      <c r="E1296" s="22"/>
      <c r="F1296" s="22"/>
    </row>
    <row r="1297" spans="3:6" x14ac:dyDescent="0.2">
      <c r="C1297" s="28"/>
      <c r="D1297" s="22"/>
      <c r="E1297" s="22"/>
      <c r="F1297" s="22"/>
    </row>
    <row r="1298" spans="3:6" x14ac:dyDescent="0.2">
      <c r="C1298" s="28"/>
      <c r="D1298" s="22"/>
      <c r="E1298" s="22"/>
      <c r="F1298" s="22"/>
    </row>
    <row r="1299" spans="3:6" x14ac:dyDescent="0.2">
      <c r="C1299" s="28"/>
      <c r="D1299" s="22"/>
      <c r="E1299" s="22"/>
      <c r="F1299" s="22"/>
    </row>
    <row r="1300" spans="3:6" x14ac:dyDescent="0.2">
      <c r="C1300" s="28"/>
      <c r="D1300" s="22"/>
      <c r="E1300" s="22"/>
      <c r="F1300" s="22"/>
    </row>
    <row r="1301" spans="3:6" x14ac:dyDescent="0.2">
      <c r="C1301" s="28"/>
      <c r="D1301" s="22"/>
      <c r="E1301" s="22"/>
      <c r="F1301" s="22"/>
    </row>
    <row r="1302" spans="3:6" x14ac:dyDescent="0.2">
      <c r="C1302" s="28"/>
      <c r="D1302" s="22"/>
      <c r="E1302" s="22"/>
      <c r="F1302" s="22"/>
    </row>
    <row r="1303" spans="3:6" x14ac:dyDescent="0.2">
      <c r="C1303" s="28"/>
      <c r="D1303" s="22"/>
      <c r="E1303" s="22"/>
      <c r="F1303" s="22"/>
    </row>
    <row r="1304" spans="3:6" x14ac:dyDescent="0.2">
      <c r="C1304" s="28"/>
      <c r="D1304" s="22"/>
      <c r="E1304" s="22"/>
      <c r="F1304" s="22"/>
    </row>
    <row r="1305" spans="3:6" x14ac:dyDescent="0.2">
      <c r="C1305" s="28"/>
      <c r="D1305" s="22"/>
      <c r="E1305" s="22"/>
      <c r="F1305" s="22"/>
    </row>
    <row r="1306" spans="3:6" x14ac:dyDescent="0.2">
      <c r="C1306" s="28"/>
      <c r="D1306" s="22"/>
      <c r="E1306" s="22"/>
      <c r="F1306" s="22"/>
    </row>
    <row r="1307" spans="3:6" x14ac:dyDescent="0.2">
      <c r="C1307" s="28"/>
      <c r="D1307" s="22"/>
      <c r="E1307" s="22"/>
      <c r="F1307" s="22"/>
    </row>
    <row r="1308" spans="3:6" x14ac:dyDescent="0.2">
      <c r="C1308" s="28"/>
      <c r="D1308" s="22"/>
      <c r="E1308" s="22"/>
      <c r="F1308" s="22"/>
    </row>
    <row r="1309" spans="3:6" x14ac:dyDescent="0.2">
      <c r="C1309" s="28"/>
      <c r="D1309" s="22"/>
      <c r="E1309" s="22"/>
      <c r="F1309" s="22"/>
    </row>
    <row r="1310" spans="3:6" x14ac:dyDescent="0.2">
      <c r="C1310" s="28"/>
      <c r="D1310" s="22"/>
      <c r="E1310" s="22"/>
      <c r="F1310" s="22"/>
    </row>
    <row r="1311" spans="3:6" x14ac:dyDescent="0.2">
      <c r="C1311" s="28"/>
      <c r="D1311" s="22"/>
      <c r="E1311" s="22"/>
      <c r="F1311" s="22"/>
    </row>
    <row r="1312" spans="3:6" x14ac:dyDescent="0.2">
      <c r="C1312" s="28"/>
      <c r="D1312" s="22"/>
      <c r="E1312" s="22"/>
      <c r="F1312" s="22"/>
    </row>
    <row r="1313" spans="3:6" x14ac:dyDescent="0.2">
      <c r="C1313" s="28"/>
      <c r="D1313" s="22"/>
      <c r="E1313" s="22"/>
      <c r="F1313" s="22"/>
    </row>
    <row r="1314" spans="3:6" x14ac:dyDescent="0.2">
      <c r="C1314" s="28"/>
      <c r="D1314" s="22"/>
      <c r="E1314" s="22"/>
      <c r="F1314" s="22"/>
    </row>
    <row r="1315" spans="3:6" x14ac:dyDescent="0.2">
      <c r="C1315" s="28"/>
      <c r="D1315" s="22"/>
      <c r="E1315" s="22"/>
      <c r="F1315" s="22"/>
    </row>
    <row r="1316" spans="3:6" x14ac:dyDescent="0.2">
      <c r="C1316" s="28"/>
      <c r="D1316" s="22"/>
      <c r="E1316" s="22"/>
      <c r="F1316" s="22"/>
    </row>
    <row r="1317" spans="3:6" x14ac:dyDescent="0.2">
      <c r="C1317" s="28"/>
      <c r="D1317" s="22"/>
      <c r="E1317" s="22"/>
      <c r="F1317" s="22"/>
    </row>
    <row r="1318" spans="3:6" x14ac:dyDescent="0.2">
      <c r="C1318" s="28"/>
      <c r="D1318" s="22"/>
      <c r="E1318" s="22"/>
      <c r="F1318" s="22"/>
    </row>
    <row r="1319" spans="3:6" x14ac:dyDescent="0.2">
      <c r="C1319" s="28"/>
      <c r="D1319" s="22"/>
      <c r="E1319" s="22"/>
      <c r="F1319" s="22"/>
    </row>
    <row r="1320" spans="3:6" x14ac:dyDescent="0.2">
      <c r="C1320" s="28"/>
      <c r="D1320" s="22"/>
      <c r="E1320" s="22"/>
      <c r="F1320" s="22"/>
    </row>
    <row r="1321" spans="3:6" x14ac:dyDescent="0.2">
      <c r="C1321" s="28"/>
      <c r="D1321" s="22"/>
      <c r="E1321" s="22"/>
      <c r="F1321" s="22"/>
    </row>
    <row r="1322" spans="3:6" x14ac:dyDescent="0.2">
      <c r="C1322" s="28"/>
      <c r="D1322" s="22"/>
      <c r="E1322" s="22"/>
      <c r="F1322" s="22"/>
    </row>
    <row r="1323" spans="3:6" x14ac:dyDescent="0.2">
      <c r="C1323" s="28"/>
      <c r="D1323" s="22"/>
      <c r="E1323" s="22"/>
      <c r="F1323" s="22"/>
    </row>
    <row r="1324" spans="3:6" x14ac:dyDescent="0.2">
      <c r="C1324" s="28"/>
      <c r="D1324" s="22"/>
      <c r="E1324" s="22"/>
      <c r="F1324" s="22"/>
    </row>
    <row r="1325" spans="3:6" x14ac:dyDescent="0.2">
      <c r="C1325" s="28"/>
      <c r="D1325" s="22"/>
      <c r="E1325" s="22"/>
      <c r="F1325" s="22"/>
    </row>
    <row r="1326" spans="3:6" x14ac:dyDescent="0.2">
      <c r="C1326" s="28"/>
      <c r="D1326" s="22"/>
      <c r="E1326" s="22"/>
      <c r="F1326" s="22"/>
    </row>
    <row r="1327" spans="3:6" x14ac:dyDescent="0.2">
      <c r="C1327" s="28"/>
      <c r="D1327" s="22"/>
      <c r="E1327" s="22"/>
      <c r="F1327" s="22"/>
    </row>
    <row r="1328" spans="3:6" x14ac:dyDescent="0.2">
      <c r="C1328" s="28"/>
      <c r="D1328" s="22"/>
      <c r="E1328" s="22"/>
      <c r="F1328" s="22"/>
    </row>
    <row r="1329" spans="3:6" x14ac:dyDescent="0.2">
      <c r="C1329" s="28"/>
      <c r="D1329" s="22"/>
      <c r="E1329" s="22"/>
      <c r="F1329" s="22"/>
    </row>
    <row r="1330" spans="3:6" x14ac:dyDescent="0.2">
      <c r="C1330" s="28"/>
      <c r="D1330" s="22"/>
      <c r="E1330" s="22"/>
      <c r="F1330" s="22"/>
    </row>
    <row r="1331" spans="3:6" x14ac:dyDescent="0.2">
      <c r="C1331" s="28"/>
      <c r="D1331" s="22"/>
      <c r="E1331" s="22"/>
      <c r="F1331" s="22"/>
    </row>
    <row r="1332" spans="3:6" x14ac:dyDescent="0.2">
      <c r="C1332" s="28"/>
      <c r="D1332" s="22"/>
      <c r="E1332" s="22"/>
      <c r="F1332" s="22"/>
    </row>
    <row r="1333" spans="3:6" x14ac:dyDescent="0.2">
      <c r="C1333" s="28"/>
      <c r="D1333" s="22"/>
      <c r="E1333" s="22"/>
      <c r="F1333" s="22"/>
    </row>
    <row r="1334" spans="3:6" x14ac:dyDescent="0.2">
      <c r="C1334" s="28"/>
      <c r="D1334" s="22"/>
      <c r="E1334" s="22"/>
      <c r="F1334" s="22"/>
    </row>
    <row r="1335" spans="3:6" x14ac:dyDescent="0.2">
      <c r="C1335" s="28"/>
      <c r="D1335" s="22"/>
      <c r="E1335" s="22"/>
      <c r="F1335" s="22"/>
    </row>
    <row r="1336" spans="3:6" x14ac:dyDescent="0.2">
      <c r="C1336" s="28"/>
      <c r="D1336" s="22"/>
      <c r="E1336" s="22"/>
      <c r="F1336" s="22"/>
    </row>
    <row r="1337" spans="3:6" x14ac:dyDescent="0.2">
      <c r="C1337" s="28"/>
      <c r="D1337" s="22"/>
      <c r="E1337" s="22"/>
      <c r="F1337" s="22"/>
    </row>
    <row r="1338" spans="3:6" x14ac:dyDescent="0.2">
      <c r="C1338" s="28"/>
      <c r="D1338" s="22"/>
      <c r="E1338" s="22"/>
      <c r="F1338" s="22"/>
    </row>
    <row r="1339" spans="3:6" x14ac:dyDescent="0.2">
      <c r="C1339" s="28"/>
      <c r="D1339" s="22"/>
      <c r="E1339" s="22"/>
      <c r="F1339" s="22"/>
    </row>
    <row r="1340" spans="3:6" x14ac:dyDescent="0.2">
      <c r="C1340" s="28"/>
      <c r="D1340" s="22"/>
      <c r="E1340" s="22"/>
      <c r="F1340" s="22"/>
    </row>
    <row r="1341" spans="3:6" x14ac:dyDescent="0.2">
      <c r="C1341" s="28"/>
      <c r="D1341" s="22"/>
      <c r="E1341" s="22"/>
      <c r="F1341" s="22"/>
    </row>
    <row r="1342" spans="3:6" x14ac:dyDescent="0.2">
      <c r="C1342" s="28"/>
      <c r="D1342" s="22"/>
      <c r="E1342" s="22"/>
      <c r="F1342" s="22"/>
    </row>
    <row r="1343" spans="3:6" x14ac:dyDescent="0.2">
      <c r="C1343" s="28"/>
      <c r="D1343" s="22"/>
      <c r="E1343" s="22"/>
      <c r="F1343" s="22"/>
    </row>
    <row r="1344" spans="3:6" x14ac:dyDescent="0.2">
      <c r="C1344" s="28"/>
      <c r="D1344" s="22"/>
      <c r="E1344" s="22"/>
      <c r="F1344" s="22"/>
    </row>
    <row r="1345" spans="3:6" x14ac:dyDescent="0.2">
      <c r="C1345" s="28"/>
      <c r="D1345" s="22"/>
      <c r="E1345" s="22"/>
      <c r="F1345" s="22"/>
    </row>
    <row r="1346" spans="3:6" x14ac:dyDescent="0.2">
      <c r="C1346" s="28"/>
      <c r="D1346" s="22"/>
      <c r="E1346" s="22"/>
      <c r="F1346" s="22"/>
    </row>
    <row r="1347" spans="3:6" x14ac:dyDescent="0.2">
      <c r="C1347" s="28"/>
      <c r="D1347" s="22"/>
      <c r="E1347" s="22"/>
      <c r="F1347" s="22"/>
    </row>
    <row r="1348" spans="3:6" x14ac:dyDescent="0.2">
      <c r="C1348" s="28"/>
      <c r="D1348" s="22"/>
      <c r="E1348" s="22"/>
      <c r="F1348" s="22"/>
    </row>
    <row r="1349" spans="3:6" x14ac:dyDescent="0.2">
      <c r="C1349" s="28"/>
      <c r="D1349" s="22"/>
      <c r="E1349" s="22"/>
      <c r="F1349" s="22"/>
    </row>
    <row r="1350" spans="3:6" x14ac:dyDescent="0.2">
      <c r="C1350" s="28"/>
      <c r="D1350" s="22"/>
      <c r="E1350" s="22"/>
      <c r="F1350" s="22"/>
    </row>
    <row r="1351" spans="3:6" x14ac:dyDescent="0.2">
      <c r="C1351" s="28"/>
      <c r="D1351" s="22"/>
      <c r="E1351" s="22"/>
      <c r="F1351" s="22"/>
    </row>
    <row r="1352" spans="3:6" x14ac:dyDescent="0.2">
      <c r="C1352" s="28"/>
      <c r="D1352" s="22"/>
      <c r="E1352" s="22"/>
      <c r="F1352" s="22"/>
    </row>
    <row r="1353" spans="3:6" x14ac:dyDescent="0.2">
      <c r="C1353" s="28"/>
      <c r="D1353" s="22"/>
      <c r="E1353" s="22"/>
      <c r="F1353" s="22"/>
    </row>
    <row r="1354" spans="3:6" x14ac:dyDescent="0.2">
      <c r="C1354" s="28"/>
      <c r="D1354" s="22"/>
      <c r="E1354" s="22"/>
      <c r="F1354" s="22"/>
    </row>
    <row r="1355" spans="3:6" x14ac:dyDescent="0.2">
      <c r="C1355" s="28"/>
      <c r="D1355" s="22"/>
      <c r="E1355" s="22"/>
      <c r="F1355" s="22"/>
    </row>
    <row r="1356" spans="3:6" x14ac:dyDescent="0.2">
      <c r="C1356" s="28"/>
      <c r="D1356" s="22"/>
      <c r="E1356" s="22"/>
      <c r="F1356" s="22"/>
    </row>
    <row r="1357" spans="3:6" x14ac:dyDescent="0.2">
      <c r="C1357" s="28"/>
      <c r="D1357" s="22"/>
      <c r="E1357" s="22"/>
      <c r="F1357" s="22"/>
    </row>
    <row r="1358" spans="3:6" x14ac:dyDescent="0.2">
      <c r="C1358" s="28"/>
      <c r="D1358" s="22"/>
      <c r="E1358" s="22"/>
      <c r="F1358" s="22"/>
    </row>
    <row r="1359" spans="3:6" x14ac:dyDescent="0.2">
      <c r="C1359" s="28"/>
      <c r="D1359" s="22"/>
      <c r="E1359" s="22"/>
      <c r="F1359" s="22"/>
    </row>
    <row r="1360" spans="3:6" x14ac:dyDescent="0.2">
      <c r="C1360" s="28"/>
      <c r="D1360" s="22"/>
      <c r="E1360" s="22"/>
      <c r="F1360" s="22"/>
    </row>
    <row r="1361" spans="3:6" x14ac:dyDescent="0.2">
      <c r="C1361" s="28"/>
      <c r="D1361" s="22"/>
      <c r="E1361" s="22"/>
      <c r="F1361" s="22"/>
    </row>
    <row r="1362" spans="3:6" x14ac:dyDescent="0.2">
      <c r="C1362" s="28"/>
      <c r="D1362" s="22"/>
      <c r="E1362" s="22"/>
      <c r="F1362" s="22"/>
    </row>
    <row r="1363" spans="3:6" x14ac:dyDescent="0.2">
      <c r="C1363" s="28"/>
      <c r="D1363" s="22"/>
      <c r="E1363" s="22"/>
      <c r="F1363" s="22"/>
    </row>
    <row r="1364" spans="3:6" x14ac:dyDescent="0.2">
      <c r="C1364" s="28"/>
      <c r="D1364" s="22"/>
      <c r="E1364" s="22"/>
      <c r="F1364" s="22"/>
    </row>
    <row r="1365" spans="3:6" x14ac:dyDescent="0.2">
      <c r="C1365" s="28"/>
      <c r="D1365" s="22"/>
      <c r="E1365" s="22"/>
      <c r="F1365" s="22"/>
    </row>
    <row r="1366" spans="3:6" x14ac:dyDescent="0.2">
      <c r="C1366" s="28"/>
      <c r="D1366" s="22"/>
      <c r="E1366" s="22"/>
      <c r="F1366" s="22"/>
    </row>
    <row r="1367" spans="3:6" x14ac:dyDescent="0.2">
      <c r="C1367" s="28"/>
      <c r="D1367" s="22"/>
      <c r="E1367" s="22"/>
      <c r="F1367" s="22"/>
    </row>
    <row r="1368" spans="3:6" x14ac:dyDescent="0.2">
      <c r="C1368" s="28"/>
      <c r="D1368" s="22"/>
      <c r="E1368" s="22"/>
      <c r="F1368" s="22"/>
    </row>
    <row r="1369" spans="3:6" x14ac:dyDescent="0.2">
      <c r="C1369" s="28"/>
      <c r="D1369" s="22"/>
      <c r="E1369" s="22"/>
      <c r="F1369" s="22"/>
    </row>
    <row r="1370" spans="3:6" x14ac:dyDescent="0.2">
      <c r="C1370" s="28"/>
      <c r="D1370" s="22"/>
      <c r="E1370" s="22"/>
      <c r="F1370" s="22"/>
    </row>
    <row r="1371" spans="3:6" x14ac:dyDescent="0.2">
      <c r="C1371" s="28"/>
      <c r="D1371" s="22"/>
      <c r="E1371" s="22"/>
      <c r="F1371" s="22"/>
    </row>
    <row r="1372" spans="3:6" x14ac:dyDescent="0.2">
      <c r="C1372" s="28"/>
      <c r="D1372" s="22"/>
      <c r="E1372" s="22"/>
      <c r="F1372" s="22"/>
    </row>
  </sheetData>
  <sheetProtection algorithmName="SHA-512" hashValue="To7E95FpI5BGKqG0eIN/UDhrqUdDM1FypaMZ3gjjXi0uNdYoRMeohznUJBYW1kncl1oynjHTTJYlEQYl13XDtw==" saltValue="jVb+QlFw/zdsm/aEkV9aMg==" spinCount="100000" sheet="1" objects="1" scenarios="1" selectLockedCells="1" selectUnlockedCells="1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12">
    <mergeCell ref="C16:D16"/>
    <mergeCell ref="C17:D17"/>
    <mergeCell ref="B31:C31"/>
    <mergeCell ref="C78:D78"/>
    <mergeCell ref="C30:D30"/>
    <mergeCell ref="K4:K5"/>
    <mergeCell ref="F3:F5"/>
    <mergeCell ref="B7:D7"/>
    <mergeCell ref="C9:D9"/>
    <mergeCell ref="C28:D28"/>
    <mergeCell ref="C27:D27"/>
    <mergeCell ref="B8:C8"/>
    <mergeCell ref="H4:H5"/>
    <mergeCell ref="I4:I5"/>
    <mergeCell ref="B6:D6"/>
    <mergeCell ref="C66:D66"/>
    <mergeCell ref="C22:D22"/>
    <mergeCell ref="B23:C23"/>
    <mergeCell ref="C24:D24"/>
    <mergeCell ref="C62:D62"/>
    <mergeCell ref="C29:D29"/>
    <mergeCell ref="C55:D55"/>
    <mergeCell ref="C45:D45"/>
    <mergeCell ref="C32:D32"/>
    <mergeCell ref="C142:D142"/>
    <mergeCell ref="B90:C90"/>
    <mergeCell ref="B67:C67"/>
    <mergeCell ref="C76:D76"/>
    <mergeCell ref="C68:D68"/>
    <mergeCell ref="C139:D139"/>
    <mergeCell ref="B126:C126"/>
    <mergeCell ref="C125:D125"/>
    <mergeCell ref="C110:D110"/>
    <mergeCell ref="C89:D89"/>
    <mergeCell ref="C102:D102"/>
    <mergeCell ref="C91:D91"/>
    <mergeCell ref="C47:D47"/>
    <mergeCell ref="C123:D123"/>
    <mergeCell ref="C121:D121"/>
    <mergeCell ref="B56:C56"/>
    <mergeCell ref="C87:D87"/>
    <mergeCell ref="C118:D118"/>
    <mergeCell ref="C112:D112"/>
    <mergeCell ref="C109:D109"/>
    <mergeCell ref="B83:C83"/>
    <mergeCell ref="C77:D77"/>
    <mergeCell ref="C65:D65"/>
    <mergeCell ref="C82:D82"/>
    <mergeCell ref="C84:D84"/>
    <mergeCell ref="C57:D57"/>
    <mergeCell ref="B235:D235"/>
    <mergeCell ref="C233:D233"/>
    <mergeCell ref="C231:D231"/>
    <mergeCell ref="B232:D232"/>
    <mergeCell ref="B234:D234"/>
    <mergeCell ref="C127:D127"/>
    <mergeCell ref="C136:D136"/>
    <mergeCell ref="C182:D182"/>
    <mergeCell ref="B207:C207"/>
    <mergeCell ref="C202:D202"/>
    <mergeCell ref="C148:D148"/>
    <mergeCell ref="C206:D206"/>
    <mergeCell ref="C197:D197"/>
    <mergeCell ref="C151:D151"/>
    <mergeCell ref="C170:D170"/>
    <mergeCell ref="C178:D178"/>
    <mergeCell ref="C153:D153"/>
    <mergeCell ref="C191:D191"/>
    <mergeCell ref="C172:D172"/>
    <mergeCell ref="C194:D194"/>
    <mergeCell ref="C193:D193"/>
    <mergeCell ref="C187:D187"/>
    <mergeCell ref="C209:D209"/>
    <mergeCell ref="C144:D144"/>
    <mergeCell ref="C189:D189"/>
    <mergeCell ref="C180:D180"/>
    <mergeCell ref="C199:D199"/>
    <mergeCell ref="C208:D208"/>
    <mergeCell ref="C229:D229"/>
    <mergeCell ref="C227:D227"/>
    <mergeCell ref="C225:D225"/>
    <mergeCell ref="C155:D155"/>
    <mergeCell ref="C159:D159"/>
    <mergeCell ref="C161:D161"/>
    <mergeCell ref="C164:D164"/>
    <mergeCell ref="C176:D176"/>
    <mergeCell ref="C185:D185"/>
    <mergeCell ref="C166:D166"/>
    <mergeCell ref="C157:D157"/>
    <mergeCell ref="C168:D168"/>
    <mergeCell ref="C174:D174"/>
    <mergeCell ref="C162:D162"/>
    <mergeCell ref="C218:D218"/>
    <mergeCell ref="C201:D201"/>
    <mergeCell ref="C196:D196"/>
    <mergeCell ref="C228:D228"/>
    <mergeCell ref="A3:A5"/>
    <mergeCell ref="B1:S1"/>
    <mergeCell ref="K3:P3"/>
    <mergeCell ref="M4:M5"/>
    <mergeCell ref="L4:L5"/>
    <mergeCell ref="S3:S5"/>
    <mergeCell ref="R3:R5"/>
    <mergeCell ref="P4:P5"/>
    <mergeCell ref="O4:O5"/>
    <mergeCell ref="B3:D5"/>
    <mergeCell ref="G3:J3"/>
    <mergeCell ref="N4:N5"/>
    <mergeCell ref="J4:J5"/>
    <mergeCell ref="G4:G5"/>
    <mergeCell ref="E3:E5"/>
    <mergeCell ref="Q4:Q5"/>
  </mergeCells>
  <phoneticPr fontId="1" type="noConversion"/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horizontalDpi="300" verticalDpi="300" r:id="rId3"/>
  <headerFooter>
    <oddHeader>&amp;R&amp;"Times New Roman,Regular"&amp;8 &amp;10 &amp;8 2.pielikums Jūrmalas pilsētas domes
2016.gada 16.decembra saistošajiem noteikumiem Nr.47
(protokols Nr.19, 19.punkts)</oddHeader>
    <oddFooter>&amp;L&amp;"Times New Roman,Regular"&amp;8&amp;D; &amp;T&amp;R&amp;"Times New Roman,Regular"&amp;8&amp;P (&amp;N)</oddFooter>
  </headerFooter>
  <cellWatches>
    <cellWatch r="H23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2:W181"/>
  <sheetViews>
    <sheetView tabSelected="1" view="pageLayout" zoomScaleNormal="100" workbookViewId="0">
      <selection activeCell="U16" sqref="U16"/>
    </sheetView>
  </sheetViews>
  <sheetFormatPr defaultRowHeight="12" outlineLevelRow="1" x14ac:dyDescent="0.2"/>
  <cols>
    <col min="1" max="1" width="1.42578125" style="98" customWidth="1"/>
    <col min="2" max="2" width="3" style="98" customWidth="1"/>
    <col min="3" max="3" width="9.140625" style="98" customWidth="1"/>
    <col min="4" max="4" width="40.7109375" style="98" customWidth="1"/>
    <col min="5" max="6" width="10" style="98" hidden="1" customWidth="1"/>
    <col min="7" max="7" width="10.42578125" style="98" hidden="1" customWidth="1"/>
    <col min="8" max="8" width="9.85546875" style="98" hidden="1" customWidth="1"/>
    <col min="9" max="9" width="11.42578125" style="98" customWidth="1"/>
    <col min="10" max="10" width="10" style="98" customWidth="1"/>
    <col min="11" max="11" width="13" style="98" customWidth="1"/>
    <col min="12" max="12" width="10" style="98" hidden="1" customWidth="1"/>
    <col min="13" max="13" width="0" style="40" hidden="1" customWidth="1"/>
    <col min="14" max="14" width="13.42578125" style="40" hidden="1" customWidth="1"/>
    <col min="15" max="15" width="11.42578125" style="40" hidden="1" customWidth="1"/>
    <col min="16" max="18" width="0" style="40" hidden="1" customWidth="1"/>
    <col min="19" max="19" width="12.5703125" style="40" hidden="1" customWidth="1"/>
    <col min="20" max="16384" width="9.140625" style="40"/>
  </cols>
  <sheetData>
    <row r="2" spans="1:13" ht="18" customHeight="1" x14ac:dyDescent="0.35">
      <c r="A2" s="451" t="s">
        <v>614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3" ht="12.75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ht="42.75" customHeight="1" x14ac:dyDescent="0.2">
      <c r="A4" s="452" t="s">
        <v>26</v>
      </c>
      <c r="B4" s="453"/>
      <c r="C4" s="453"/>
      <c r="D4" s="200" t="s">
        <v>27</v>
      </c>
      <c r="E4" s="201" t="s">
        <v>615</v>
      </c>
      <c r="F4" s="201" t="s">
        <v>616</v>
      </c>
      <c r="G4" s="201" t="s">
        <v>617</v>
      </c>
      <c r="H4" s="234" t="s">
        <v>618</v>
      </c>
      <c r="I4" s="234" t="s">
        <v>734</v>
      </c>
      <c r="J4" s="294" t="s">
        <v>599</v>
      </c>
      <c r="K4" s="294" t="s">
        <v>735</v>
      </c>
      <c r="L4" s="201" t="s">
        <v>619</v>
      </c>
    </row>
    <row r="5" spans="1:13" ht="10.5" customHeight="1" thickBot="1" x14ac:dyDescent="0.25">
      <c r="A5" s="454">
        <v>1</v>
      </c>
      <c r="B5" s="455"/>
      <c r="C5" s="456"/>
      <c r="D5" s="104">
        <v>2</v>
      </c>
      <c r="E5" s="105">
        <v>3</v>
      </c>
      <c r="F5" s="105">
        <v>4</v>
      </c>
      <c r="G5" s="105">
        <v>5</v>
      </c>
      <c r="H5" s="233">
        <v>6</v>
      </c>
      <c r="I5" s="233">
        <v>3</v>
      </c>
      <c r="J5" s="233">
        <v>4</v>
      </c>
      <c r="K5" s="233">
        <v>5</v>
      </c>
      <c r="L5" s="105" t="s">
        <v>585</v>
      </c>
    </row>
    <row r="6" spans="1:13" s="203" customFormat="1" ht="12.75" customHeight="1" thickTop="1" x14ac:dyDescent="0.2">
      <c r="A6" s="471" t="s">
        <v>123</v>
      </c>
      <c r="B6" s="472"/>
      <c r="C6" s="472"/>
      <c r="D6" s="473"/>
      <c r="E6" s="41">
        <f t="shared" ref="E6:J6" si="0">SUM(E107,E109,E137)</f>
        <v>102241814</v>
      </c>
      <c r="F6" s="41">
        <f t="shared" si="0"/>
        <v>102522120</v>
      </c>
      <c r="G6" s="41">
        <f t="shared" si="0"/>
        <v>93388448</v>
      </c>
      <c r="H6" s="41">
        <f t="shared" si="0"/>
        <v>92136669</v>
      </c>
      <c r="I6" s="41">
        <f t="shared" si="0"/>
        <v>100575897</v>
      </c>
      <c r="J6" s="41">
        <f t="shared" si="0"/>
        <v>-297778</v>
      </c>
      <c r="K6" s="41">
        <f>SUM(K107,K109,K137)</f>
        <v>100278119</v>
      </c>
      <c r="L6" s="276">
        <f>I6/H6</f>
        <v>1.0915946722580128</v>
      </c>
      <c r="M6" s="202"/>
    </row>
    <row r="7" spans="1:13" s="203" customFormat="1" x14ac:dyDescent="0.2">
      <c r="A7" s="42"/>
      <c r="B7" s="43"/>
      <c r="C7" s="44"/>
      <c r="D7" s="45"/>
      <c r="E7" s="46"/>
      <c r="F7" s="46"/>
      <c r="G7" s="46"/>
      <c r="H7" s="46"/>
      <c r="I7" s="46"/>
      <c r="J7" s="46"/>
      <c r="K7" s="46"/>
      <c r="L7" s="204"/>
    </row>
    <row r="8" spans="1:13" s="206" customFormat="1" x14ac:dyDescent="0.2">
      <c r="A8" s="459" t="s">
        <v>28</v>
      </c>
      <c r="B8" s="460"/>
      <c r="C8" s="460"/>
      <c r="D8" s="47" t="s">
        <v>29</v>
      </c>
      <c r="E8" s="48">
        <f t="shared" ref="E8:K9" si="1">E9</f>
        <v>42775321</v>
      </c>
      <c r="F8" s="48">
        <v>46562516</v>
      </c>
      <c r="G8" s="48">
        <f t="shared" si="1"/>
        <v>47022192</v>
      </c>
      <c r="H8" s="48">
        <f t="shared" si="1"/>
        <v>47022192</v>
      </c>
      <c r="I8" s="48">
        <f t="shared" si="1"/>
        <v>47366295</v>
      </c>
      <c r="J8" s="48">
        <f t="shared" si="1"/>
        <v>0</v>
      </c>
      <c r="K8" s="48">
        <f t="shared" si="1"/>
        <v>47366295</v>
      </c>
      <c r="L8" s="205">
        <f>I8/H8</f>
        <v>1.0073178851381492</v>
      </c>
    </row>
    <row r="9" spans="1:13" s="203" customFormat="1" x14ac:dyDescent="0.2">
      <c r="A9" s="49"/>
      <c r="B9" s="461" t="s">
        <v>30</v>
      </c>
      <c r="C9" s="461"/>
      <c r="D9" s="50" t="s">
        <v>31</v>
      </c>
      <c r="E9" s="51">
        <f t="shared" si="1"/>
        <v>42775321</v>
      </c>
      <c r="F9" s="51">
        <v>46562516</v>
      </c>
      <c r="G9" s="51">
        <f t="shared" si="1"/>
        <v>47022192</v>
      </c>
      <c r="H9" s="51">
        <f t="shared" si="1"/>
        <v>47022192</v>
      </c>
      <c r="I9" s="51">
        <f t="shared" si="1"/>
        <v>47366295</v>
      </c>
      <c r="J9" s="51">
        <f t="shared" si="1"/>
        <v>0</v>
      </c>
      <c r="K9" s="51">
        <f t="shared" si="1"/>
        <v>47366295</v>
      </c>
      <c r="L9" s="207">
        <f>I9/G9</f>
        <v>1.0073178851381492</v>
      </c>
    </row>
    <row r="10" spans="1:13" x14ac:dyDescent="0.2">
      <c r="A10" s="52"/>
      <c r="B10" s="474" t="s">
        <v>32</v>
      </c>
      <c r="C10" s="474"/>
      <c r="D10" s="53" t="s">
        <v>33</v>
      </c>
      <c r="E10" s="54">
        <f t="shared" ref="E10:I10" si="2">SUM(E11:E12)</f>
        <v>42775321</v>
      </c>
      <c r="F10" s="54">
        <v>46562516</v>
      </c>
      <c r="G10" s="54">
        <f t="shared" si="2"/>
        <v>47022192</v>
      </c>
      <c r="H10" s="54">
        <f>SUM(H11:H12)</f>
        <v>47022192</v>
      </c>
      <c r="I10" s="54">
        <f t="shared" si="2"/>
        <v>47366295</v>
      </c>
      <c r="J10" s="54">
        <f t="shared" ref="J10" si="3">SUM(J11:J12)</f>
        <v>0</v>
      </c>
      <c r="K10" s="54">
        <f t="shared" ref="K10" si="4">SUM(K11:K12)</f>
        <v>47366295</v>
      </c>
      <c r="L10" s="208">
        <f t="shared" ref="L10:L52" si="5">I10/H10</f>
        <v>1.0073178851381492</v>
      </c>
    </row>
    <row r="11" spans="1:13" ht="24" x14ac:dyDescent="0.2">
      <c r="A11" s="55"/>
      <c r="B11" s="466" t="s">
        <v>34</v>
      </c>
      <c r="C11" s="466"/>
      <c r="D11" s="56" t="s">
        <v>157</v>
      </c>
      <c r="E11" s="57">
        <v>388540</v>
      </c>
      <c r="F11" s="57">
        <v>205965</v>
      </c>
      <c r="G11" s="57">
        <v>313938</v>
      </c>
      <c r="H11" s="57">
        <v>313938</v>
      </c>
      <c r="I11" s="57">
        <v>313938</v>
      </c>
      <c r="J11" s="57"/>
      <c r="K11" s="57">
        <f>I11+J11</f>
        <v>313938</v>
      </c>
      <c r="L11" s="209">
        <f>I11/H11</f>
        <v>1</v>
      </c>
    </row>
    <row r="12" spans="1:13" ht="24" x14ac:dyDescent="0.2">
      <c r="A12" s="58"/>
      <c r="B12" s="475" t="s">
        <v>35</v>
      </c>
      <c r="C12" s="475"/>
      <c r="D12" s="59" t="s">
        <v>301</v>
      </c>
      <c r="E12" s="60">
        <v>42386781</v>
      </c>
      <c r="F12" s="60">
        <v>46356551</v>
      </c>
      <c r="G12" s="60">
        <v>46708254</v>
      </c>
      <c r="H12" s="60">
        <v>46708254</v>
      </c>
      <c r="I12" s="60">
        <v>47052357</v>
      </c>
      <c r="J12" s="69"/>
      <c r="K12" s="69">
        <f>I12+J12</f>
        <v>47052357</v>
      </c>
      <c r="L12" s="210">
        <f t="shared" si="5"/>
        <v>1.0073670704967905</v>
      </c>
    </row>
    <row r="13" spans="1:13" s="206" customFormat="1" x14ac:dyDescent="0.2">
      <c r="A13" s="459" t="s">
        <v>36</v>
      </c>
      <c r="B13" s="460"/>
      <c r="C13" s="460"/>
      <c r="D13" s="47" t="s">
        <v>37</v>
      </c>
      <c r="E13" s="61">
        <f t="shared" ref="E13:K13" si="6">SUM(E14)</f>
        <v>8545247</v>
      </c>
      <c r="F13" s="61">
        <v>9084888</v>
      </c>
      <c r="G13" s="61">
        <f>SUM(G14)</f>
        <v>9588888</v>
      </c>
      <c r="H13" s="61">
        <f>SUM(H14)</f>
        <v>9894371</v>
      </c>
      <c r="I13" s="61">
        <f t="shared" si="6"/>
        <v>10035787</v>
      </c>
      <c r="J13" s="61">
        <f t="shared" si="6"/>
        <v>0</v>
      </c>
      <c r="K13" s="61">
        <f t="shared" si="6"/>
        <v>10035787</v>
      </c>
      <c r="L13" s="205">
        <f t="shared" si="5"/>
        <v>1.0142925709981969</v>
      </c>
      <c r="M13" s="211"/>
    </row>
    <row r="14" spans="1:13" s="203" customFormat="1" x14ac:dyDescent="0.2">
      <c r="A14" s="49"/>
      <c r="B14" s="461" t="s">
        <v>38</v>
      </c>
      <c r="C14" s="461"/>
      <c r="D14" s="50" t="s">
        <v>39</v>
      </c>
      <c r="E14" s="62">
        <f t="shared" ref="E14" si="7">SUM(E15,E18)</f>
        <v>8545247</v>
      </c>
      <c r="F14" s="62">
        <v>9084888</v>
      </c>
      <c r="G14" s="62">
        <f t="shared" ref="G14:K14" si="8">SUM(G15,G18,G21)</f>
        <v>9588888</v>
      </c>
      <c r="H14" s="62">
        <f t="shared" si="8"/>
        <v>9894371</v>
      </c>
      <c r="I14" s="62">
        <f t="shared" si="8"/>
        <v>10035787</v>
      </c>
      <c r="J14" s="62">
        <f t="shared" si="8"/>
        <v>0</v>
      </c>
      <c r="K14" s="62">
        <f t="shared" si="8"/>
        <v>10035787</v>
      </c>
      <c r="L14" s="207">
        <f t="shared" si="5"/>
        <v>1.0142925709981969</v>
      </c>
    </row>
    <row r="15" spans="1:13" x14ac:dyDescent="0.2">
      <c r="A15" s="63"/>
      <c r="B15" s="465" t="s">
        <v>195</v>
      </c>
      <c r="C15" s="465"/>
      <c r="D15" s="64" t="s">
        <v>194</v>
      </c>
      <c r="E15" s="65">
        <f t="shared" ref="E15" si="9">SUM(E16:E17)</f>
        <v>4934287</v>
      </c>
      <c r="F15" s="65">
        <v>4846769</v>
      </c>
      <c r="G15" s="65">
        <f>SUM(G16:G17)</f>
        <v>4986769</v>
      </c>
      <c r="H15" s="65">
        <f>SUM(H16,H17)</f>
        <v>5199064</v>
      </c>
      <c r="I15" s="65">
        <f>SUM(I16:I17)</f>
        <v>5252480</v>
      </c>
      <c r="J15" s="65">
        <f>SUM(J16:J17)</f>
        <v>0</v>
      </c>
      <c r="K15" s="65">
        <f>SUM(K16:K17)</f>
        <v>5252480</v>
      </c>
      <c r="L15" s="209">
        <f t="shared" si="5"/>
        <v>1.0102741570405751</v>
      </c>
    </row>
    <row r="16" spans="1:13" ht="24" x14ac:dyDescent="0.2">
      <c r="A16" s="55"/>
      <c r="B16" s="466" t="s">
        <v>40</v>
      </c>
      <c r="C16" s="466"/>
      <c r="D16" s="56" t="s">
        <v>41</v>
      </c>
      <c r="E16" s="57">
        <v>4455696</v>
      </c>
      <c r="F16" s="57">
        <v>4346769</v>
      </c>
      <c r="G16" s="57">
        <v>4454769</v>
      </c>
      <c r="H16" s="57">
        <v>4620480</v>
      </c>
      <c r="I16" s="57">
        <v>4720480</v>
      </c>
      <c r="J16" s="57"/>
      <c r="K16" s="57">
        <f t="shared" ref="K16:K17" si="10">I16+J16</f>
        <v>4720480</v>
      </c>
      <c r="L16" s="209">
        <f t="shared" si="5"/>
        <v>1.0216427730452247</v>
      </c>
    </row>
    <row r="17" spans="1:17" ht="24" x14ac:dyDescent="0.2">
      <c r="A17" s="58"/>
      <c r="B17" s="458" t="s">
        <v>42</v>
      </c>
      <c r="C17" s="458"/>
      <c r="D17" s="59" t="s">
        <v>43</v>
      </c>
      <c r="E17" s="60">
        <v>478591</v>
      </c>
      <c r="F17" s="60">
        <v>500000</v>
      </c>
      <c r="G17" s="60">
        <v>532000</v>
      </c>
      <c r="H17" s="60">
        <v>578584</v>
      </c>
      <c r="I17" s="60">
        <v>532000</v>
      </c>
      <c r="J17" s="69"/>
      <c r="K17" s="69">
        <f t="shared" si="10"/>
        <v>532000</v>
      </c>
      <c r="L17" s="208">
        <f t="shared" si="5"/>
        <v>0.91948619388023178</v>
      </c>
      <c r="N17" s="282"/>
    </row>
    <row r="18" spans="1:17" x14ac:dyDescent="0.2">
      <c r="A18" s="63"/>
      <c r="B18" s="465" t="s">
        <v>44</v>
      </c>
      <c r="C18" s="465"/>
      <c r="D18" s="64" t="s">
        <v>158</v>
      </c>
      <c r="E18" s="65">
        <f t="shared" ref="E18:H18" si="11">SUM(E19:E20)</f>
        <v>3610960</v>
      </c>
      <c r="F18" s="65">
        <v>3564005</v>
      </c>
      <c r="G18" s="65">
        <f t="shared" si="11"/>
        <v>3023005</v>
      </c>
      <c r="H18" s="65">
        <f t="shared" si="11"/>
        <v>3023742</v>
      </c>
      <c r="I18" s="65">
        <f>SUM(I19:I20)</f>
        <v>3111742</v>
      </c>
      <c r="J18" s="65">
        <f>SUM(J19:J20)</f>
        <v>0</v>
      </c>
      <c r="K18" s="65">
        <f>SUM(K19:K20)</f>
        <v>3111742</v>
      </c>
      <c r="L18" s="212">
        <f t="shared" si="5"/>
        <v>1.0291030120956086</v>
      </c>
    </row>
    <row r="19" spans="1:17" ht="24" x14ac:dyDescent="0.2">
      <c r="A19" s="55"/>
      <c r="B19" s="457" t="s">
        <v>45</v>
      </c>
      <c r="C19" s="457"/>
      <c r="D19" s="56" t="s">
        <v>168</v>
      </c>
      <c r="E19" s="57">
        <v>3384167</v>
      </c>
      <c r="F19" s="57">
        <v>3351122</v>
      </c>
      <c r="G19" s="57">
        <v>2513122</v>
      </c>
      <c r="H19" s="57">
        <v>2613742</v>
      </c>
      <c r="I19" s="57">
        <v>2701742</v>
      </c>
      <c r="J19" s="57"/>
      <c r="K19" s="57">
        <f t="shared" ref="K19:K20" si="12">I19+J19</f>
        <v>2701742</v>
      </c>
      <c r="L19" s="209">
        <f t="shared" si="5"/>
        <v>1.0336682044363981</v>
      </c>
      <c r="N19" s="283"/>
    </row>
    <row r="20" spans="1:17" ht="24" x14ac:dyDescent="0.2">
      <c r="A20" s="58"/>
      <c r="B20" s="458" t="s">
        <v>46</v>
      </c>
      <c r="C20" s="458"/>
      <c r="D20" s="59" t="s">
        <v>169</v>
      </c>
      <c r="E20" s="60">
        <v>226793</v>
      </c>
      <c r="F20" s="60">
        <v>212883</v>
      </c>
      <c r="G20" s="60">
        <v>509883</v>
      </c>
      <c r="H20" s="60">
        <v>410000</v>
      </c>
      <c r="I20" s="60">
        <v>410000</v>
      </c>
      <c r="J20" s="69"/>
      <c r="K20" s="149">
        <f t="shared" si="12"/>
        <v>410000</v>
      </c>
      <c r="L20" s="208">
        <f t="shared" si="5"/>
        <v>1</v>
      </c>
    </row>
    <row r="21" spans="1:17" x14ac:dyDescent="0.2">
      <c r="A21" s="67"/>
      <c r="B21" s="465" t="s">
        <v>383</v>
      </c>
      <c r="C21" s="465"/>
      <c r="D21" s="64" t="s">
        <v>386</v>
      </c>
      <c r="E21" s="65">
        <f>SUM(E22:E23)</f>
        <v>709625</v>
      </c>
      <c r="F21" s="65">
        <v>674114</v>
      </c>
      <c r="G21" s="65">
        <f t="shared" ref="G21:H21" si="13">SUM(G22:G23)</f>
        <v>1579114</v>
      </c>
      <c r="H21" s="65">
        <f t="shared" si="13"/>
        <v>1671565</v>
      </c>
      <c r="I21" s="65">
        <f>SUM(I22:I23)</f>
        <v>1671565</v>
      </c>
      <c r="J21" s="65">
        <f>SUM(J22:J23)</f>
        <v>0</v>
      </c>
      <c r="K21" s="54">
        <f>SUM(K22:K23)</f>
        <v>1671565</v>
      </c>
      <c r="L21" s="208">
        <f t="shared" si="5"/>
        <v>1</v>
      </c>
    </row>
    <row r="22" spans="1:17" ht="24" x14ac:dyDescent="0.2">
      <c r="A22" s="67"/>
      <c r="B22" s="457" t="s">
        <v>384</v>
      </c>
      <c r="C22" s="457"/>
      <c r="D22" s="56" t="s">
        <v>387</v>
      </c>
      <c r="E22" s="110">
        <v>620821</v>
      </c>
      <c r="F22" s="110">
        <v>594114</v>
      </c>
      <c r="G22" s="110">
        <v>1491114</v>
      </c>
      <c r="H22" s="110">
        <v>1491114</v>
      </c>
      <c r="I22" s="110">
        <v>1491114</v>
      </c>
      <c r="J22" s="110"/>
      <c r="K22" s="110">
        <f t="shared" ref="K22:K23" si="14">I22+J22</f>
        <v>1491114</v>
      </c>
      <c r="L22" s="209">
        <f t="shared" si="5"/>
        <v>1</v>
      </c>
    </row>
    <row r="23" spans="1:17" ht="24" x14ac:dyDescent="0.2">
      <c r="A23" s="67"/>
      <c r="B23" s="458" t="s">
        <v>385</v>
      </c>
      <c r="C23" s="458"/>
      <c r="D23" s="59" t="s">
        <v>388</v>
      </c>
      <c r="E23" s="69">
        <v>88804</v>
      </c>
      <c r="F23" s="69">
        <v>80000</v>
      </c>
      <c r="G23" s="69">
        <v>88000</v>
      </c>
      <c r="H23" s="69">
        <v>180451</v>
      </c>
      <c r="I23" s="69">
        <v>180451</v>
      </c>
      <c r="J23" s="69"/>
      <c r="K23" s="69">
        <f t="shared" si="14"/>
        <v>180451</v>
      </c>
      <c r="L23" s="208">
        <f t="shared" si="5"/>
        <v>1</v>
      </c>
    </row>
    <row r="24" spans="1:17" s="206" customFormat="1" x14ac:dyDescent="0.2">
      <c r="A24" s="459" t="s">
        <v>47</v>
      </c>
      <c r="B24" s="460"/>
      <c r="C24" s="460"/>
      <c r="D24" s="47" t="s">
        <v>48</v>
      </c>
      <c r="E24" s="61">
        <f t="shared" ref="E24:I24" si="15">SUM(E25,E27)</f>
        <v>289310</v>
      </c>
      <c r="F24" s="61">
        <v>285000</v>
      </c>
      <c r="G24" s="61">
        <f t="shared" si="15"/>
        <v>285000</v>
      </c>
      <c r="H24" s="61">
        <f t="shared" si="15"/>
        <v>291600</v>
      </c>
      <c r="I24" s="61">
        <f t="shared" si="15"/>
        <v>291600</v>
      </c>
      <c r="J24" s="61">
        <f t="shared" ref="J24" si="16">SUM(J25,J27)</f>
        <v>0</v>
      </c>
      <c r="K24" s="61">
        <f t="shared" ref="K24" si="17">SUM(K25,K27)</f>
        <v>291600</v>
      </c>
      <c r="L24" s="205">
        <f t="shared" si="5"/>
        <v>1</v>
      </c>
    </row>
    <row r="25" spans="1:17" s="203" customFormat="1" ht="24" x14ac:dyDescent="0.2">
      <c r="A25" s="49"/>
      <c r="B25" s="461" t="s">
        <v>49</v>
      </c>
      <c r="C25" s="461"/>
      <c r="D25" s="66" t="s">
        <v>50</v>
      </c>
      <c r="E25" s="62">
        <f t="shared" ref="E25:K25" si="18">E26</f>
        <v>186639</v>
      </c>
      <c r="F25" s="62">
        <v>180000</v>
      </c>
      <c r="G25" s="62">
        <f t="shared" si="18"/>
        <v>180000</v>
      </c>
      <c r="H25" s="62">
        <f t="shared" si="18"/>
        <v>186600</v>
      </c>
      <c r="I25" s="62">
        <f t="shared" si="18"/>
        <v>186600</v>
      </c>
      <c r="J25" s="62">
        <f t="shared" si="18"/>
        <v>0</v>
      </c>
      <c r="K25" s="62">
        <f t="shared" si="18"/>
        <v>186600</v>
      </c>
      <c r="L25" s="207">
        <f t="shared" si="5"/>
        <v>1</v>
      </c>
    </row>
    <row r="26" spans="1:17" x14ac:dyDescent="0.2">
      <c r="A26" s="67"/>
      <c r="B26" s="462" t="s">
        <v>51</v>
      </c>
      <c r="C26" s="462"/>
      <c r="D26" s="68" t="s">
        <v>52</v>
      </c>
      <c r="E26" s="69">
        <v>186639</v>
      </c>
      <c r="F26" s="69">
        <v>180000</v>
      </c>
      <c r="G26" s="69">
        <v>180000</v>
      </c>
      <c r="H26" s="69">
        <v>186600</v>
      </c>
      <c r="I26" s="69">
        <v>186600</v>
      </c>
      <c r="J26" s="69"/>
      <c r="K26" s="69">
        <f>I26+J26</f>
        <v>186600</v>
      </c>
      <c r="L26" s="212">
        <f t="shared" si="5"/>
        <v>1</v>
      </c>
    </row>
    <row r="27" spans="1:17" s="203" customFormat="1" ht="24" x14ac:dyDescent="0.2">
      <c r="A27" s="49"/>
      <c r="B27" s="463" t="s">
        <v>53</v>
      </c>
      <c r="C27" s="464"/>
      <c r="D27" s="70" t="s">
        <v>54</v>
      </c>
      <c r="E27" s="62">
        <f t="shared" ref="E27:K28" si="19">SUM(E28)</f>
        <v>102671</v>
      </c>
      <c r="F27" s="62">
        <v>105000</v>
      </c>
      <c r="G27" s="62">
        <f t="shared" si="19"/>
        <v>105000</v>
      </c>
      <c r="H27" s="62">
        <f t="shared" si="19"/>
        <v>105000</v>
      </c>
      <c r="I27" s="62">
        <f t="shared" si="19"/>
        <v>105000</v>
      </c>
      <c r="J27" s="62">
        <f t="shared" si="19"/>
        <v>0</v>
      </c>
      <c r="K27" s="62">
        <f t="shared" si="19"/>
        <v>105000</v>
      </c>
      <c r="L27" s="212">
        <f t="shared" si="5"/>
        <v>1</v>
      </c>
    </row>
    <row r="28" spans="1:17" x14ac:dyDescent="0.2">
      <c r="A28" s="67"/>
      <c r="B28" s="467" t="s">
        <v>55</v>
      </c>
      <c r="C28" s="468"/>
      <c r="D28" s="72" t="s">
        <v>56</v>
      </c>
      <c r="E28" s="65">
        <f>SUM(E29)</f>
        <v>102671</v>
      </c>
      <c r="F28" s="65">
        <v>105000</v>
      </c>
      <c r="G28" s="65">
        <f t="shared" si="19"/>
        <v>105000</v>
      </c>
      <c r="H28" s="65">
        <f t="shared" si="19"/>
        <v>105000</v>
      </c>
      <c r="I28" s="65">
        <f t="shared" si="19"/>
        <v>105000</v>
      </c>
      <c r="J28" s="65">
        <f t="shared" si="19"/>
        <v>0</v>
      </c>
      <c r="K28" s="65">
        <f t="shared" si="19"/>
        <v>105000</v>
      </c>
      <c r="L28" s="212">
        <f t="shared" si="5"/>
        <v>1</v>
      </c>
      <c r="N28" s="300"/>
      <c r="O28" s="300"/>
      <c r="P28" s="300"/>
      <c r="Q28" s="300"/>
    </row>
    <row r="29" spans="1:17" ht="24" x14ac:dyDescent="0.2">
      <c r="A29" s="67"/>
      <c r="B29" s="240"/>
      <c r="C29" s="242" t="s">
        <v>319</v>
      </c>
      <c r="D29" s="167" t="s">
        <v>320</v>
      </c>
      <c r="E29" s="69">
        <v>102671</v>
      </c>
      <c r="F29" s="69">
        <v>105000</v>
      </c>
      <c r="G29" s="69">
        <v>105000</v>
      </c>
      <c r="H29" s="69">
        <v>105000</v>
      </c>
      <c r="I29" s="69">
        <v>105000</v>
      </c>
      <c r="J29" s="69"/>
      <c r="K29" s="69">
        <f>I29+J29</f>
        <v>105000</v>
      </c>
      <c r="L29" s="212">
        <f t="shared" si="5"/>
        <v>1</v>
      </c>
      <c r="N29" s="498" t="s">
        <v>587</v>
      </c>
      <c r="O29" s="498"/>
      <c r="P29" s="498"/>
      <c r="Q29" s="498"/>
    </row>
    <row r="30" spans="1:17" s="206" customFormat="1" ht="24" hidden="1" x14ac:dyDescent="0.2">
      <c r="A30" s="459" t="s">
        <v>57</v>
      </c>
      <c r="B30" s="460"/>
      <c r="C30" s="460"/>
      <c r="D30" s="73" t="s">
        <v>133</v>
      </c>
      <c r="E30" s="61">
        <f>SUM(,E31,E33)</f>
        <v>41950</v>
      </c>
      <c r="F30" s="61">
        <f t="shared" ref="F30:K30" si="20">SUM(,F31,F33)</f>
        <v>0</v>
      </c>
      <c r="G30" s="61">
        <f t="shared" si="20"/>
        <v>0</v>
      </c>
      <c r="H30" s="61">
        <f t="shared" si="20"/>
        <v>3029</v>
      </c>
      <c r="I30" s="61">
        <f t="shared" si="20"/>
        <v>0</v>
      </c>
      <c r="J30" s="61">
        <f t="shared" si="20"/>
        <v>0</v>
      </c>
      <c r="K30" s="61">
        <f t="shared" si="20"/>
        <v>0</v>
      </c>
      <c r="L30" s="205">
        <f>SUM(L31,L33)</f>
        <v>0</v>
      </c>
    </row>
    <row r="31" spans="1:17" s="206" customFormat="1" ht="24" hidden="1" x14ac:dyDescent="0.2">
      <c r="A31" s="163"/>
      <c r="B31" s="461" t="s">
        <v>276</v>
      </c>
      <c r="C31" s="469"/>
      <c r="D31" s="50" t="s">
        <v>278</v>
      </c>
      <c r="E31" s="62">
        <f t="shared" ref="E31:K31" si="21">E32</f>
        <v>41827</v>
      </c>
      <c r="F31" s="62">
        <v>0</v>
      </c>
      <c r="G31" s="62">
        <f t="shared" si="21"/>
        <v>0</v>
      </c>
      <c r="H31" s="62">
        <f t="shared" si="21"/>
        <v>0</v>
      </c>
      <c r="I31" s="62">
        <f t="shared" si="21"/>
        <v>0</v>
      </c>
      <c r="J31" s="62">
        <f t="shared" si="21"/>
        <v>0</v>
      </c>
      <c r="K31" s="62">
        <f t="shared" si="21"/>
        <v>0</v>
      </c>
      <c r="L31" s="62"/>
    </row>
    <row r="32" spans="1:17" s="206" customFormat="1" ht="24" hidden="1" x14ac:dyDescent="0.2">
      <c r="A32" s="163"/>
      <c r="B32" s="465" t="s">
        <v>277</v>
      </c>
      <c r="C32" s="470"/>
      <c r="D32" s="64" t="s">
        <v>279</v>
      </c>
      <c r="E32" s="65">
        <v>41827</v>
      </c>
      <c r="F32" s="65">
        <v>0</v>
      </c>
      <c r="G32" s="65"/>
      <c r="H32" s="65"/>
      <c r="I32" s="65"/>
      <c r="J32" s="65"/>
      <c r="K32" s="65">
        <f>I32+J32</f>
        <v>0</v>
      </c>
      <c r="L32" s="65"/>
    </row>
    <row r="33" spans="1:12" s="203" customFormat="1" ht="36" hidden="1" x14ac:dyDescent="0.2">
      <c r="A33" s="49"/>
      <c r="B33" s="461" t="s">
        <v>58</v>
      </c>
      <c r="C33" s="461"/>
      <c r="D33" s="50" t="s">
        <v>376</v>
      </c>
      <c r="E33" s="62">
        <f>SUM(E34,E36,E38)</f>
        <v>123</v>
      </c>
      <c r="F33" s="62">
        <f t="shared" ref="F33:I33" si="22">SUM(F34,F36,F38)</f>
        <v>0</v>
      </c>
      <c r="G33" s="62">
        <f t="shared" si="22"/>
        <v>0</v>
      </c>
      <c r="H33" s="62">
        <f t="shared" si="22"/>
        <v>3029</v>
      </c>
      <c r="I33" s="62">
        <f t="shared" si="22"/>
        <v>0</v>
      </c>
      <c r="J33" s="62">
        <f t="shared" ref="J33" si="23">SUM(J34,J36,J38)</f>
        <v>0</v>
      </c>
      <c r="K33" s="62">
        <f t="shared" ref="K33" si="24">SUM(K34,K36,K38)</f>
        <v>0</v>
      </c>
      <c r="L33" s="207"/>
    </row>
    <row r="34" spans="1:12" hidden="1" x14ac:dyDescent="0.2">
      <c r="A34" s="52"/>
      <c r="B34" s="474" t="s">
        <v>59</v>
      </c>
      <c r="C34" s="474"/>
      <c r="D34" s="53" t="s">
        <v>170</v>
      </c>
      <c r="E34" s="54">
        <f>E35</f>
        <v>0</v>
      </c>
      <c r="F34" s="54">
        <v>0</v>
      </c>
      <c r="G34" s="54">
        <f>G35</f>
        <v>0</v>
      </c>
      <c r="H34" s="54">
        <f t="shared" ref="H34:K34" si="25">H35</f>
        <v>0</v>
      </c>
      <c r="I34" s="54">
        <f t="shared" si="25"/>
        <v>0</v>
      </c>
      <c r="J34" s="54">
        <f t="shared" si="25"/>
        <v>0</v>
      </c>
      <c r="K34" s="54">
        <f t="shared" si="25"/>
        <v>0</v>
      </c>
      <c r="L34" s="212"/>
    </row>
    <row r="35" spans="1:12" ht="36" hidden="1" x14ac:dyDescent="0.2">
      <c r="A35" s="67"/>
      <c r="B35" s="479" t="s">
        <v>60</v>
      </c>
      <c r="C35" s="479"/>
      <c r="D35" s="68" t="s">
        <v>171</v>
      </c>
      <c r="E35" s="69"/>
      <c r="F35" s="69"/>
      <c r="G35" s="69"/>
      <c r="H35" s="69"/>
      <c r="I35" s="69"/>
      <c r="J35" s="69"/>
      <c r="K35" s="69">
        <f>I35+J35</f>
        <v>0</v>
      </c>
      <c r="L35" s="220"/>
    </row>
    <row r="36" spans="1:12" ht="14.25" hidden="1" customHeight="1" x14ac:dyDescent="0.2">
      <c r="A36" s="63"/>
      <c r="B36" s="465" t="s">
        <v>322</v>
      </c>
      <c r="C36" s="465"/>
      <c r="D36" s="64" t="s">
        <v>321</v>
      </c>
      <c r="E36" s="65">
        <f t="shared" ref="E36:K36" si="26">E37</f>
        <v>0</v>
      </c>
      <c r="F36" s="65">
        <v>0</v>
      </c>
      <c r="G36" s="65">
        <f t="shared" si="26"/>
        <v>0</v>
      </c>
      <c r="H36" s="65">
        <f t="shared" si="26"/>
        <v>0</v>
      </c>
      <c r="I36" s="65">
        <f t="shared" si="26"/>
        <v>0</v>
      </c>
      <c r="J36" s="65">
        <f t="shared" si="26"/>
        <v>0</v>
      </c>
      <c r="K36" s="65">
        <f t="shared" si="26"/>
        <v>0</v>
      </c>
      <c r="L36" s="212"/>
    </row>
    <row r="37" spans="1:12" ht="26.25" hidden="1" customHeight="1" x14ac:dyDescent="0.2">
      <c r="A37" s="67"/>
      <c r="B37" s="241"/>
      <c r="C37" s="241" t="s">
        <v>323</v>
      </c>
      <c r="D37" s="68" t="s">
        <v>324</v>
      </c>
      <c r="E37" s="69"/>
      <c r="F37" s="69"/>
      <c r="G37" s="69"/>
      <c r="H37" s="69"/>
      <c r="I37" s="69"/>
      <c r="J37" s="69"/>
      <c r="K37" s="69">
        <f>I37+J37</f>
        <v>0</v>
      </c>
      <c r="L37" s="208"/>
    </row>
    <row r="38" spans="1:12" ht="29.25" hidden="1" customHeight="1" x14ac:dyDescent="0.2">
      <c r="A38" s="63"/>
      <c r="B38" s="465" t="s">
        <v>649</v>
      </c>
      <c r="C38" s="465"/>
      <c r="D38" s="64" t="s">
        <v>650</v>
      </c>
      <c r="E38" s="65">
        <v>123</v>
      </c>
      <c r="F38" s="65">
        <v>0</v>
      </c>
      <c r="G38" s="65">
        <v>0</v>
      </c>
      <c r="H38" s="65">
        <v>3029</v>
      </c>
      <c r="I38" s="65">
        <v>0</v>
      </c>
      <c r="J38" s="65">
        <v>0</v>
      </c>
      <c r="K38" s="65">
        <f>I38+J38</f>
        <v>0</v>
      </c>
      <c r="L38" s="212"/>
    </row>
    <row r="39" spans="1:12" s="206" customFormat="1" ht="24" x14ac:dyDescent="0.2">
      <c r="A39" s="459" t="s">
        <v>61</v>
      </c>
      <c r="B39" s="460"/>
      <c r="C39" s="460"/>
      <c r="D39" s="73" t="s">
        <v>62</v>
      </c>
      <c r="E39" s="61">
        <f t="shared" ref="E39:I39" si="27">SUM(E40,E43)</f>
        <v>2185998</v>
      </c>
      <c r="F39" s="61">
        <v>2245652</v>
      </c>
      <c r="G39" s="61">
        <f t="shared" si="27"/>
        <v>2245652</v>
      </c>
      <c r="H39" s="61">
        <f t="shared" si="27"/>
        <v>2247187</v>
      </c>
      <c r="I39" s="61">
        <f t="shared" si="27"/>
        <v>2654048</v>
      </c>
      <c r="J39" s="61">
        <f t="shared" ref="J39" si="28">SUM(J40,J43)</f>
        <v>0</v>
      </c>
      <c r="K39" s="61">
        <f t="shared" ref="K39" si="29">SUM(K40,K43)</f>
        <v>2654048</v>
      </c>
      <c r="L39" s="205">
        <f t="shared" si="5"/>
        <v>1.1810534681804408</v>
      </c>
    </row>
    <row r="40" spans="1:12" s="203" customFormat="1" x14ac:dyDescent="0.2">
      <c r="A40" s="49"/>
      <c r="B40" s="461" t="s">
        <v>63</v>
      </c>
      <c r="C40" s="461"/>
      <c r="D40" s="50" t="s">
        <v>64</v>
      </c>
      <c r="E40" s="62">
        <f t="shared" ref="E40:I40" si="30">SUM(E41:E42)</f>
        <v>15005</v>
      </c>
      <c r="F40" s="62">
        <v>14900</v>
      </c>
      <c r="G40" s="62">
        <f t="shared" si="30"/>
        <v>14900</v>
      </c>
      <c r="H40" s="62">
        <f t="shared" si="30"/>
        <v>13100</v>
      </c>
      <c r="I40" s="62">
        <f t="shared" si="30"/>
        <v>13100</v>
      </c>
      <c r="J40" s="62">
        <f t="shared" ref="J40" si="31">SUM(J41:J42)</f>
        <v>0</v>
      </c>
      <c r="K40" s="62">
        <f t="shared" ref="K40" si="32">SUM(K41:K42)</f>
        <v>13100</v>
      </c>
      <c r="L40" s="207">
        <f t="shared" si="5"/>
        <v>1</v>
      </c>
    </row>
    <row r="41" spans="1:12" ht="48" x14ac:dyDescent="0.2">
      <c r="A41" s="63"/>
      <c r="B41" s="465" t="s">
        <v>65</v>
      </c>
      <c r="C41" s="465"/>
      <c r="D41" s="64" t="s">
        <v>377</v>
      </c>
      <c r="E41" s="65">
        <v>9407</v>
      </c>
      <c r="F41" s="65">
        <v>9300</v>
      </c>
      <c r="G41" s="65">
        <v>9300</v>
      </c>
      <c r="H41" s="65">
        <v>9300</v>
      </c>
      <c r="I41" s="65">
        <v>9300</v>
      </c>
      <c r="J41" s="54"/>
      <c r="K41" s="54">
        <f t="shared" ref="K41:K42" si="33">I41+J41</f>
        <v>9300</v>
      </c>
      <c r="L41" s="208">
        <f t="shared" si="5"/>
        <v>1</v>
      </c>
    </row>
    <row r="42" spans="1:12" ht="24" x14ac:dyDescent="0.2">
      <c r="A42" s="74"/>
      <c r="B42" s="476" t="s">
        <v>66</v>
      </c>
      <c r="C42" s="476"/>
      <c r="D42" s="75" t="s">
        <v>219</v>
      </c>
      <c r="E42" s="76">
        <v>5598</v>
      </c>
      <c r="F42" s="76">
        <v>5600</v>
      </c>
      <c r="G42" s="76">
        <v>5600</v>
      </c>
      <c r="H42" s="76">
        <v>3800</v>
      </c>
      <c r="I42" s="76">
        <v>3800</v>
      </c>
      <c r="J42" s="69"/>
      <c r="K42" s="65">
        <f t="shared" si="33"/>
        <v>3800</v>
      </c>
      <c r="L42" s="208">
        <f t="shared" si="5"/>
        <v>1</v>
      </c>
    </row>
    <row r="43" spans="1:12" s="203" customFormat="1" x14ac:dyDescent="0.2">
      <c r="A43" s="49"/>
      <c r="B43" s="461" t="s">
        <v>67</v>
      </c>
      <c r="C43" s="461"/>
      <c r="D43" s="50" t="s">
        <v>68</v>
      </c>
      <c r="E43" s="62">
        <f t="shared" ref="E43:J43" si="34">SUM(E44:E49)</f>
        <v>2170993</v>
      </c>
      <c r="F43" s="62">
        <v>2230752</v>
      </c>
      <c r="G43" s="62">
        <f t="shared" si="34"/>
        <v>2230752</v>
      </c>
      <c r="H43" s="62">
        <f t="shared" si="34"/>
        <v>2234087</v>
      </c>
      <c r="I43" s="62">
        <f t="shared" si="34"/>
        <v>2640948</v>
      </c>
      <c r="J43" s="62">
        <f t="shared" si="34"/>
        <v>0</v>
      </c>
      <c r="K43" s="295">
        <f t="shared" ref="K43" si="35">SUM(K44:K49)</f>
        <v>2640948</v>
      </c>
      <c r="L43" s="213">
        <f t="shared" si="5"/>
        <v>1.182115110109857</v>
      </c>
    </row>
    <row r="44" spans="1:12" ht="24" hidden="1" x14ac:dyDescent="0.2">
      <c r="A44" s="77"/>
      <c r="B44" s="477" t="s">
        <v>69</v>
      </c>
      <c r="C44" s="477"/>
      <c r="D44" s="78" t="s">
        <v>159</v>
      </c>
      <c r="E44" s="79">
        <v>0</v>
      </c>
      <c r="F44" s="79"/>
      <c r="G44" s="79">
        <v>0</v>
      </c>
      <c r="H44" s="79">
        <v>139</v>
      </c>
      <c r="I44" s="79"/>
      <c r="J44" s="69"/>
      <c r="K44" s="69">
        <f t="shared" ref="K44:K49" si="36">I44+J44</f>
        <v>0</v>
      </c>
      <c r="L44" s="214"/>
    </row>
    <row r="45" spans="1:12" x14ac:dyDescent="0.2">
      <c r="A45" s="77"/>
      <c r="B45" s="477" t="s">
        <v>70</v>
      </c>
      <c r="C45" s="477"/>
      <c r="D45" s="78" t="s">
        <v>160</v>
      </c>
      <c r="E45" s="79">
        <v>41551</v>
      </c>
      <c r="F45" s="79">
        <v>50000</v>
      </c>
      <c r="G45" s="79">
        <v>50000</v>
      </c>
      <c r="H45" s="79">
        <v>38000</v>
      </c>
      <c r="I45" s="79">
        <v>38000</v>
      </c>
      <c r="J45" s="79"/>
      <c r="K45" s="79">
        <f t="shared" si="36"/>
        <v>38000</v>
      </c>
      <c r="L45" s="215">
        <f t="shared" si="5"/>
        <v>1</v>
      </c>
    </row>
    <row r="46" spans="1:12" ht="24" x14ac:dyDescent="0.2">
      <c r="A46" s="77"/>
      <c r="B46" s="477" t="s">
        <v>71</v>
      </c>
      <c r="C46" s="477"/>
      <c r="D46" s="78" t="s">
        <v>161</v>
      </c>
      <c r="E46" s="79">
        <v>2026055</v>
      </c>
      <c r="F46" s="79">
        <v>2082182</v>
      </c>
      <c r="G46" s="79">
        <v>2082182</v>
      </c>
      <c r="H46" s="79">
        <v>2114948</v>
      </c>
      <c r="I46" s="79">
        <v>2514948</v>
      </c>
      <c r="J46" s="79"/>
      <c r="K46" s="79">
        <f t="shared" si="36"/>
        <v>2514948</v>
      </c>
      <c r="L46" s="215">
        <f t="shared" si="5"/>
        <v>1.1891299455116626</v>
      </c>
    </row>
    <row r="47" spans="1:12" ht="24" x14ac:dyDescent="0.2">
      <c r="A47" s="77"/>
      <c r="B47" s="477" t="s">
        <v>72</v>
      </c>
      <c r="C47" s="477"/>
      <c r="D47" s="78" t="s">
        <v>162</v>
      </c>
      <c r="E47" s="79">
        <v>54463</v>
      </c>
      <c r="F47" s="79">
        <v>50000</v>
      </c>
      <c r="G47" s="79">
        <v>50000</v>
      </c>
      <c r="H47" s="79">
        <v>43000</v>
      </c>
      <c r="I47" s="79">
        <v>50000</v>
      </c>
      <c r="J47" s="79"/>
      <c r="K47" s="79">
        <f t="shared" si="36"/>
        <v>50000</v>
      </c>
      <c r="L47" s="215">
        <f t="shared" si="5"/>
        <v>1.1627906976744187</v>
      </c>
    </row>
    <row r="48" spans="1:12" ht="26.25" hidden="1" customHeight="1" x14ac:dyDescent="0.2">
      <c r="A48" s="58"/>
      <c r="B48" s="477" t="s">
        <v>353</v>
      </c>
      <c r="C48" s="478"/>
      <c r="D48" s="59" t="s">
        <v>354</v>
      </c>
      <c r="E48" s="60">
        <v>36</v>
      </c>
      <c r="F48" s="60"/>
      <c r="G48" s="79"/>
      <c r="H48" s="60"/>
      <c r="I48" s="60"/>
      <c r="J48" s="79"/>
      <c r="K48" s="79">
        <f t="shared" si="36"/>
        <v>0</v>
      </c>
      <c r="L48" s="214"/>
    </row>
    <row r="49" spans="1:22" ht="24" x14ac:dyDescent="0.2">
      <c r="A49" s="58"/>
      <c r="B49" s="458" t="s">
        <v>146</v>
      </c>
      <c r="C49" s="458"/>
      <c r="D49" s="59" t="s">
        <v>632</v>
      </c>
      <c r="E49" s="60">
        <v>48888</v>
      </c>
      <c r="F49" s="60">
        <v>48570</v>
      </c>
      <c r="G49" s="79">
        <v>48570</v>
      </c>
      <c r="H49" s="60">
        <v>38000</v>
      </c>
      <c r="I49" s="60">
        <v>38000</v>
      </c>
      <c r="J49" s="69"/>
      <c r="K49" s="69">
        <f t="shared" si="36"/>
        <v>38000</v>
      </c>
      <c r="L49" s="208">
        <f t="shared" si="5"/>
        <v>1</v>
      </c>
    </row>
    <row r="50" spans="1:22" s="206" customFormat="1" x14ac:dyDescent="0.2">
      <c r="A50" s="459" t="s">
        <v>73</v>
      </c>
      <c r="B50" s="460"/>
      <c r="C50" s="460"/>
      <c r="D50" s="73" t="s">
        <v>74</v>
      </c>
      <c r="E50" s="61">
        <f t="shared" ref="E50:K50" si="37">SUM(E53,E51)</f>
        <v>517914</v>
      </c>
      <c r="F50" s="61">
        <v>143200</v>
      </c>
      <c r="G50" s="61">
        <f t="shared" si="37"/>
        <v>143200</v>
      </c>
      <c r="H50" s="61">
        <f t="shared" si="37"/>
        <v>154000</v>
      </c>
      <c r="I50" s="61">
        <f t="shared" si="37"/>
        <v>154000</v>
      </c>
      <c r="J50" s="61">
        <f t="shared" si="37"/>
        <v>0</v>
      </c>
      <c r="K50" s="61">
        <f t="shared" si="37"/>
        <v>154000</v>
      </c>
      <c r="L50" s="205">
        <f t="shared" si="5"/>
        <v>1</v>
      </c>
    </row>
    <row r="51" spans="1:22" s="203" customFormat="1" x14ac:dyDescent="0.2">
      <c r="A51" s="49"/>
      <c r="B51" s="461" t="s">
        <v>75</v>
      </c>
      <c r="C51" s="461"/>
      <c r="D51" s="50" t="s">
        <v>76</v>
      </c>
      <c r="E51" s="62">
        <f>E52</f>
        <v>154082</v>
      </c>
      <c r="F51" s="62">
        <v>143200</v>
      </c>
      <c r="G51" s="62">
        <f t="shared" ref="G51:K51" si="38">G52</f>
        <v>143200</v>
      </c>
      <c r="H51" s="62">
        <f t="shared" si="38"/>
        <v>154000</v>
      </c>
      <c r="I51" s="62">
        <f t="shared" si="38"/>
        <v>154000</v>
      </c>
      <c r="J51" s="62">
        <f t="shared" si="38"/>
        <v>0</v>
      </c>
      <c r="K51" s="62">
        <f t="shared" si="38"/>
        <v>154000</v>
      </c>
      <c r="L51" s="281">
        <v>0.95383388996550256</v>
      </c>
    </row>
    <row r="52" spans="1:22" x14ac:dyDescent="0.2">
      <c r="A52" s="218"/>
      <c r="B52" s="488" t="s">
        <v>77</v>
      </c>
      <c r="C52" s="488"/>
      <c r="D52" s="109" t="s">
        <v>78</v>
      </c>
      <c r="E52" s="110">
        <v>154082</v>
      </c>
      <c r="F52" s="110"/>
      <c r="G52" s="110">
        <v>143200</v>
      </c>
      <c r="H52" s="110">
        <v>154000</v>
      </c>
      <c r="I52" s="110">
        <v>154000</v>
      </c>
      <c r="J52" s="65"/>
      <c r="K52" s="65">
        <f>I52+J52</f>
        <v>154000</v>
      </c>
      <c r="L52" s="212">
        <f t="shared" si="5"/>
        <v>1</v>
      </c>
    </row>
    <row r="53" spans="1:22" ht="24" hidden="1" x14ac:dyDescent="0.2">
      <c r="A53" s="67"/>
      <c r="B53" s="461" t="s">
        <v>325</v>
      </c>
      <c r="C53" s="461"/>
      <c r="D53" s="50" t="s">
        <v>326</v>
      </c>
      <c r="E53" s="62">
        <v>363832</v>
      </c>
      <c r="F53" s="62"/>
      <c r="G53" s="62"/>
      <c r="H53" s="62"/>
      <c r="I53" s="62"/>
      <c r="J53" s="295"/>
      <c r="K53" s="295"/>
      <c r="L53" s="208"/>
    </row>
    <row r="54" spans="1:22" s="206" customFormat="1" x14ac:dyDescent="0.2">
      <c r="A54" s="459" t="s">
        <v>79</v>
      </c>
      <c r="B54" s="460"/>
      <c r="C54" s="460"/>
      <c r="D54" s="73" t="s">
        <v>80</v>
      </c>
      <c r="E54" s="61">
        <f t="shared" ref="E54:I54" si="39">SUM(E55,E57)</f>
        <v>86901</v>
      </c>
      <c r="F54" s="61">
        <v>60234</v>
      </c>
      <c r="G54" s="61">
        <f t="shared" si="39"/>
        <v>60465</v>
      </c>
      <c r="H54" s="61">
        <f t="shared" si="39"/>
        <v>114779</v>
      </c>
      <c r="I54" s="61">
        <f t="shared" si="39"/>
        <v>113932</v>
      </c>
      <c r="J54" s="61">
        <f t="shared" ref="J54" si="40">SUM(J55,J57)</f>
        <v>0</v>
      </c>
      <c r="K54" s="61">
        <f t="shared" ref="K54" si="41">SUM(K55,K57)</f>
        <v>113932</v>
      </c>
      <c r="L54" s="205">
        <f t="shared" ref="L54:L68" si="42">I54/H54</f>
        <v>0.99262060132951146</v>
      </c>
    </row>
    <row r="55" spans="1:22" s="203" customFormat="1" ht="24" x14ac:dyDescent="0.2">
      <c r="A55" s="49"/>
      <c r="B55" s="480" t="s">
        <v>81</v>
      </c>
      <c r="C55" s="481"/>
      <c r="D55" s="80" t="s">
        <v>82</v>
      </c>
      <c r="E55" s="62">
        <f t="shared" ref="E55:K55" si="43">SUM(E56)</f>
        <v>27468</v>
      </c>
      <c r="F55" s="62">
        <v>21747</v>
      </c>
      <c r="G55" s="62">
        <f t="shared" si="43"/>
        <v>21747</v>
      </c>
      <c r="H55" s="62">
        <f t="shared" si="43"/>
        <v>33000</v>
      </c>
      <c r="I55" s="62">
        <f t="shared" si="43"/>
        <v>33200</v>
      </c>
      <c r="J55" s="62">
        <f t="shared" si="43"/>
        <v>0</v>
      </c>
      <c r="K55" s="295">
        <f t="shared" si="43"/>
        <v>33200</v>
      </c>
      <c r="L55" s="208">
        <f t="shared" si="42"/>
        <v>1.0060606060606061</v>
      </c>
    </row>
    <row r="56" spans="1:22" ht="24" x14ac:dyDescent="0.2">
      <c r="A56" s="52"/>
      <c r="B56" s="482" t="s">
        <v>83</v>
      </c>
      <c r="C56" s="483"/>
      <c r="D56" s="81" t="s">
        <v>84</v>
      </c>
      <c r="E56" s="54">
        <v>27468</v>
      </c>
      <c r="F56" s="54">
        <v>21747</v>
      </c>
      <c r="G56" s="54">
        <v>21747</v>
      </c>
      <c r="H56" s="54">
        <v>33000</v>
      </c>
      <c r="I56" s="54">
        <v>33200</v>
      </c>
      <c r="J56" s="54"/>
      <c r="K56" s="54">
        <f>I56+J56</f>
        <v>33200</v>
      </c>
      <c r="L56" s="208">
        <f t="shared" si="42"/>
        <v>1.0060606060606061</v>
      </c>
      <c r="N56" s="299" t="s">
        <v>406</v>
      </c>
      <c r="O56" s="299"/>
      <c r="P56" s="299"/>
      <c r="Q56" s="299"/>
      <c r="R56" s="299"/>
      <c r="S56" s="300"/>
      <c r="T56" s="366"/>
      <c r="U56" s="206"/>
      <c r="V56" s="206"/>
    </row>
    <row r="57" spans="1:22" s="203" customFormat="1" x14ac:dyDescent="0.2">
      <c r="A57" s="49"/>
      <c r="B57" s="461" t="s">
        <v>85</v>
      </c>
      <c r="C57" s="461"/>
      <c r="D57" s="50" t="s">
        <v>125</v>
      </c>
      <c r="E57" s="62">
        <f t="shared" ref="E57:K57" si="44">SUM(E58+E60)</f>
        <v>59433</v>
      </c>
      <c r="F57" s="62">
        <v>38487</v>
      </c>
      <c r="G57" s="62">
        <f t="shared" si="44"/>
        <v>38718</v>
      </c>
      <c r="H57" s="62">
        <f t="shared" si="44"/>
        <v>81779</v>
      </c>
      <c r="I57" s="62">
        <f t="shared" si="44"/>
        <v>80732</v>
      </c>
      <c r="J57" s="62">
        <f t="shared" si="44"/>
        <v>0</v>
      </c>
      <c r="K57" s="62">
        <f t="shared" si="44"/>
        <v>80732</v>
      </c>
      <c r="L57" s="207">
        <f t="shared" si="42"/>
        <v>0.98719720221572771</v>
      </c>
    </row>
    <row r="58" spans="1:22" s="203" customFormat="1" hidden="1" x14ac:dyDescent="0.2">
      <c r="A58" s="259"/>
      <c r="B58" s="465" t="s">
        <v>355</v>
      </c>
      <c r="C58" s="470"/>
      <c r="D58" s="53" t="s">
        <v>357</v>
      </c>
      <c r="E58" s="54">
        <f t="shared" ref="E58:K58" si="45">SUM(E59:E59)</f>
        <v>6608</v>
      </c>
      <c r="F58" s="54">
        <v>0</v>
      </c>
      <c r="G58" s="54">
        <f t="shared" si="45"/>
        <v>0</v>
      </c>
      <c r="H58" s="54">
        <f t="shared" si="45"/>
        <v>3179</v>
      </c>
      <c r="I58" s="54">
        <f t="shared" si="45"/>
        <v>0</v>
      </c>
      <c r="J58" s="54">
        <f t="shared" si="45"/>
        <v>0</v>
      </c>
      <c r="K58" s="54">
        <f t="shared" si="45"/>
        <v>0</v>
      </c>
      <c r="L58" s="213">
        <f t="shared" si="42"/>
        <v>0</v>
      </c>
    </row>
    <row r="59" spans="1:22" s="203" customFormat="1" hidden="1" x14ac:dyDescent="0.2">
      <c r="A59" s="259"/>
      <c r="B59" s="486" t="s">
        <v>356</v>
      </c>
      <c r="C59" s="487"/>
      <c r="D59" s="53" t="s">
        <v>358</v>
      </c>
      <c r="E59" s="54">
        <v>6608</v>
      </c>
      <c r="F59" s="54">
        <v>0</v>
      </c>
      <c r="G59" s="54">
        <v>0</v>
      </c>
      <c r="H59" s="54">
        <v>3179</v>
      </c>
      <c r="I59" s="54"/>
      <c r="J59" s="54"/>
      <c r="K59" s="54">
        <f>I59+J59</f>
        <v>0</v>
      </c>
      <c r="L59" s="208">
        <f t="shared" si="42"/>
        <v>0</v>
      </c>
    </row>
    <row r="60" spans="1:22" x14ac:dyDescent="0.2">
      <c r="A60" s="52"/>
      <c r="B60" s="474" t="s">
        <v>126</v>
      </c>
      <c r="C60" s="474"/>
      <c r="D60" s="53" t="s">
        <v>86</v>
      </c>
      <c r="E60" s="54">
        <f t="shared" ref="E60:J60" si="46">SUM(E61:E62)</f>
        <v>52825</v>
      </c>
      <c r="F60" s="54">
        <v>38487</v>
      </c>
      <c r="G60" s="54">
        <f t="shared" si="46"/>
        <v>38718</v>
      </c>
      <c r="H60" s="54">
        <f t="shared" si="46"/>
        <v>78600</v>
      </c>
      <c r="I60" s="54">
        <f t="shared" si="46"/>
        <v>80732</v>
      </c>
      <c r="J60" s="54">
        <f t="shared" si="46"/>
        <v>0</v>
      </c>
      <c r="K60" s="54">
        <f t="shared" ref="K60" si="47">SUM(K61:K62)</f>
        <v>80732</v>
      </c>
      <c r="L60" s="208">
        <f t="shared" si="42"/>
        <v>1.0271246819338422</v>
      </c>
    </row>
    <row r="61" spans="1:22" hidden="1" x14ac:dyDescent="0.2">
      <c r="A61" s="218"/>
      <c r="B61" s="484" t="s">
        <v>147</v>
      </c>
      <c r="C61" s="485"/>
      <c r="D61" s="109" t="s">
        <v>148</v>
      </c>
      <c r="E61" s="110"/>
      <c r="F61" s="110"/>
      <c r="G61" s="110">
        <v>4500</v>
      </c>
      <c r="H61" s="110"/>
      <c r="I61" s="110"/>
      <c r="J61" s="110"/>
      <c r="K61" s="110">
        <f>I61+J61</f>
        <v>0</v>
      </c>
      <c r="L61" s="209"/>
      <c r="S61" s="327"/>
    </row>
    <row r="62" spans="1:22" ht="24" x14ac:dyDescent="0.2">
      <c r="A62" s="216"/>
      <c r="B62" s="489" t="s">
        <v>127</v>
      </c>
      <c r="C62" s="490"/>
      <c r="D62" s="151" t="s">
        <v>128</v>
      </c>
      <c r="E62" s="149">
        <f>4790+48035</f>
        <v>52825</v>
      </c>
      <c r="F62" s="149">
        <f>33987+4500</f>
        <v>38487</v>
      </c>
      <c r="G62" s="149">
        <v>34218</v>
      </c>
      <c r="H62" s="149">
        <v>78600</v>
      </c>
      <c r="I62" s="149">
        <v>80732</v>
      </c>
      <c r="J62" s="149"/>
      <c r="K62" s="149">
        <f>I62+J62</f>
        <v>80732</v>
      </c>
      <c r="L62" s="217">
        <f t="shared" si="42"/>
        <v>1.0271246819338422</v>
      </c>
      <c r="N62" s="498" t="s">
        <v>586</v>
      </c>
      <c r="O62" s="498"/>
      <c r="P62" s="498"/>
    </row>
    <row r="63" spans="1:22" s="206" customFormat="1" ht="48" x14ac:dyDescent="0.2">
      <c r="A63" s="459" t="s">
        <v>87</v>
      </c>
      <c r="B63" s="460"/>
      <c r="C63" s="460"/>
      <c r="D63" s="73" t="s">
        <v>172</v>
      </c>
      <c r="E63" s="61">
        <f>SUM(E69,E65,E64,E68)</f>
        <v>1983309</v>
      </c>
      <c r="F63" s="61">
        <v>2885975</v>
      </c>
      <c r="G63" s="61">
        <f t="shared" ref="G63:L63" si="48">SUM(G69,G65,G64,G68)</f>
        <v>2534272</v>
      </c>
      <c r="H63" s="61">
        <f t="shared" si="48"/>
        <v>1264754</v>
      </c>
      <c r="I63" s="61">
        <f t="shared" si="48"/>
        <v>4400000</v>
      </c>
      <c r="J63" s="61">
        <f t="shared" si="48"/>
        <v>0</v>
      </c>
      <c r="K63" s="61">
        <f t="shared" si="48"/>
        <v>4400000</v>
      </c>
      <c r="L63" s="205">
        <f t="shared" si="48"/>
        <v>7.0053371637641799</v>
      </c>
    </row>
    <row r="64" spans="1:22" s="203" customFormat="1" ht="12.75" hidden="1" x14ac:dyDescent="0.2">
      <c r="A64" s="145"/>
      <c r="B64" s="275" t="s">
        <v>232</v>
      </c>
      <c r="C64" s="275"/>
      <c r="D64" s="50" t="s">
        <v>231</v>
      </c>
      <c r="E64" s="62">
        <v>182</v>
      </c>
      <c r="F64" s="62"/>
      <c r="G64" s="62">
        <v>0</v>
      </c>
      <c r="H64" s="62">
        <v>98625</v>
      </c>
      <c r="I64" s="62"/>
      <c r="J64" s="62"/>
      <c r="K64" s="62">
        <f>I64+J64</f>
        <v>0</v>
      </c>
      <c r="L64" s="207">
        <f t="shared" si="42"/>
        <v>0</v>
      </c>
    </row>
    <row r="65" spans="1:13" s="203" customFormat="1" x14ac:dyDescent="0.2">
      <c r="A65" s="49"/>
      <c r="B65" s="461" t="s">
        <v>243</v>
      </c>
      <c r="C65" s="461"/>
      <c r="D65" s="50" t="s">
        <v>246</v>
      </c>
      <c r="E65" s="62">
        <f t="shared" ref="E65:J65" si="49">SUM(E66:E67)</f>
        <v>1594155</v>
      </c>
      <c r="F65" s="62">
        <v>2500000</v>
      </c>
      <c r="G65" s="62">
        <f>SUM(G66:G67)</f>
        <v>2148297</v>
      </c>
      <c r="H65" s="62">
        <f t="shared" si="49"/>
        <v>653220</v>
      </c>
      <c r="I65" s="62">
        <f t="shared" si="49"/>
        <v>3757000</v>
      </c>
      <c r="J65" s="62">
        <f t="shared" si="49"/>
        <v>0</v>
      </c>
      <c r="K65" s="62">
        <f t="shared" ref="K65" si="50">SUM(K66:K67)</f>
        <v>3757000</v>
      </c>
      <c r="L65" s="212">
        <f t="shared" si="42"/>
        <v>5.7515079146382533</v>
      </c>
    </row>
    <row r="66" spans="1:13" s="203" customFormat="1" x14ac:dyDescent="0.2">
      <c r="A66" s="49"/>
      <c r="B66" s="474" t="s">
        <v>149</v>
      </c>
      <c r="C66" s="474"/>
      <c r="D66" s="64" t="s">
        <v>150</v>
      </c>
      <c r="E66" s="65">
        <v>1594155</v>
      </c>
      <c r="F66" s="65">
        <v>2500000</v>
      </c>
      <c r="G66" s="65">
        <v>2148297</v>
      </c>
      <c r="H66" s="65">
        <v>653220</v>
      </c>
      <c r="I66" s="65">
        <f>1000000+3198832-41100-732-400000</f>
        <v>3757000</v>
      </c>
      <c r="J66" s="65"/>
      <c r="K66" s="65">
        <f t="shared" ref="K66:K68" si="51">I66+J66</f>
        <v>3757000</v>
      </c>
      <c r="L66" s="212">
        <f t="shared" si="42"/>
        <v>5.7515079146382533</v>
      </c>
    </row>
    <row r="67" spans="1:13" s="203" customFormat="1" hidden="1" x14ac:dyDescent="0.2">
      <c r="A67" s="49"/>
      <c r="B67" s="465" t="s">
        <v>244</v>
      </c>
      <c r="C67" s="465"/>
      <c r="D67" s="64" t="s">
        <v>245</v>
      </c>
      <c r="E67" s="65">
        <v>0</v>
      </c>
      <c r="F67" s="65"/>
      <c r="G67" s="65">
        <v>0</v>
      </c>
      <c r="H67" s="65"/>
      <c r="I67" s="65"/>
      <c r="J67" s="65"/>
      <c r="K67" s="65">
        <f t="shared" si="51"/>
        <v>0</v>
      </c>
      <c r="L67" s="212"/>
    </row>
    <row r="68" spans="1:13" s="203" customFormat="1" ht="24" hidden="1" x14ac:dyDescent="0.2">
      <c r="A68" s="49"/>
      <c r="B68" s="198" t="s">
        <v>247</v>
      </c>
      <c r="C68" s="198"/>
      <c r="D68" s="50" t="s">
        <v>302</v>
      </c>
      <c r="E68" s="62">
        <v>4040</v>
      </c>
      <c r="F68" s="62"/>
      <c r="G68" s="62">
        <v>0</v>
      </c>
      <c r="H68" s="62">
        <v>80</v>
      </c>
      <c r="I68" s="62"/>
      <c r="J68" s="62"/>
      <c r="K68" s="62">
        <f t="shared" si="51"/>
        <v>0</v>
      </c>
      <c r="L68" s="212">
        <f t="shared" si="42"/>
        <v>0</v>
      </c>
    </row>
    <row r="69" spans="1:13" s="203" customFormat="1" ht="24" x14ac:dyDescent="0.2">
      <c r="A69" s="49"/>
      <c r="B69" s="461" t="s">
        <v>151</v>
      </c>
      <c r="C69" s="461"/>
      <c r="D69" s="50" t="s">
        <v>119</v>
      </c>
      <c r="E69" s="62">
        <f t="shared" ref="E69:J69" si="52">SUM(E70:E72)</f>
        <v>384932</v>
      </c>
      <c r="F69" s="62">
        <v>385975</v>
      </c>
      <c r="G69" s="62">
        <f t="shared" si="52"/>
        <v>385975</v>
      </c>
      <c r="H69" s="62">
        <f t="shared" si="52"/>
        <v>512829</v>
      </c>
      <c r="I69" s="62">
        <f t="shared" si="52"/>
        <v>643000</v>
      </c>
      <c r="J69" s="62">
        <f t="shared" si="52"/>
        <v>0</v>
      </c>
      <c r="K69" s="62">
        <f t="shared" ref="K69" si="53">SUM(K70:K72)</f>
        <v>643000</v>
      </c>
      <c r="L69" s="212">
        <f>I69/H69</f>
        <v>1.2538292491259269</v>
      </c>
    </row>
    <row r="70" spans="1:13" x14ac:dyDescent="0.2">
      <c r="A70" s="52"/>
      <c r="B70" s="474" t="s">
        <v>152</v>
      </c>
      <c r="C70" s="474"/>
      <c r="D70" s="53" t="s">
        <v>120</v>
      </c>
      <c r="E70" s="76">
        <v>147124</v>
      </c>
      <c r="F70" s="54">
        <v>116437</v>
      </c>
      <c r="G70" s="76">
        <v>116437</v>
      </c>
      <c r="H70" s="69">
        <v>237993</v>
      </c>
      <c r="I70" s="54">
        <v>233000</v>
      </c>
      <c r="J70" s="54"/>
      <c r="K70" s="54">
        <f t="shared" ref="K70:K72" si="54">I70+J70</f>
        <v>233000</v>
      </c>
      <c r="L70" s="212">
        <f t="shared" ref="L70:L81" si="55">I70/H70</f>
        <v>0.97902039135604824</v>
      </c>
    </row>
    <row r="71" spans="1:13" x14ac:dyDescent="0.2">
      <c r="A71" s="63"/>
      <c r="B71" s="465" t="s">
        <v>153</v>
      </c>
      <c r="C71" s="465"/>
      <c r="D71" s="64" t="s">
        <v>121</v>
      </c>
      <c r="E71" s="65">
        <v>43231</v>
      </c>
      <c r="F71" s="65">
        <v>43721</v>
      </c>
      <c r="G71" s="76">
        <v>43721</v>
      </c>
      <c r="H71" s="65">
        <v>37854</v>
      </c>
      <c r="I71" s="65">
        <v>30000</v>
      </c>
      <c r="J71" s="65"/>
      <c r="K71" s="65">
        <f t="shared" si="54"/>
        <v>30000</v>
      </c>
      <c r="L71" s="212">
        <f t="shared" si="55"/>
        <v>0.79251862418766839</v>
      </c>
    </row>
    <row r="72" spans="1:13" x14ac:dyDescent="0.2">
      <c r="A72" s="74"/>
      <c r="B72" s="476" t="s">
        <v>154</v>
      </c>
      <c r="C72" s="476"/>
      <c r="D72" s="75" t="s">
        <v>122</v>
      </c>
      <c r="E72" s="54">
        <v>194577</v>
      </c>
      <c r="F72" s="76">
        <v>225817</v>
      </c>
      <c r="G72" s="76">
        <v>225817</v>
      </c>
      <c r="H72" s="69">
        <v>236982</v>
      </c>
      <c r="I72" s="76">
        <v>380000</v>
      </c>
      <c r="J72" s="76"/>
      <c r="K72" s="76">
        <f t="shared" si="54"/>
        <v>380000</v>
      </c>
      <c r="L72" s="212">
        <f t="shared" si="55"/>
        <v>1.6034973120321374</v>
      </c>
    </row>
    <row r="73" spans="1:13" s="206" customFormat="1" x14ac:dyDescent="0.2">
      <c r="A73" s="459" t="s">
        <v>88</v>
      </c>
      <c r="B73" s="460"/>
      <c r="C73" s="460"/>
      <c r="D73" s="73" t="s">
        <v>89</v>
      </c>
      <c r="E73" s="61">
        <f>SUM(E74)</f>
        <v>11906983</v>
      </c>
      <c r="F73" s="61">
        <v>9945841</v>
      </c>
      <c r="G73" s="61">
        <f t="shared" ref="G73:K73" si="56">SUM(G74)</f>
        <v>10084754</v>
      </c>
      <c r="H73" s="61">
        <f t="shared" si="56"/>
        <v>9972522</v>
      </c>
      <c r="I73" s="61">
        <f t="shared" si="56"/>
        <v>11305132</v>
      </c>
      <c r="J73" s="61">
        <f t="shared" si="56"/>
        <v>0</v>
      </c>
      <c r="K73" s="61">
        <f t="shared" si="56"/>
        <v>11305132</v>
      </c>
      <c r="L73" s="205">
        <f t="shared" si="55"/>
        <v>1.1336281835226836</v>
      </c>
    </row>
    <row r="74" spans="1:13" s="203" customFormat="1" x14ac:dyDescent="0.2">
      <c r="A74" s="49"/>
      <c r="B74" s="461" t="s">
        <v>90</v>
      </c>
      <c r="C74" s="461"/>
      <c r="D74" s="50" t="s">
        <v>268</v>
      </c>
      <c r="E74" s="62">
        <f>SUM(,E75,E76,E77)</f>
        <v>11906983</v>
      </c>
      <c r="F74" s="62">
        <v>9945841</v>
      </c>
      <c r="G74" s="62">
        <f t="shared" ref="G74:I74" si="57">SUM(,G75,G76,G77)</f>
        <v>10084754</v>
      </c>
      <c r="H74" s="62">
        <f t="shared" si="57"/>
        <v>9972522</v>
      </c>
      <c r="I74" s="62">
        <f t="shared" si="57"/>
        <v>11305132</v>
      </c>
      <c r="J74" s="62">
        <f t="shared" ref="J74" si="58">SUM(,J75,J76,J77)</f>
        <v>0</v>
      </c>
      <c r="K74" s="62">
        <f t="shared" ref="K74" si="59">SUM(,K75,K76,K77)</f>
        <v>11305132</v>
      </c>
      <c r="L74" s="207">
        <f t="shared" si="55"/>
        <v>1.1336281835226836</v>
      </c>
      <c r="M74" s="219"/>
    </row>
    <row r="75" spans="1:13" ht="24" x14ac:dyDescent="0.2">
      <c r="A75" s="63"/>
      <c r="B75" s="465" t="s">
        <v>91</v>
      </c>
      <c r="C75" s="465"/>
      <c r="D75" s="64" t="s">
        <v>264</v>
      </c>
      <c r="E75" s="65">
        <v>9618892</v>
      </c>
      <c r="F75" s="65">
        <v>9425264</v>
      </c>
      <c r="G75" s="54">
        <v>9820892</v>
      </c>
      <c r="H75" s="65">
        <v>9820892</v>
      </c>
      <c r="I75" s="65">
        <v>10885278</v>
      </c>
      <c r="J75" s="54"/>
      <c r="K75" s="54">
        <f t="shared" ref="K75:K77" si="60">I75+J75</f>
        <v>10885278</v>
      </c>
      <c r="L75" s="208">
        <f t="shared" si="55"/>
        <v>1.1083797683550536</v>
      </c>
    </row>
    <row r="76" spans="1:13" ht="48" x14ac:dyDescent="0.2">
      <c r="A76" s="63"/>
      <c r="B76" s="465" t="s">
        <v>129</v>
      </c>
      <c r="C76" s="465"/>
      <c r="D76" s="64" t="s">
        <v>265</v>
      </c>
      <c r="E76" s="65">
        <v>2253575</v>
      </c>
      <c r="F76" s="65">
        <v>490687</v>
      </c>
      <c r="G76" s="54">
        <v>216972</v>
      </c>
      <c r="H76" s="65">
        <v>104740</v>
      </c>
      <c r="I76" s="65">
        <v>389964</v>
      </c>
      <c r="J76" s="296"/>
      <c r="K76" s="54">
        <f t="shared" si="60"/>
        <v>389964</v>
      </c>
      <c r="L76" s="208">
        <f t="shared" si="55"/>
        <v>3.723162115715104</v>
      </c>
    </row>
    <row r="77" spans="1:13" ht="24" x14ac:dyDescent="0.2">
      <c r="A77" s="74"/>
      <c r="B77" s="476" t="s">
        <v>130</v>
      </c>
      <c r="C77" s="476"/>
      <c r="D77" s="75" t="s">
        <v>266</v>
      </c>
      <c r="E77" s="76">
        <v>34516</v>
      </c>
      <c r="F77" s="76">
        <v>29890</v>
      </c>
      <c r="G77" s="54">
        <v>46890</v>
      </c>
      <c r="H77" s="76">
        <v>46890</v>
      </c>
      <c r="I77" s="76">
        <f>29890</f>
        <v>29890</v>
      </c>
      <c r="J77" s="69"/>
      <c r="K77" s="69">
        <f t="shared" si="60"/>
        <v>29890</v>
      </c>
      <c r="L77" s="208">
        <f t="shared" si="55"/>
        <v>0.63744934954148003</v>
      </c>
    </row>
    <row r="78" spans="1:13" s="206" customFormat="1" x14ac:dyDescent="0.2">
      <c r="A78" s="459" t="s">
        <v>92</v>
      </c>
      <c r="B78" s="460"/>
      <c r="C78" s="460"/>
      <c r="D78" s="73" t="s">
        <v>93</v>
      </c>
      <c r="E78" s="61">
        <f>SUM(E79,E80,E82)</f>
        <v>587433</v>
      </c>
      <c r="F78" s="61">
        <v>2319598</v>
      </c>
      <c r="G78" s="61">
        <f>SUM(G79,G80,G82)</f>
        <v>544000</v>
      </c>
      <c r="H78" s="61">
        <f>SUM(H79,H80,H82)</f>
        <v>638000</v>
      </c>
      <c r="I78" s="61">
        <f>SUM(I79,I80,I82)</f>
        <v>881228</v>
      </c>
      <c r="J78" s="61">
        <f>SUM(J79,J80,J82)</f>
        <v>-293228</v>
      </c>
      <c r="K78" s="61">
        <f>SUM(K79,K80,K82)</f>
        <v>588000</v>
      </c>
      <c r="L78" s="205">
        <f t="shared" si="55"/>
        <v>1.3812351097178683</v>
      </c>
    </row>
    <row r="79" spans="1:13" s="206" customFormat="1" ht="24" hidden="1" x14ac:dyDescent="0.2">
      <c r="A79" s="163"/>
      <c r="B79" s="461" t="s">
        <v>359</v>
      </c>
      <c r="C79" s="469"/>
      <c r="D79" s="50" t="s">
        <v>360</v>
      </c>
      <c r="E79" s="62">
        <v>0</v>
      </c>
      <c r="F79" s="62">
        <v>0</v>
      </c>
      <c r="G79" s="62">
        <v>0</v>
      </c>
      <c r="H79" s="62"/>
      <c r="I79" s="62"/>
      <c r="J79" s="62"/>
      <c r="K79" s="62">
        <f>I79+J79</f>
        <v>0</v>
      </c>
      <c r="L79" s="207"/>
    </row>
    <row r="80" spans="1:13" s="203" customFormat="1" ht="24" x14ac:dyDescent="0.2">
      <c r="A80" s="49"/>
      <c r="B80" s="461" t="s">
        <v>94</v>
      </c>
      <c r="C80" s="461"/>
      <c r="D80" s="50" t="s">
        <v>267</v>
      </c>
      <c r="E80" s="62">
        <f>SUM(,E81)</f>
        <v>587433</v>
      </c>
      <c r="F80" s="62">
        <f t="shared" ref="F80:K80" si="61">SUM(,F81)</f>
        <v>544000</v>
      </c>
      <c r="G80" s="62">
        <f t="shared" si="61"/>
        <v>544000</v>
      </c>
      <c r="H80" s="62">
        <f t="shared" si="61"/>
        <v>638000</v>
      </c>
      <c r="I80" s="62">
        <f t="shared" si="61"/>
        <v>588000</v>
      </c>
      <c r="J80" s="62">
        <f t="shared" si="61"/>
        <v>0</v>
      </c>
      <c r="K80" s="62">
        <f t="shared" si="61"/>
        <v>588000</v>
      </c>
      <c r="L80" s="207">
        <f t="shared" si="55"/>
        <v>0.92163009404388718</v>
      </c>
    </row>
    <row r="81" spans="1:14" x14ac:dyDescent="0.2">
      <c r="A81" s="52"/>
      <c r="B81" s="474" t="s">
        <v>95</v>
      </c>
      <c r="C81" s="474"/>
      <c r="D81" s="53" t="s">
        <v>96</v>
      </c>
      <c r="E81" s="54">
        <v>587433</v>
      </c>
      <c r="F81" s="54">
        <v>544000</v>
      </c>
      <c r="G81" s="54">
        <v>544000</v>
      </c>
      <c r="H81" s="54">
        <v>638000</v>
      </c>
      <c r="I81" s="54">
        <v>588000</v>
      </c>
      <c r="J81" s="54"/>
      <c r="K81" s="54">
        <f t="shared" ref="K81:K82" si="62">I81+J81</f>
        <v>588000</v>
      </c>
      <c r="L81" s="208">
        <f t="shared" si="55"/>
        <v>0.92163009404388718</v>
      </c>
    </row>
    <row r="82" spans="1:14" x14ac:dyDescent="0.2">
      <c r="A82" s="74"/>
      <c r="B82" s="301" t="s">
        <v>588</v>
      </c>
      <c r="C82" s="301"/>
      <c r="D82" s="302" t="s">
        <v>633</v>
      </c>
      <c r="E82" s="76"/>
      <c r="F82" s="76"/>
      <c r="G82" s="76"/>
      <c r="H82" s="76"/>
      <c r="I82" s="76">
        <v>293228</v>
      </c>
      <c r="J82" s="76">
        <f>-199775-66679-709-20758-2921-2386</f>
        <v>-293228</v>
      </c>
      <c r="K82" s="54">
        <f t="shared" si="62"/>
        <v>0</v>
      </c>
      <c r="L82" s="220"/>
      <c r="N82" s="303"/>
    </row>
    <row r="83" spans="1:14" s="206" customFormat="1" x14ac:dyDescent="0.2">
      <c r="A83" s="459" t="s">
        <v>97</v>
      </c>
      <c r="B83" s="460"/>
      <c r="C83" s="491"/>
      <c r="D83" s="73" t="s">
        <v>378</v>
      </c>
      <c r="E83" s="61">
        <f>SUM(E84,E87,E101)</f>
        <v>1399740</v>
      </c>
      <c r="F83" s="61">
        <v>1714515</v>
      </c>
      <c r="G83" s="61">
        <f>SUM(G84,G87,G101)</f>
        <v>1740051</v>
      </c>
      <c r="H83" s="61">
        <f>SUM(H84,H87,H101)</f>
        <v>1394261</v>
      </c>
      <c r="I83" s="61">
        <f>SUM(I84,I87,I101)</f>
        <v>1762210</v>
      </c>
      <c r="J83" s="61">
        <f>SUM(J84,J87,J101)</f>
        <v>-4550</v>
      </c>
      <c r="K83" s="61">
        <f>SUM(K84,K87,K101)</f>
        <v>1757660</v>
      </c>
      <c r="L83" s="205">
        <f>I83/H83</f>
        <v>1.2639025261410883</v>
      </c>
    </row>
    <row r="84" spans="1:14" s="203" customFormat="1" x14ac:dyDescent="0.2">
      <c r="A84" s="82"/>
      <c r="B84" s="461" t="s">
        <v>98</v>
      </c>
      <c r="C84" s="469"/>
      <c r="D84" s="136" t="s">
        <v>379</v>
      </c>
      <c r="E84" s="62">
        <f>SUM(E85:E86)</f>
        <v>5640</v>
      </c>
      <c r="F84" s="62">
        <f t="shared" ref="F84:K84" si="63">SUM(F85:F86)</f>
        <v>0</v>
      </c>
      <c r="G84" s="62">
        <f t="shared" si="63"/>
        <v>18716</v>
      </c>
      <c r="H84" s="62">
        <f t="shared" si="63"/>
        <v>5958</v>
      </c>
      <c r="I84" s="62">
        <f t="shared" si="63"/>
        <v>83866</v>
      </c>
      <c r="J84" s="62">
        <f t="shared" si="63"/>
        <v>0</v>
      </c>
      <c r="K84" s="62">
        <f t="shared" si="63"/>
        <v>83866</v>
      </c>
      <c r="L84" s="207"/>
    </row>
    <row r="85" spans="1:14" ht="24" hidden="1" x14ac:dyDescent="0.2">
      <c r="A85" s="221"/>
      <c r="B85" s="489" t="s">
        <v>254</v>
      </c>
      <c r="C85" s="490"/>
      <c r="D85" s="151" t="s">
        <v>255</v>
      </c>
      <c r="E85" s="222">
        <v>5640</v>
      </c>
      <c r="F85" s="149">
        <v>0</v>
      </c>
      <c r="G85" s="149">
        <v>6000</v>
      </c>
      <c r="H85" s="149">
        <v>5958</v>
      </c>
      <c r="I85" s="149"/>
      <c r="J85" s="149"/>
      <c r="K85" s="149">
        <f>I85+J85</f>
        <v>0</v>
      </c>
      <c r="L85" s="217"/>
    </row>
    <row r="86" spans="1:14" ht="24" x14ac:dyDescent="0.2">
      <c r="A86" s="348"/>
      <c r="B86" s="489" t="s">
        <v>654</v>
      </c>
      <c r="C86" s="490"/>
      <c r="D86" s="151" t="s">
        <v>655</v>
      </c>
      <c r="E86" s="54">
        <v>0</v>
      </c>
      <c r="F86" s="54">
        <v>0</v>
      </c>
      <c r="G86" s="54">
        <v>12716</v>
      </c>
      <c r="H86" s="54"/>
      <c r="I86" s="54">
        <v>83866</v>
      </c>
      <c r="J86" s="54"/>
      <c r="K86" s="54">
        <f t="shared" ref="K86" si="64">I86+J86</f>
        <v>83866</v>
      </c>
      <c r="L86" s="208"/>
    </row>
    <row r="87" spans="1:14" s="203" customFormat="1" ht="24" x14ac:dyDescent="0.2">
      <c r="A87" s="49"/>
      <c r="B87" s="461" t="s">
        <v>99</v>
      </c>
      <c r="C87" s="469"/>
      <c r="D87" s="50" t="s">
        <v>380</v>
      </c>
      <c r="E87" s="62">
        <f t="shared" ref="E87:K87" si="65">SUM(E88,E92,E94,E97)</f>
        <v>1351368</v>
      </c>
      <c r="F87" s="62">
        <v>1633035</v>
      </c>
      <c r="G87" s="62">
        <f t="shared" si="65"/>
        <v>1677082</v>
      </c>
      <c r="H87" s="62">
        <f t="shared" si="65"/>
        <v>1243653</v>
      </c>
      <c r="I87" s="62">
        <f t="shared" si="65"/>
        <v>1646526</v>
      </c>
      <c r="J87" s="62">
        <f t="shared" si="65"/>
        <v>0</v>
      </c>
      <c r="K87" s="62">
        <f t="shared" si="65"/>
        <v>1646526</v>
      </c>
      <c r="L87" s="207">
        <f t="shared" ref="L87:L96" si="66">I87/H87</f>
        <v>1.3239432542678706</v>
      </c>
    </row>
    <row r="88" spans="1:14" x14ac:dyDescent="0.2">
      <c r="A88" s="52"/>
      <c r="B88" s="465" t="s">
        <v>100</v>
      </c>
      <c r="C88" s="470"/>
      <c r="D88" s="53" t="s">
        <v>101</v>
      </c>
      <c r="E88" s="121">
        <f t="shared" ref="E88:I88" si="67">SUM(E89:E91)</f>
        <v>154063</v>
      </c>
      <c r="F88" s="54">
        <v>159821</v>
      </c>
      <c r="G88" s="121">
        <f t="shared" si="67"/>
        <v>173561</v>
      </c>
      <c r="H88" s="121">
        <f>SUM(H89:H91)</f>
        <v>125502</v>
      </c>
      <c r="I88" s="54">
        <f t="shared" si="67"/>
        <v>153893</v>
      </c>
      <c r="J88" s="54">
        <f t="shared" ref="J88" si="68">SUM(J89:J91)</f>
        <v>0</v>
      </c>
      <c r="K88" s="54">
        <f t="shared" ref="K88" si="69">SUM(K89:K91)</f>
        <v>153893</v>
      </c>
      <c r="L88" s="208">
        <f t="shared" si="66"/>
        <v>1.2262195024780482</v>
      </c>
    </row>
    <row r="89" spans="1:14" x14ac:dyDescent="0.2">
      <c r="A89" s="55"/>
      <c r="B89" s="484" t="s">
        <v>102</v>
      </c>
      <c r="C89" s="485"/>
      <c r="D89" s="59" t="s">
        <v>196</v>
      </c>
      <c r="E89" s="122">
        <v>96819</v>
      </c>
      <c r="F89" s="57">
        <v>95549</v>
      </c>
      <c r="G89" s="57">
        <v>95549</v>
      </c>
      <c r="H89" s="57">
        <v>75708</v>
      </c>
      <c r="I89" s="57">
        <v>12150</v>
      </c>
      <c r="J89" s="110"/>
      <c r="K89" s="110">
        <f t="shared" ref="K89:K91" si="70">I89+J89</f>
        <v>12150</v>
      </c>
      <c r="L89" s="214">
        <f t="shared" si="66"/>
        <v>0.16048502139800286</v>
      </c>
    </row>
    <row r="90" spans="1:14" x14ac:dyDescent="0.2">
      <c r="A90" s="77"/>
      <c r="B90" s="477" t="s">
        <v>103</v>
      </c>
      <c r="C90" s="478"/>
      <c r="D90" s="78" t="s">
        <v>104</v>
      </c>
      <c r="E90" s="123">
        <v>47938</v>
      </c>
      <c r="F90" s="79">
        <v>46342</v>
      </c>
      <c r="G90" s="57">
        <v>60082</v>
      </c>
      <c r="H90" s="79">
        <v>44980</v>
      </c>
      <c r="I90" s="57">
        <v>141743</v>
      </c>
      <c r="J90" s="57"/>
      <c r="K90" s="57">
        <f t="shared" si="70"/>
        <v>141743</v>
      </c>
      <c r="L90" s="215">
        <f t="shared" si="66"/>
        <v>3.1512449977767898</v>
      </c>
    </row>
    <row r="91" spans="1:14" hidden="1" x14ac:dyDescent="0.2">
      <c r="A91" s="58"/>
      <c r="B91" s="489" t="s">
        <v>105</v>
      </c>
      <c r="C91" s="490"/>
      <c r="D91" s="59" t="s">
        <v>197</v>
      </c>
      <c r="E91" s="124">
        <v>9306</v>
      </c>
      <c r="F91" s="60">
        <v>17930</v>
      </c>
      <c r="G91" s="57">
        <v>17930</v>
      </c>
      <c r="H91" s="60">
        <f>4814</f>
        <v>4814</v>
      </c>
      <c r="I91" s="57">
        <v>0</v>
      </c>
      <c r="J91" s="69"/>
      <c r="K91" s="69">
        <f t="shared" si="70"/>
        <v>0</v>
      </c>
      <c r="L91" s="208">
        <f t="shared" si="66"/>
        <v>0</v>
      </c>
    </row>
    <row r="92" spans="1:14" ht="24" x14ac:dyDescent="0.2">
      <c r="A92" s="63"/>
      <c r="B92" s="465" t="s">
        <v>106</v>
      </c>
      <c r="C92" s="470"/>
      <c r="D92" s="64" t="s">
        <v>107</v>
      </c>
      <c r="E92" s="125">
        <f t="shared" ref="E92:K92" si="71">SUM(E93:E93)</f>
        <v>70949</v>
      </c>
      <c r="F92" s="65">
        <v>72477</v>
      </c>
      <c r="G92" s="125">
        <f t="shared" si="71"/>
        <v>72477</v>
      </c>
      <c r="H92" s="125">
        <f t="shared" si="71"/>
        <v>72477</v>
      </c>
      <c r="I92" s="65">
        <f t="shared" si="71"/>
        <v>78098</v>
      </c>
      <c r="J92" s="65">
        <f t="shared" si="71"/>
        <v>0</v>
      </c>
      <c r="K92" s="65">
        <f t="shared" si="71"/>
        <v>78098</v>
      </c>
      <c r="L92" s="212">
        <f t="shared" si="66"/>
        <v>1.077555638340439</v>
      </c>
    </row>
    <row r="93" spans="1:14" ht="24" x14ac:dyDescent="0.2">
      <c r="A93" s="67"/>
      <c r="B93" s="486" t="s">
        <v>108</v>
      </c>
      <c r="C93" s="487"/>
      <c r="D93" s="78" t="s">
        <v>198</v>
      </c>
      <c r="E93" s="126">
        <v>70949</v>
      </c>
      <c r="F93" s="69">
        <v>72477</v>
      </c>
      <c r="G93" s="69">
        <v>72477</v>
      </c>
      <c r="H93" s="69">
        <v>72477</v>
      </c>
      <c r="I93" s="57">
        <v>78098</v>
      </c>
      <c r="J93" s="69"/>
      <c r="K93" s="69">
        <f>I93+J93</f>
        <v>78098</v>
      </c>
      <c r="L93" s="212">
        <f t="shared" si="66"/>
        <v>1.077555638340439</v>
      </c>
    </row>
    <row r="94" spans="1:14" x14ac:dyDescent="0.2">
      <c r="A94" s="63"/>
      <c r="B94" s="465" t="s">
        <v>109</v>
      </c>
      <c r="C94" s="470"/>
      <c r="D94" s="64" t="s">
        <v>200</v>
      </c>
      <c r="E94" s="65">
        <f t="shared" ref="E94:K94" si="72">SUM(E95:E96)</f>
        <v>204227</v>
      </c>
      <c r="F94" s="65">
        <v>232274</v>
      </c>
      <c r="G94" s="65">
        <f t="shared" si="72"/>
        <v>248322</v>
      </c>
      <c r="H94" s="65">
        <f t="shared" si="72"/>
        <v>192617</v>
      </c>
      <c r="I94" s="65">
        <f t="shared" si="72"/>
        <v>301861</v>
      </c>
      <c r="J94" s="65">
        <f t="shared" si="72"/>
        <v>0</v>
      </c>
      <c r="K94" s="65">
        <f t="shared" si="72"/>
        <v>301861</v>
      </c>
      <c r="L94" s="212">
        <f t="shared" si="66"/>
        <v>1.567156585348126</v>
      </c>
    </row>
    <row r="95" spans="1:14" x14ac:dyDescent="0.2">
      <c r="A95" s="55"/>
      <c r="B95" s="484" t="s">
        <v>110</v>
      </c>
      <c r="C95" s="485"/>
      <c r="D95" s="56" t="s">
        <v>164</v>
      </c>
      <c r="E95" s="122">
        <v>203004</v>
      </c>
      <c r="F95" s="57">
        <v>229518</v>
      </c>
      <c r="G95" s="57">
        <v>246566</v>
      </c>
      <c r="H95" s="57">
        <v>191093</v>
      </c>
      <c r="I95" s="57">
        <v>297160</v>
      </c>
      <c r="J95" s="57"/>
      <c r="K95" s="57">
        <f t="shared" ref="K95:K96" si="73">I95+J95</f>
        <v>297160</v>
      </c>
      <c r="L95" s="210">
        <f t="shared" si="66"/>
        <v>1.5550543452664409</v>
      </c>
    </row>
    <row r="96" spans="1:14" x14ac:dyDescent="0.2">
      <c r="A96" s="77"/>
      <c r="B96" s="477" t="s">
        <v>111</v>
      </c>
      <c r="C96" s="478"/>
      <c r="D96" s="78" t="s">
        <v>199</v>
      </c>
      <c r="E96" s="123">
        <v>1223</v>
      </c>
      <c r="F96" s="79">
        <v>2756</v>
      </c>
      <c r="G96" s="57">
        <v>1756</v>
      </c>
      <c r="H96" s="79">
        <v>1524</v>
      </c>
      <c r="I96" s="57">
        <v>4701</v>
      </c>
      <c r="J96" s="57"/>
      <c r="K96" s="57">
        <f t="shared" si="73"/>
        <v>4701</v>
      </c>
      <c r="L96" s="215">
        <f t="shared" si="66"/>
        <v>3.0846456692913384</v>
      </c>
    </row>
    <row r="97" spans="1:19" ht="24" x14ac:dyDescent="0.2">
      <c r="A97" s="63"/>
      <c r="B97" s="465" t="s">
        <v>112</v>
      </c>
      <c r="C97" s="470"/>
      <c r="D97" s="64" t="s">
        <v>381</v>
      </c>
      <c r="E97" s="125">
        <f>SUM(E98:E100)</f>
        <v>922129</v>
      </c>
      <c r="F97" s="65">
        <v>1168463</v>
      </c>
      <c r="G97" s="125">
        <f>SUM(G98:G100)</f>
        <v>1182722</v>
      </c>
      <c r="H97" s="125">
        <f>SUM(H98:H100)</f>
        <v>853057</v>
      </c>
      <c r="I97" s="65">
        <f>SUM(I98:I100)</f>
        <v>1112674</v>
      </c>
      <c r="J97" s="65">
        <f>SUM(J98:J100)</f>
        <v>0</v>
      </c>
      <c r="K97" s="65">
        <f>SUM(K98:K100)</f>
        <v>1112674</v>
      </c>
      <c r="L97" s="212">
        <f>I97/H97</f>
        <v>1.3043372248278837</v>
      </c>
    </row>
    <row r="98" spans="1:19" ht="24" x14ac:dyDescent="0.2">
      <c r="A98" s="55"/>
      <c r="B98" s="484" t="s">
        <v>113</v>
      </c>
      <c r="C98" s="485"/>
      <c r="D98" s="59" t="s">
        <v>201</v>
      </c>
      <c r="E98" s="122">
        <v>461647</v>
      </c>
      <c r="F98" s="57">
        <v>536496</v>
      </c>
      <c r="G98" s="57">
        <v>536496</v>
      </c>
      <c r="H98" s="57">
        <v>417504</v>
      </c>
      <c r="I98" s="57">
        <v>527059</v>
      </c>
      <c r="J98" s="57"/>
      <c r="K98" s="57">
        <f t="shared" ref="K98:K101" si="74">I98+J98</f>
        <v>527059</v>
      </c>
      <c r="L98" s="210">
        <f>I98/H98</f>
        <v>1.262404671572009</v>
      </c>
    </row>
    <row r="99" spans="1:19" x14ac:dyDescent="0.2">
      <c r="A99" s="77"/>
      <c r="B99" s="477" t="s">
        <v>114</v>
      </c>
      <c r="C99" s="478"/>
      <c r="D99" s="59" t="s">
        <v>220</v>
      </c>
      <c r="E99" s="123">
        <v>9275</v>
      </c>
      <c r="F99" s="79">
        <v>11920</v>
      </c>
      <c r="G99" s="79">
        <v>13215</v>
      </c>
      <c r="H99" s="79">
        <v>9275</v>
      </c>
      <c r="I99" s="57">
        <v>19610</v>
      </c>
      <c r="J99" s="57"/>
      <c r="K99" s="57">
        <f t="shared" si="74"/>
        <v>19610</v>
      </c>
      <c r="L99" s="210">
        <f>I99/H99</f>
        <v>2.1142857142857143</v>
      </c>
    </row>
    <row r="100" spans="1:19" x14ac:dyDescent="0.2">
      <c r="A100" s="58"/>
      <c r="B100" s="489" t="s">
        <v>115</v>
      </c>
      <c r="C100" s="490"/>
      <c r="D100" s="59" t="s">
        <v>202</v>
      </c>
      <c r="E100" s="124">
        <v>451207</v>
      </c>
      <c r="F100" s="60">
        <v>620047</v>
      </c>
      <c r="G100" s="79">
        <v>633011</v>
      </c>
      <c r="H100" s="60">
        <v>426278</v>
      </c>
      <c r="I100" s="57">
        <v>566005</v>
      </c>
      <c r="J100" s="149"/>
      <c r="K100" s="149">
        <f t="shared" si="74"/>
        <v>566005</v>
      </c>
      <c r="L100" s="217">
        <f>I100/H100</f>
        <v>1.3277837467568112</v>
      </c>
      <c r="S100" s="327"/>
    </row>
    <row r="101" spans="1:19" ht="36" x14ac:dyDescent="0.2">
      <c r="A101" s="63"/>
      <c r="B101" s="461" t="s">
        <v>275</v>
      </c>
      <c r="C101" s="469"/>
      <c r="D101" s="168" t="s">
        <v>382</v>
      </c>
      <c r="E101" s="65">
        <f t="shared" ref="E101:J101" si="75">SUM(E102,E104)</f>
        <v>42732</v>
      </c>
      <c r="F101" s="65">
        <v>81480</v>
      </c>
      <c r="G101" s="65">
        <f t="shared" si="75"/>
        <v>44253</v>
      </c>
      <c r="H101" s="65">
        <f t="shared" si="75"/>
        <v>144650</v>
      </c>
      <c r="I101" s="65">
        <f t="shared" si="75"/>
        <v>31818</v>
      </c>
      <c r="J101" s="69">
        <f t="shared" si="75"/>
        <v>-4550</v>
      </c>
      <c r="K101" s="69">
        <f t="shared" si="74"/>
        <v>27268</v>
      </c>
      <c r="L101" s="214">
        <f>I101/H101</f>
        <v>0.21996543380573799</v>
      </c>
      <c r="S101" s="327"/>
    </row>
    <row r="102" spans="1:19" s="203" customFormat="1" hidden="1" x14ac:dyDescent="0.2">
      <c r="A102" s="49"/>
      <c r="B102" s="465" t="s">
        <v>116</v>
      </c>
      <c r="C102" s="470"/>
      <c r="D102" s="64" t="s">
        <v>269</v>
      </c>
      <c r="E102" s="143">
        <f t="shared" ref="E102:K102" si="76">SUM(E103:E103)</f>
        <v>3883</v>
      </c>
      <c r="F102" s="143">
        <v>432</v>
      </c>
      <c r="G102" s="143">
        <f t="shared" si="76"/>
        <v>832</v>
      </c>
      <c r="H102" s="143">
        <f t="shared" si="76"/>
        <v>400</v>
      </c>
      <c r="I102" s="143">
        <f t="shared" si="76"/>
        <v>0</v>
      </c>
      <c r="J102" s="143">
        <f t="shared" si="76"/>
        <v>0</v>
      </c>
      <c r="K102" s="143">
        <f t="shared" si="76"/>
        <v>0</v>
      </c>
      <c r="L102" s="207">
        <f t="shared" ref="L102" si="77">I102/H102</f>
        <v>0</v>
      </c>
      <c r="S102" s="303"/>
    </row>
    <row r="103" spans="1:19" ht="24" hidden="1" x14ac:dyDescent="0.2">
      <c r="A103" s="58"/>
      <c r="B103" s="458" t="s">
        <v>229</v>
      </c>
      <c r="C103" s="497"/>
      <c r="D103" s="59" t="s">
        <v>230</v>
      </c>
      <c r="E103" s="124">
        <v>3883</v>
      </c>
      <c r="F103" s="60">
        <v>432</v>
      </c>
      <c r="G103" s="79">
        <v>832</v>
      </c>
      <c r="H103" s="60">
        <v>400</v>
      </c>
      <c r="I103" s="60"/>
      <c r="J103" s="69"/>
      <c r="K103" s="69">
        <f t="shared" ref="K103:K104" si="78">I103+J103</f>
        <v>0</v>
      </c>
      <c r="L103" s="214">
        <f>I103/H103</f>
        <v>0</v>
      </c>
      <c r="S103" s="327"/>
    </row>
    <row r="104" spans="1:19" s="203" customFormat="1" x14ac:dyDescent="0.2">
      <c r="A104" s="83"/>
      <c r="B104" s="467" t="s">
        <v>273</v>
      </c>
      <c r="C104" s="468"/>
      <c r="D104" s="64" t="s">
        <v>274</v>
      </c>
      <c r="E104" s="144">
        <v>38849</v>
      </c>
      <c r="F104" s="143">
        <v>52251</v>
      </c>
      <c r="G104" s="143">
        <v>43421</v>
      </c>
      <c r="H104" s="143">
        <v>144250</v>
      </c>
      <c r="I104" s="143">
        <f>21164+6104+4200+350</f>
        <v>31818</v>
      </c>
      <c r="J104" s="143">
        <f>-4200-350</f>
        <v>-4550</v>
      </c>
      <c r="K104" s="143">
        <f t="shared" si="78"/>
        <v>27268</v>
      </c>
      <c r="L104" s="212">
        <f>I104/H104</f>
        <v>0.22057538994800693</v>
      </c>
    </row>
    <row r="105" spans="1:19" s="203" customFormat="1" x14ac:dyDescent="0.2">
      <c r="A105" s="223"/>
      <c r="B105" s="224"/>
      <c r="C105" s="225"/>
      <c r="D105" s="68"/>
      <c r="E105" s="226"/>
      <c r="F105" s="227"/>
      <c r="G105" s="226"/>
      <c r="H105" s="226"/>
      <c r="I105" s="227"/>
      <c r="J105" s="143"/>
      <c r="K105" s="298"/>
      <c r="L105" s="208"/>
    </row>
    <row r="106" spans="1:19" hidden="1" x14ac:dyDescent="0.2">
      <c r="A106" s="52"/>
      <c r="B106" s="85"/>
      <c r="C106" s="86"/>
      <c r="D106" s="68"/>
      <c r="E106" s="54"/>
      <c r="F106" s="54"/>
      <c r="G106" s="54"/>
      <c r="H106" s="54"/>
      <c r="I106" s="54"/>
      <c r="J106" s="54"/>
      <c r="K106" s="54"/>
      <c r="L106" s="208"/>
    </row>
    <row r="107" spans="1:19" s="230" customFormat="1" ht="12.75" x14ac:dyDescent="0.2">
      <c r="A107" s="492" t="s">
        <v>132</v>
      </c>
      <c r="B107" s="493"/>
      <c r="C107" s="493"/>
      <c r="D107" s="494"/>
      <c r="E107" s="228">
        <f t="shared" ref="E107:J107" si="79">SUM(E8,E13,E24,E30,E39,E50,E63,E54,E73,E78,E83,)</f>
        <v>70320106</v>
      </c>
      <c r="F107" s="228">
        <f t="shared" si="79"/>
        <v>75247419</v>
      </c>
      <c r="G107" s="228">
        <f t="shared" si="79"/>
        <v>74248474</v>
      </c>
      <c r="H107" s="228">
        <f t="shared" si="79"/>
        <v>72996695</v>
      </c>
      <c r="I107" s="228">
        <f t="shared" si="79"/>
        <v>78964232</v>
      </c>
      <c r="J107" s="228">
        <f t="shared" si="79"/>
        <v>-297778</v>
      </c>
      <c r="K107" s="228">
        <f>SUM(K8,K13,K24,K30,K39,K50,K63,K54,K73,K78,K83,)</f>
        <v>78666454</v>
      </c>
      <c r="L107" s="229">
        <f>I107/H107</f>
        <v>1.0817507833745075</v>
      </c>
    </row>
    <row r="108" spans="1:19" x14ac:dyDescent="0.2">
      <c r="A108" s="63"/>
      <c r="B108" s="87"/>
      <c r="C108" s="88"/>
      <c r="D108" s="59"/>
      <c r="E108" s="65"/>
      <c r="F108" s="65"/>
      <c r="G108" s="65"/>
      <c r="H108" s="65"/>
      <c r="I108" s="65"/>
      <c r="J108" s="65"/>
      <c r="K108" s="65"/>
      <c r="L108" s="207"/>
    </row>
    <row r="109" spans="1:19" s="203" customFormat="1" x14ac:dyDescent="0.2">
      <c r="A109" s="49"/>
      <c r="B109" s="495" t="s">
        <v>375</v>
      </c>
      <c r="C109" s="496"/>
      <c r="D109" s="50" t="s">
        <v>143</v>
      </c>
      <c r="E109" s="62">
        <f t="shared" ref="E109:K109" si="80">SUM(,E110)</f>
        <v>18089292</v>
      </c>
      <c r="F109" s="62">
        <v>14413159</v>
      </c>
      <c r="G109" s="62">
        <f>SUM(,G110)</f>
        <v>6874493</v>
      </c>
      <c r="H109" s="62">
        <f t="shared" si="80"/>
        <v>6874493</v>
      </c>
      <c r="I109" s="62">
        <f t="shared" si="80"/>
        <v>13990592</v>
      </c>
      <c r="J109" s="62">
        <f t="shared" si="80"/>
        <v>0</v>
      </c>
      <c r="K109" s="62">
        <f t="shared" si="80"/>
        <v>13990592</v>
      </c>
      <c r="L109" s="207"/>
    </row>
    <row r="110" spans="1:19" s="203" customFormat="1" x14ac:dyDescent="0.2">
      <c r="A110" s="49"/>
      <c r="B110" s="197"/>
      <c r="C110" s="197"/>
      <c r="D110" s="127" t="s">
        <v>270</v>
      </c>
      <c r="E110" s="62">
        <f>SUM(E117,E111)</f>
        <v>18089292</v>
      </c>
      <c r="F110" s="62">
        <v>14413159</v>
      </c>
      <c r="G110" s="62">
        <f>SUM(G117,G111)</f>
        <v>6874493</v>
      </c>
      <c r="H110" s="62">
        <f t="shared" ref="H110:I110" si="81">SUM(H117,H111)</f>
        <v>6874493</v>
      </c>
      <c r="I110" s="62">
        <f t="shared" si="81"/>
        <v>13990592</v>
      </c>
      <c r="J110" s="62">
        <f t="shared" ref="J110" si="82">SUM(J117,J111)</f>
        <v>0</v>
      </c>
      <c r="K110" s="62">
        <f t="shared" ref="K110" si="83">SUM(K117,K111)</f>
        <v>13990592</v>
      </c>
      <c r="L110" s="207"/>
    </row>
    <row r="111" spans="1:19" s="203" customFormat="1" x14ac:dyDescent="0.2">
      <c r="A111" s="83"/>
      <c r="B111" s="91"/>
      <c r="C111" s="197" t="s">
        <v>145</v>
      </c>
      <c r="D111" s="84" t="s">
        <v>281</v>
      </c>
      <c r="E111" s="62">
        <f t="shared" ref="E111:I111" si="84">SUM(E112:E116)</f>
        <v>173175</v>
      </c>
      <c r="F111" s="62">
        <v>0</v>
      </c>
      <c r="G111" s="62">
        <f t="shared" si="84"/>
        <v>0</v>
      </c>
      <c r="H111" s="62">
        <f t="shared" si="84"/>
        <v>0</v>
      </c>
      <c r="I111" s="62">
        <f t="shared" si="84"/>
        <v>175000</v>
      </c>
      <c r="J111" s="62">
        <f t="shared" ref="J111" si="85">SUM(J112:J116)</f>
        <v>0</v>
      </c>
      <c r="K111" s="62">
        <f t="shared" ref="K111" si="86">SUM(K112:K116)</f>
        <v>175000</v>
      </c>
      <c r="L111" s="207"/>
    </row>
    <row r="112" spans="1:19" x14ac:dyDescent="0.2">
      <c r="A112" s="77"/>
      <c r="B112" s="477"/>
      <c r="C112" s="478"/>
      <c r="D112" s="59"/>
      <c r="E112" s="123"/>
      <c r="F112" s="79"/>
      <c r="G112" s="123"/>
      <c r="H112" s="123"/>
      <c r="I112" s="79"/>
      <c r="J112" s="57"/>
      <c r="K112" s="57"/>
      <c r="L112" s="210"/>
    </row>
    <row r="113" spans="1:23" x14ac:dyDescent="0.2">
      <c r="A113" s="77"/>
      <c r="B113" s="195"/>
      <c r="C113" s="196"/>
      <c r="D113" s="59" t="s">
        <v>711</v>
      </c>
      <c r="E113" s="79"/>
      <c r="F113" s="79"/>
      <c r="G113" s="79">
        <v>0</v>
      </c>
      <c r="H113" s="79"/>
      <c r="I113" s="79">
        <v>175000</v>
      </c>
      <c r="J113" s="57"/>
      <c r="K113" s="57">
        <f t="shared" ref="K113:K116" si="87">I113+J113</f>
        <v>175000</v>
      </c>
      <c r="L113" s="210"/>
    </row>
    <row r="114" spans="1:23" ht="36" hidden="1" x14ac:dyDescent="0.2">
      <c r="A114" s="77"/>
      <c r="B114" s="477"/>
      <c r="C114" s="478"/>
      <c r="D114" s="59" t="s">
        <v>374</v>
      </c>
      <c r="E114" s="79">
        <v>173175</v>
      </c>
      <c r="F114" s="79">
        <v>0</v>
      </c>
      <c r="G114" s="79">
        <v>0</v>
      </c>
      <c r="H114" s="79">
        <v>0</v>
      </c>
      <c r="I114" s="79">
        <v>0</v>
      </c>
      <c r="J114" s="57"/>
      <c r="K114" s="57">
        <f t="shared" si="87"/>
        <v>0</v>
      </c>
      <c r="L114" s="210"/>
    </row>
    <row r="115" spans="1:23" ht="24" hidden="1" x14ac:dyDescent="0.2">
      <c r="A115" s="58"/>
      <c r="B115" s="458"/>
      <c r="C115" s="497"/>
      <c r="D115" s="78" t="s">
        <v>304</v>
      </c>
      <c r="E115" s="79"/>
      <c r="F115" s="79"/>
      <c r="G115" s="79">
        <v>0</v>
      </c>
      <c r="H115" s="79"/>
      <c r="I115" s="79"/>
      <c r="J115" s="69"/>
      <c r="K115" s="69">
        <f t="shared" si="87"/>
        <v>0</v>
      </c>
      <c r="L115" s="214"/>
    </row>
    <row r="116" spans="1:23" x14ac:dyDescent="0.2">
      <c r="A116" s="164"/>
      <c r="B116" s="165"/>
      <c r="C116" s="166"/>
      <c r="D116" s="167"/>
      <c r="E116" s="54"/>
      <c r="F116" s="54"/>
      <c r="G116" s="54"/>
      <c r="H116" s="54"/>
      <c r="I116" s="54"/>
      <c r="J116" s="54"/>
      <c r="K116" s="54">
        <f t="shared" si="87"/>
        <v>0</v>
      </c>
      <c r="L116" s="213"/>
    </row>
    <row r="117" spans="1:23" s="203" customFormat="1" x14ac:dyDescent="0.2">
      <c r="A117" s="83"/>
      <c r="B117" s="91"/>
      <c r="C117" s="197" t="s">
        <v>372</v>
      </c>
      <c r="D117" s="84" t="s">
        <v>282</v>
      </c>
      <c r="E117" s="62">
        <f t="shared" ref="E117:K117" si="88">SUM(E118:E136)</f>
        <v>17916117</v>
      </c>
      <c r="F117" s="62">
        <v>14413159</v>
      </c>
      <c r="G117" s="62">
        <f t="shared" si="88"/>
        <v>6874493</v>
      </c>
      <c r="H117" s="62">
        <f t="shared" si="88"/>
        <v>6874493</v>
      </c>
      <c r="I117" s="62">
        <f t="shared" si="88"/>
        <v>13815592</v>
      </c>
      <c r="J117" s="62">
        <f t="shared" si="88"/>
        <v>0</v>
      </c>
      <c r="K117" s="62">
        <f t="shared" si="88"/>
        <v>13815592</v>
      </c>
      <c r="L117" s="207"/>
    </row>
    <row r="118" spans="1:23" ht="36" hidden="1" x14ac:dyDescent="0.2">
      <c r="A118" s="77"/>
      <c r="B118" s="477"/>
      <c r="C118" s="478"/>
      <c r="D118" s="59" t="s">
        <v>272</v>
      </c>
      <c r="E118" s="79">
        <v>121668</v>
      </c>
      <c r="F118" s="79">
        <v>0</v>
      </c>
      <c r="G118" s="79">
        <v>0</v>
      </c>
      <c r="H118" s="79">
        <v>0</v>
      </c>
      <c r="I118" s="79">
        <v>0</v>
      </c>
      <c r="J118" s="79"/>
      <c r="K118" s="79">
        <f t="shared" ref="K118:K133" si="89">I118+J118</f>
        <v>0</v>
      </c>
      <c r="L118" s="215"/>
    </row>
    <row r="119" spans="1:23" ht="24" x14ac:dyDescent="0.2">
      <c r="A119" s="77"/>
      <c r="B119" s="364"/>
      <c r="C119" s="365"/>
      <c r="D119" s="59" t="s">
        <v>712</v>
      </c>
      <c r="E119" s="79">
        <v>0</v>
      </c>
      <c r="F119" s="79">
        <v>0</v>
      </c>
      <c r="G119" s="79">
        <v>0</v>
      </c>
      <c r="H119" s="79">
        <v>0</v>
      </c>
      <c r="I119" s="79">
        <v>316700</v>
      </c>
      <c r="J119" s="79"/>
      <c r="K119" s="79">
        <f t="shared" si="89"/>
        <v>316700</v>
      </c>
      <c r="L119" s="215"/>
    </row>
    <row r="120" spans="1:23" hidden="1" x14ac:dyDescent="0.2">
      <c r="A120" s="77"/>
      <c r="B120" s="264"/>
      <c r="C120" s="265"/>
      <c r="D120" s="59" t="s">
        <v>303</v>
      </c>
      <c r="E120" s="79">
        <v>2404762</v>
      </c>
      <c r="F120" s="79">
        <v>3210000</v>
      </c>
      <c r="G120" s="79">
        <v>0</v>
      </c>
      <c r="H120" s="79">
        <v>0</v>
      </c>
      <c r="I120" s="79">
        <v>0</v>
      </c>
      <c r="J120" s="79"/>
      <c r="K120" s="79">
        <f t="shared" si="89"/>
        <v>0</v>
      </c>
      <c r="L120" s="215"/>
      <c r="S120" s="328"/>
    </row>
    <row r="121" spans="1:23" ht="48" hidden="1" x14ac:dyDescent="0.2">
      <c r="A121" s="77"/>
      <c r="B121" s="264"/>
      <c r="C121" s="265"/>
      <c r="D121" s="59" t="s">
        <v>631</v>
      </c>
      <c r="E121" s="79">
        <v>0</v>
      </c>
      <c r="F121" s="79">
        <v>3413000</v>
      </c>
      <c r="G121" s="79">
        <v>0</v>
      </c>
      <c r="H121" s="79">
        <v>0</v>
      </c>
      <c r="I121" s="79">
        <v>0</v>
      </c>
      <c r="J121" s="79"/>
      <c r="K121" s="79">
        <f t="shared" si="89"/>
        <v>0</v>
      </c>
      <c r="L121" s="215"/>
      <c r="S121" s="199"/>
    </row>
    <row r="122" spans="1:23" ht="36" hidden="1" x14ac:dyDescent="0.2">
      <c r="A122" s="77"/>
      <c r="B122" s="264"/>
      <c r="C122" s="265"/>
      <c r="D122" s="59" t="s">
        <v>367</v>
      </c>
      <c r="E122" s="79">
        <v>0</v>
      </c>
      <c r="F122" s="79">
        <v>1000000</v>
      </c>
      <c r="G122" s="79">
        <v>0</v>
      </c>
      <c r="H122" s="79">
        <v>0</v>
      </c>
      <c r="I122" s="359"/>
      <c r="J122" s="79"/>
      <c r="K122" s="79">
        <f t="shared" si="89"/>
        <v>0</v>
      </c>
      <c r="L122" s="215"/>
      <c r="S122" s="355"/>
      <c r="T122" s="327"/>
      <c r="U122" s="327"/>
      <c r="V122" s="327"/>
      <c r="W122" s="327"/>
    </row>
    <row r="123" spans="1:23" ht="36" x14ac:dyDescent="0.2">
      <c r="A123" s="77"/>
      <c r="B123" s="364"/>
      <c r="C123" s="365"/>
      <c r="D123" s="59" t="s">
        <v>713</v>
      </c>
      <c r="E123" s="79">
        <v>0</v>
      </c>
      <c r="F123" s="79">
        <v>0</v>
      </c>
      <c r="G123" s="79">
        <v>0</v>
      </c>
      <c r="H123" s="79">
        <v>0</v>
      </c>
      <c r="I123" s="79">
        <v>8500366</v>
      </c>
      <c r="J123" s="79"/>
      <c r="K123" s="79">
        <f t="shared" si="89"/>
        <v>8500366</v>
      </c>
      <c r="L123" s="215"/>
      <c r="S123" s="355"/>
      <c r="T123" s="327"/>
      <c r="U123" s="327"/>
      <c r="V123" s="327"/>
      <c r="W123" s="327"/>
    </row>
    <row r="124" spans="1:23" ht="24" hidden="1" x14ac:dyDescent="0.2">
      <c r="A124" s="77"/>
      <c r="B124" s="477"/>
      <c r="C124" s="478"/>
      <c r="D124" s="59" t="s">
        <v>271</v>
      </c>
      <c r="E124" s="79">
        <v>3281020</v>
      </c>
      <c r="F124" s="79">
        <v>574399</v>
      </c>
      <c r="G124" s="79">
        <v>574399</v>
      </c>
      <c r="H124" s="79">
        <v>574399</v>
      </c>
      <c r="I124" s="79">
        <v>0</v>
      </c>
      <c r="J124" s="79"/>
      <c r="K124" s="79">
        <f t="shared" si="89"/>
        <v>0</v>
      </c>
      <c r="L124" s="215"/>
    </row>
    <row r="125" spans="1:23" ht="13.5" hidden="1" customHeight="1" x14ac:dyDescent="0.2">
      <c r="A125" s="77"/>
      <c r="B125" s="477"/>
      <c r="C125" s="478"/>
      <c r="D125" s="59" t="s">
        <v>284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/>
      <c r="K125" s="79">
        <f t="shared" si="89"/>
        <v>0</v>
      </c>
      <c r="L125" s="215"/>
    </row>
    <row r="126" spans="1:23" ht="24" hidden="1" x14ac:dyDescent="0.2">
      <c r="A126" s="77"/>
      <c r="B126" s="477"/>
      <c r="C126" s="478"/>
      <c r="D126" s="59" t="s">
        <v>283</v>
      </c>
      <c r="E126" s="79">
        <v>3159003</v>
      </c>
      <c r="F126" s="79">
        <v>0</v>
      </c>
      <c r="G126" s="79">
        <v>0</v>
      </c>
      <c r="H126" s="79">
        <v>0</v>
      </c>
      <c r="I126" s="79">
        <v>0</v>
      </c>
      <c r="J126" s="79"/>
      <c r="K126" s="79">
        <f t="shared" si="89"/>
        <v>0</v>
      </c>
      <c r="L126" s="215"/>
    </row>
    <row r="127" spans="1:23" ht="36" hidden="1" x14ac:dyDescent="0.2">
      <c r="A127" s="77"/>
      <c r="B127" s="195"/>
      <c r="C127" s="196"/>
      <c r="D127" s="59" t="s">
        <v>305</v>
      </c>
      <c r="E127" s="79">
        <v>408518</v>
      </c>
      <c r="F127" s="79">
        <v>0</v>
      </c>
      <c r="G127" s="79">
        <v>0</v>
      </c>
      <c r="H127" s="79">
        <v>0</v>
      </c>
      <c r="I127" s="79">
        <v>0</v>
      </c>
      <c r="J127" s="57"/>
      <c r="K127" s="79">
        <f t="shared" si="89"/>
        <v>0</v>
      </c>
      <c r="L127" s="210"/>
    </row>
    <row r="128" spans="1:23" ht="36" hidden="1" x14ac:dyDescent="0.2">
      <c r="A128" s="77"/>
      <c r="B128" s="477"/>
      <c r="C128" s="478"/>
      <c r="D128" s="59" t="s">
        <v>285</v>
      </c>
      <c r="E128" s="79">
        <v>1682860</v>
      </c>
      <c r="F128" s="79">
        <v>2140970</v>
      </c>
      <c r="G128" s="79">
        <v>2113259</v>
      </c>
      <c r="H128" s="79">
        <v>2113259</v>
      </c>
      <c r="I128" s="79">
        <v>0</v>
      </c>
      <c r="J128" s="79"/>
      <c r="K128" s="79">
        <f t="shared" si="89"/>
        <v>0</v>
      </c>
      <c r="L128" s="215"/>
    </row>
    <row r="129" spans="1:20" hidden="1" x14ac:dyDescent="0.2">
      <c r="A129" s="77"/>
      <c r="B129" s="195"/>
      <c r="C129" s="196"/>
      <c r="D129" s="59" t="s">
        <v>591</v>
      </c>
      <c r="E129" s="79">
        <v>0</v>
      </c>
      <c r="F129" s="79">
        <v>2312000</v>
      </c>
      <c r="G129" s="79">
        <v>0</v>
      </c>
      <c r="H129" s="79">
        <v>0</v>
      </c>
      <c r="I129" s="79"/>
      <c r="J129" s="79"/>
      <c r="K129" s="79">
        <f t="shared" si="89"/>
        <v>0</v>
      </c>
      <c r="L129" s="215"/>
      <c r="S129" s="328"/>
    </row>
    <row r="130" spans="1:20" ht="15.75" hidden="1" customHeight="1" x14ac:dyDescent="0.2">
      <c r="A130" s="77"/>
      <c r="B130" s="195"/>
      <c r="C130" s="196"/>
      <c r="D130" s="59" t="s">
        <v>318</v>
      </c>
      <c r="E130" s="79">
        <v>2320876</v>
      </c>
      <c r="F130" s="79">
        <v>0</v>
      </c>
      <c r="G130" s="79">
        <v>0</v>
      </c>
      <c r="H130" s="79">
        <v>0</v>
      </c>
      <c r="I130" s="79">
        <v>0</v>
      </c>
      <c r="J130" s="79"/>
      <c r="K130" s="79">
        <f t="shared" si="89"/>
        <v>0</v>
      </c>
      <c r="L130" s="215"/>
    </row>
    <row r="131" spans="1:20" hidden="1" x14ac:dyDescent="0.2">
      <c r="A131" s="77"/>
      <c r="B131" s="477"/>
      <c r="C131" s="478"/>
      <c r="D131" s="59" t="s">
        <v>317</v>
      </c>
      <c r="E131" s="79">
        <v>4537410</v>
      </c>
      <c r="F131" s="79">
        <v>1762790</v>
      </c>
      <c r="G131" s="79">
        <v>1762790</v>
      </c>
      <c r="H131" s="79">
        <v>1762790</v>
      </c>
      <c r="I131" s="79"/>
      <c r="J131" s="79"/>
      <c r="K131" s="79">
        <f t="shared" si="89"/>
        <v>0</v>
      </c>
      <c r="L131" s="215"/>
      <c r="N131" s="40" t="s">
        <v>407</v>
      </c>
    </row>
    <row r="132" spans="1:20" x14ac:dyDescent="0.2">
      <c r="A132" s="77"/>
      <c r="B132" s="344"/>
      <c r="C132" s="345"/>
      <c r="D132" s="347" t="s">
        <v>651</v>
      </c>
      <c r="E132" s="79">
        <v>0</v>
      </c>
      <c r="F132" s="79">
        <v>0</v>
      </c>
      <c r="G132" s="79">
        <v>1212160</v>
      </c>
      <c r="H132" s="79">
        <v>1212160</v>
      </c>
      <c r="I132" s="79">
        <v>750000</v>
      </c>
      <c r="J132" s="79"/>
      <c r="K132" s="79">
        <f t="shared" si="89"/>
        <v>750000</v>
      </c>
      <c r="L132" s="215"/>
      <c r="S132" s="356"/>
      <c r="T132" s="327"/>
    </row>
    <row r="133" spans="1:20" ht="24" x14ac:dyDescent="0.2">
      <c r="A133" s="77"/>
      <c r="B133" s="344"/>
      <c r="C133" s="345"/>
      <c r="D133" s="347" t="s">
        <v>652</v>
      </c>
      <c r="E133" s="79">
        <v>0</v>
      </c>
      <c r="F133" s="79">
        <v>0</v>
      </c>
      <c r="G133" s="79">
        <v>1211885</v>
      </c>
      <c r="H133" s="79">
        <v>1211885</v>
      </c>
      <c r="I133" s="79">
        <v>4248526</v>
      </c>
      <c r="J133" s="79"/>
      <c r="K133" s="79">
        <f t="shared" si="89"/>
        <v>4248526</v>
      </c>
      <c r="L133" s="215"/>
    </row>
    <row r="134" spans="1:20" hidden="1" x14ac:dyDescent="0.2">
      <c r="A134" s="77"/>
      <c r="B134" s="477"/>
      <c r="C134" s="478"/>
      <c r="D134" s="59"/>
      <c r="E134" s="123"/>
      <c r="F134" s="79"/>
      <c r="G134" s="123"/>
      <c r="H134" s="123"/>
      <c r="I134" s="79"/>
      <c r="J134" s="79"/>
      <c r="K134" s="79"/>
      <c r="L134" s="215"/>
    </row>
    <row r="135" spans="1:20" hidden="1" x14ac:dyDescent="0.2">
      <c r="A135" s="77"/>
      <c r="B135" s="477"/>
      <c r="C135" s="478"/>
      <c r="D135" s="59"/>
      <c r="E135" s="123"/>
      <c r="F135" s="79"/>
      <c r="G135" s="123"/>
      <c r="H135" s="123"/>
      <c r="I135" s="79"/>
      <c r="J135" s="79"/>
      <c r="K135" s="79"/>
      <c r="L135" s="215"/>
    </row>
    <row r="136" spans="1:20" x14ac:dyDescent="0.2">
      <c r="A136" s="77"/>
      <c r="B136" s="477"/>
      <c r="C136" s="478"/>
      <c r="D136" s="59"/>
      <c r="E136" s="123"/>
      <c r="F136" s="79"/>
      <c r="G136" s="123"/>
      <c r="H136" s="123"/>
      <c r="I136" s="79"/>
      <c r="J136" s="60"/>
      <c r="K136" s="60"/>
      <c r="L136" s="217"/>
    </row>
    <row r="137" spans="1:20" s="203" customFormat="1" x14ac:dyDescent="0.2">
      <c r="A137" s="83"/>
      <c r="B137" s="91"/>
      <c r="C137" s="92"/>
      <c r="D137" s="50" t="s">
        <v>203</v>
      </c>
      <c r="E137" s="62">
        <f t="shared" ref="E137" si="90">SUM(E138:E159)</f>
        <v>13832416</v>
      </c>
      <c r="F137" s="62">
        <f>SUM(F138:F159)</f>
        <v>12861542</v>
      </c>
      <c r="G137" s="62">
        <f>SUM(G138:G159)</f>
        <v>12265481</v>
      </c>
      <c r="H137" s="62">
        <f t="shared" ref="H137:J137" si="91">SUM(H138:H159)</f>
        <v>12265481</v>
      </c>
      <c r="I137" s="62">
        <f t="shared" si="91"/>
        <v>7621073</v>
      </c>
      <c r="J137" s="62">
        <f t="shared" si="91"/>
        <v>0</v>
      </c>
      <c r="K137" s="62">
        <f t="shared" ref="K137" si="92">SUM(K138:K159)</f>
        <v>7621073</v>
      </c>
      <c r="L137" s="207"/>
    </row>
    <row r="138" spans="1:20" hidden="1" outlineLevel="1" x14ac:dyDescent="0.2">
      <c r="A138" s="71"/>
      <c r="B138" s="89"/>
      <c r="C138" s="90"/>
      <c r="D138" s="93" t="s">
        <v>204</v>
      </c>
      <c r="E138" s="65">
        <v>11323129</v>
      </c>
      <c r="F138" s="65">
        <v>10448824</v>
      </c>
      <c r="G138" s="65">
        <v>9310448</v>
      </c>
      <c r="H138" s="65">
        <v>9310448</v>
      </c>
      <c r="I138" s="65">
        <f>7000000-292582-60000</f>
        <v>6647418</v>
      </c>
      <c r="J138" s="65"/>
      <c r="K138" s="65">
        <f t="shared" ref="K138:K158" si="93">I138+J138</f>
        <v>6647418</v>
      </c>
      <c r="L138" s="212"/>
    </row>
    <row r="139" spans="1:20" hidden="1" outlineLevel="1" x14ac:dyDescent="0.2">
      <c r="A139" s="71"/>
      <c r="B139" s="89"/>
      <c r="C139" s="90"/>
      <c r="D139" s="59" t="s">
        <v>205</v>
      </c>
      <c r="E139" s="65">
        <v>478816</v>
      </c>
      <c r="F139" s="65">
        <v>207047</v>
      </c>
      <c r="G139" s="65">
        <v>283927</v>
      </c>
      <c r="H139" s="65">
        <v>283927</v>
      </c>
      <c r="I139" s="65">
        <v>117987</v>
      </c>
      <c r="J139" s="65"/>
      <c r="K139" s="65">
        <f t="shared" si="93"/>
        <v>117987</v>
      </c>
      <c r="L139" s="212"/>
    </row>
    <row r="140" spans="1:20" hidden="1" outlineLevel="1" x14ac:dyDescent="0.2">
      <c r="A140" s="71"/>
      <c r="B140" s="89"/>
      <c r="C140" s="90"/>
      <c r="D140" s="93" t="s">
        <v>140</v>
      </c>
      <c r="E140" s="65">
        <f>1278034+87243</f>
        <v>1365277</v>
      </c>
      <c r="F140" s="65">
        <v>1438784</v>
      </c>
      <c r="G140" s="65">
        <v>1642613</v>
      </c>
      <c r="H140" s="65">
        <v>1642613</v>
      </c>
      <c r="I140" s="65">
        <v>22146</v>
      </c>
      <c r="J140" s="65"/>
      <c r="K140" s="65">
        <f t="shared" si="93"/>
        <v>22146</v>
      </c>
      <c r="L140" s="212"/>
    </row>
    <row r="141" spans="1:20" hidden="1" outlineLevel="1" x14ac:dyDescent="0.2">
      <c r="A141" s="71"/>
      <c r="B141" s="89"/>
      <c r="C141" s="90"/>
      <c r="D141" s="59" t="s">
        <v>86</v>
      </c>
      <c r="E141" s="65">
        <v>5150</v>
      </c>
      <c r="F141" s="65">
        <v>5166</v>
      </c>
      <c r="G141" s="65">
        <v>5167</v>
      </c>
      <c r="H141" s="65">
        <v>5167</v>
      </c>
      <c r="I141" s="65">
        <v>5167</v>
      </c>
      <c r="J141" s="65"/>
      <c r="K141" s="65">
        <f t="shared" si="93"/>
        <v>5167</v>
      </c>
      <c r="L141" s="212"/>
    </row>
    <row r="142" spans="1:20" hidden="1" outlineLevel="1" x14ac:dyDescent="0.2">
      <c r="A142" s="71"/>
      <c r="B142" s="89"/>
      <c r="C142" s="90"/>
      <c r="D142" s="93" t="s">
        <v>141</v>
      </c>
      <c r="E142" s="65">
        <v>34694</v>
      </c>
      <c r="F142" s="65"/>
      <c r="G142" s="65">
        <v>65242</v>
      </c>
      <c r="H142" s="65">
        <v>65242</v>
      </c>
      <c r="I142" s="65"/>
      <c r="J142" s="65"/>
      <c r="K142" s="65">
        <f t="shared" si="93"/>
        <v>0</v>
      </c>
      <c r="L142" s="212"/>
    </row>
    <row r="143" spans="1:20" hidden="1" outlineLevel="1" x14ac:dyDescent="0.2">
      <c r="A143" s="71"/>
      <c r="B143" s="89"/>
      <c r="C143" s="90"/>
      <c r="D143" s="93"/>
      <c r="E143" s="65"/>
      <c r="F143" s="65"/>
      <c r="G143" s="65">
        <v>0</v>
      </c>
      <c r="H143" s="65">
        <v>0</v>
      </c>
      <c r="I143" s="65"/>
      <c r="J143" s="65"/>
      <c r="K143" s="65">
        <f t="shared" si="93"/>
        <v>0</v>
      </c>
      <c r="L143" s="212"/>
    </row>
    <row r="144" spans="1:20" ht="24" hidden="1" outlineLevel="1" x14ac:dyDescent="0.2">
      <c r="A144" s="71"/>
      <c r="B144" s="89"/>
      <c r="C144" s="90"/>
      <c r="D144" s="93" t="s">
        <v>306</v>
      </c>
      <c r="E144" s="65">
        <v>5736</v>
      </c>
      <c r="F144" s="65"/>
      <c r="G144" s="65">
        <v>13916</v>
      </c>
      <c r="H144" s="65">
        <v>13916</v>
      </c>
      <c r="I144" s="65"/>
      <c r="J144" s="65"/>
      <c r="K144" s="65">
        <f t="shared" si="93"/>
        <v>0</v>
      </c>
      <c r="L144" s="212"/>
    </row>
    <row r="145" spans="1:14" hidden="1" outlineLevel="1" x14ac:dyDescent="0.2">
      <c r="A145" s="71"/>
      <c r="B145" s="89"/>
      <c r="C145" s="90"/>
      <c r="D145" s="93" t="s">
        <v>263</v>
      </c>
      <c r="E145" s="65">
        <v>134</v>
      </c>
      <c r="F145" s="65"/>
      <c r="G145" s="65">
        <v>5</v>
      </c>
      <c r="H145" s="65">
        <v>5</v>
      </c>
      <c r="I145" s="65"/>
      <c r="J145" s="65"/>
      <c r="K145" s="65">
        <f t="shared" si="93"/>
        <v>0</v>
      </c>
      <c r="L145" s="212"/>
    </row>
    <row r="146" spans="1:14" hidden="1" outlineLevel="1" x14ac:dyDescent="0.2">
      <c r="A146" s="71"/>
      <c r="B146" s="89"/>
      <c r="C146" s="90"/>
      <c r="D146" s="93" t="s">
        <v>167</v>
      </c>
      <c r="E146" s="65">
        <v>141862</v>
      </c>
      <c r="F146" s="65">
        <v>54441</v>
      </c>
      <c r="G146" s="65">
        <v>146196</v>
      </c>
      <c r="H146" s="65">
        <v>146196</v>
      </c>
      <c r="I146" s="65">
        <v>54954</v>
      </c>
      <c r="J146" s="65"/>
      <c r="K146" s="65">
        <f t="shared" si="93"/>
        <v>54954</v>
      </c>
      <c r="L146" s="212"/>
    </row>
    <row r="147" spans="1:14" ht="24" hidden="1" outlineLevel="1" x14ac:dyDescent="0.2">
      <c r="A147" s="71"/>
      <c r="B147" s="89"/>
      <c r="C147" s="90"/>
      <c r="D147" s="93" t="s">
        <v>401</v>
      </c>
      <c r="E147" s="65">
        <v>546</v>
      </c>
      <c r="F147" s="65"/>
      <c r="G147" s="65">
        <v>609</v>
      </c>
      <c r="H147" s="65">
        <v>609</v>
      </c>
      <c r="I147" s="65">
        <v>683</v>
      </c>
      <c r="J147" s="65"/>
      <c r="K147" s="65">
        <f t="shared" si="93"/>
        <v>683</v>
      </c>
      <c r="L147" s="212"/>
    </row>
    <row r="148" spans="1:14" ht="24" hidden="1" outlineLevel="1" x14ac:dyDescent="0.2">
      <c r="A148" s="71"/>
      <c r="B148" s="89"/>
      <c r="C148" s="90"/>
      <c r="D148" s="93" t="s">
        <v>373</v>
      </c>
      <c r="E148" s="65">
        <v>2161</v>
      </c>
      <c r="F148" s="65"/>
      <c r="G148" s="65">
        <v>5233</v>
      </c>
      <c r="H148" s="65">
        <v>5233</v>
      </c>
      <c r="I148" s="65">
        <v>0</v>
      </c>
      <c r="J148" s="65"/>
      <c r="K148" s="65">
        <f t="shared" si="93"/>
        <v>0</v>
      </c>
      <c r="L148" s="212"/>
    </row>
    <row r="149" spans="1:14" hidden="1" outlineLevel="1" x14ac:dyDescent="0.2">
      <c r="A149" s="71"/>
      <c r="B149" s="89"/>
      <c r="C149" s="90"/>
      <c r="D149" s="93" t="s">
        <v>257</v>
      </c>
      <c r="E149" s="65">
        <v>20680</v>
      </c>
      <c r="F149" s="65"/>
      <c r="G149" s="65">
        <v>16428</v>
      </c>
      <c r="H149" s="65">
        <v>16428</v>
      </c>
      <c r="I149" s="65"/>
      <c r="J149" s="65"/>
      <c r="K149" s="65">
        <f t="shared" si="93"/>
        <v>0</v>
      </c>
      <c r="L149" s="212"/>
    </row>
    <row r="150" spans="1:14" hidden="1" outlineLevel="1" x14ac:dyDescent="0.2">
      <c r="A150" s="71"/>
      <c r="B150" s="89"/>
      <c r="C150" s="90"/>
      <c r="D150" s="93" t="s">
        <v>653</v>
      </c>
      <c r="E150" s="65"/>
      <c r="F150" s="65"/>
      <c r="G150" s="65">
        <v>357</v>
      </c>
      <c r="H150" s="65">
        <v>357</v>
      </c>
      <c r="I150" s="65"/>
      <c r="J150" s="65"/>
      <c r="K150" s="65">
        <f t="shared" si="93"/>
        <v>0</v>
      </c>
      <c r="L150" s="212"/>
    </row>
    <row r="151" spans="1:14" hidden="1" outlineLevel="1" x14ac:dyDescent="0.2">
      <c r="A151" s="71"/>
      <c r="B151" s="89"/>
      <c r="C151" s="90"/>
      <c r="D151" s="93"/>
      <c r="E151" s="65"/>
      <c r="F151" s="65"/>
      <c r="G151" s="65"/>
      <c r="H151" s="65"/>
      <c r="I151" s="65"/>
      <c r="J151" s="65"/>
      <c r="K151" s="65">
        <f t="shared" si="93"/>
        <v>0</v>
      </c>
      <c r="L151" s="212"/>
    </row>
    <row r="152" spans="1:14" hidden="1" outlineLevel="1" x14ac:dyDescent="0.2">
      <c r="A152" s="71"/>
      <c r="B152" s="89"/>
      <c r="C152" s="90"/>
      <c r="D152" s="93"/>
      <c r="E152" s="65"/>
      <c r="F152" s="65"/>
      <c r="G152" s="65"/>
      <c r="H152" s="65"/>
      <c r="I152" s="65"/>
      <c r="J152" s="65"/>
      <c r="K152" s="65">
        <f t="shared" si="93"/>
        <v>0</v>
      </c>
      <c r="L152" s="212"/>
    </row>
    <row r="153" spans="1:14" hidden="1" outlineLevel="1" x14ac:dyDescent="0.2">
      <c r="A153" s="71"/>
      <c r="B153" s="89"/>
      <c r="C153" s="90"/>
      <c r="D153" s="93" t="s">
        <v>144</v>
      </c>
      <c r="E153" s="65">
        <v>147826</v>
      </c>
      <c r="F153" s="65">
        <v>63078</v>
      </c>
      <c r="G153" s="65">
        <v>59674</v>
      </c>
      <c r="H153" s="65">
        <v>59674</v>
      </c>
      <c r="I153" s="65"/>
      <c r="J153" s="65"/>
      <c r="K153" s="65">
        <f t="shared" si="93"/>
        <v>0</v>
      </c>
      <c r="L153" s="212"/>
    </row>
    <row r="154" spans="1:14" hidden="1" outlineLevel="1" x14ac:dyDescent="0.2">
      <c r="A154" s="71"/>
      <c r="B154" s="89"/>
      <c r="C154" s="90"/>
      <c r="D154" s="72" t="s">
        <v>56</v>
      </c>
      <c r="E154" s="65">
        <v>126</v>
      </c>
      <c r="F154" s="65">
        <v>30265</v>
      </c>
      <c r="G154" s="65">
        <v>30289</v>
      </c>
      <c r="H154" s="65">
        <v>30289</v>
      </c>
      <c r="I154" s="65">
        <v>0</v>
      </c>
      <c r="J154" s="65"/>
      <c r="K154" s="65">
        <f t="shared" si="93"/>
        <v>0</v>
      </c>
      <c r="L154" s="207"/>
    </row>
    <row r="155" spans="1:14" ht="24" hidden="1" outlineLevel="1" x14ac:dyDescent="0.2">
      <c r="A155" s="71"/>
      <c r="B155" s="89"/>
      <c r="C155" s="90"/>
      <c r="D155" s="72" t="s">
        <v>84</v>
      </c>
      <c r="E155" s="65">
        <v>26192</v>
      </c>
      <c r="F155" s="65">
        <v>46193</v>
      </c>
      <c r="G155" s="65">
        <v>51905</v>
      </c>
      <c r="H155" s="65">
        <v>51905</v>
      </c>
      <c r="I155" s="65">
        <f>9104+73792</f>
        <v>82896</v>
      </c>
      <c r="J155" s="65"/>
      <c r="K155" s="65">
        <f t="shared" si="93"/>
        <v>82896</v>
      </c>
      <c r="L155" s="207"/>
      <c r="N155" s="199"/>
    </row>
    <row r="156" spans="1:14" hidden="1" outlineLevel="1" x14ac:dyDescent="0.2">
      <c r="A156" s="71"/>
      <c r="B156" s="89"/>
      <c r="C156" s="90"/>
      <c r="D156" s="72" t="s">
        <v>193</v>
      </c>
      <c r="E156" s="65">
        <v>6802</v>
      </c>
      <c r="F156" s="65">
        <v>3016</v>
      </c>
      <c r="G156" s="65">
        <v>2498</v>
      </c>
      <c r="H156" s="65">
        <v>2498</v>
      </c>
      <c r="I156" s="65">
        <v>9266</v>
      </c>
      <c r="J156" s="65"/>
      <c r="K156" s="65">
        <f t="shared" si="93"/>
        <v>9266</v>
      </c>
      <c r="L156" s="207"/>
      <c r="N156" s="40">
        <f>SUM(N139:N155)</f>
        <v>0</v>
      </c>
    </row>
    <row r="157" spans="1:14" hidden="1" outlineLevel="1" x14ac:dyDescent="0.2">
      <c r="A157" s="71"/>
      <c r="B157" s="89"/>
      <c r="C157" s="90"/>
      <c r="D157" s="72" t="s">
        <v>131</v>
      </c>
      <c r="E157" s="65">
        <v>273285</v>
      </c>
      <c r="F157" s="65">
        <v>564728</v>
      </c>
      <c r="G157" s="65">
        <v>625503</v>
      </c>
      <c r="H157" s="65">
        <v>625503</v>
      </c>
      <c r="I157" s="65">
        <v>680556</v>
      </c>
      <c r="J157" s="65"/>
      <c r="K157" s="65">
        <f t="shared" si="93"/>
        <v>680556</v>
      </c>
      <c r="L157" s="207"/>
    </row>
    <row r="158" spans="1:14" ht="24" hidden="1" outlineLevel="1" x14ac:dyDescent="0.2">
      <c r="A158" s="71"/>
      <c r="B158" s="89"/>
      <c r="C158" s="90"/>
      <c r="D158" s="72" t="s">
        <v>163</v>
      </c>
      <c r="E158" s="65">
        <v>0</v>
      </c>
      <c r="F158" s="65">
        <v>0</v>
      </c>
      <c r="G158" s="65">
        <v>5471</v>
      </c>
      <c r="H158" s="65">
        <v>5471</v>
      </c>
      <c r="I158" s="65">
        <v>0</v>
      </c>
      <c r="J158" s="65"/>
      <c r="K158" s="65">
        <f t="shared" si="93"/>
        <v>0</v>
      </c>
      <c r="L158" s="207"/>
    </row>
    <row r="159" spans="1:14" hidden="1" outlineLevel="1" x14ac:dyDescent="0.2">
      <c r="A159" s="71"/>
      <c r="B159" s="89"/>
      <c r="C159" s="90"/>
      <c r="D159" s="72"/>
      <c r="E159" s="65">
        <v>0</v>
      </c>
      <c r="F159" s="65"/>
      <c r="G159" s="65"/>
      <c r="H159" s="65"/>
      <c r="I159" s="65"/>
      <c r="J159" s="65"/>
      <c r="K159" s="65"/>
      <c r="L159" s="212"/>
    </row>
    <row r="160" spans="1:14" hidden="1" outlineLevel="1" x14ac:dyDescent="0.2">
      <c r="A160" s="71"/>
      <c r="B160" s="89"/>
      <c r="C160" s="90"/>
      <c r="D160" s="72"/>
      <c r="E160" s="65"/>
      <c r="F160" s="65"/>
      <c r="G160" s="65"/>
      <c r="H160" s="65"/>
      <c r="I160" s="65"/>
      <c r="J160" s="65"/>
      <c r="K160" s="65"/>
      <c r="L160" s="207"/>
    </row>
    <row r="161" spans="1:13" collapsed="1" x14ac:dyDescent="0.2">
      <c r="A161" s="94"/>
      <c r="B161" s="95"/>
      <c r="C161" s="96"/>
      <c r="D161" s="72"/>
      <c r="E161" s="76"/>
      <c r="F161" s="76"/>
      <c r="G161" s="76"/>
      <c r="H161" s="76"/>
      <c r="I161" s="76"/>
      <c r="J161" s="76"/>
      <c r="K161" s="76"/>
      <c r="L161" s="231"/>
    </row>
    <row r="162" spans="1:13" x14ac:dyDescent="0.2">
      <c r="A162" s="509" t="s">
        <v>181</v>
      </c>
      <c r="B162" s="510"/>
      <c r="C162" s="510"/>
      <c r="D162" s="511"/>
      <c r="E162" s="307">
        <f>SUM(E164,E169)</f>
        <v>29453</v>
      </c>
      <c r="F162" s="307">
        <v>12883</v>
      </c>
      <c r="G162" s="307">
        <f t="shared" ref="G162:I162" si="94">SUM(G164,G169)</f>
        <v>15288</v>
      </c>
      <c r="H162" s="307">
        <f t="shared" si="94"/>
        <v>15288</v>
      </c>
      <c r="I162" s="307">
        <f t="shared" si="94"/>
        <v>3460</v>
      </c>
      <c r="J162" s="307">
        <f t="shared" ref="J162" si="95">SUM(J164,J169)</f>
        <v>0</v>
      </c>
      <c r="K162" s="307">
        <f t="shared" ref="K162" si="96">SUM(K164,K169)</f>
        <v>3460</v>
      </c>
      <c r="L162" s="308">
        <f t="shared" ref="L162" si="97">I162/H162</f>
        <v>0.22632129774986917</v>
      </c>
    </row>
    <row r="163" spans="1:13" x14ac:dyDescent="0.2">
      <c r="A163" s="94"/>
      <c r="B163" s="95"/>
      <c r="C163" s="96"/>
      <c r="D163" s="72"/>
      <c r="E163" s="103"/>
      <c r="F163" s="103"/>
      <c r="G163" s="103"/>
      <c r="H163" s="103"/>
      <c r="I163" s="103"/>
      <c r="J163" s="103"/>
      <c r="K163" s="103"/>
      <c r="L163" s="212"/>
    </row>
    <row r="164" spans="1:13" x14ac:dyDescent="0.2">
      <c r="A164" s="500" t="s">
        <v>117</v>
      </c>
      <c r="B164" s="501"/>
      <c r="C164" s="502"/>
      <c r="D164" s="106" t="s">
        <v>182</v>
      </c>
      <c r="E164" s="107">
        <f t="shared" ref="E164:I164" si="98">SUM(E165:E166)</f>
        <v>2123</v>
      </c>
      <c r="F164" s="107">
        <v>1530</v>
      </c>
      <c r="G164" s="107">
        <f>SUM(G165:G166)</f>
        <v>1530</v>
      </c>
      <c r="H164" s="107">
        <f t="shared" si="98"/>
        <v>1530</v>
      </c>
      <c r="I164" s="107">
        <f t="shared" si="98"/>
        <v>300</v>
      </c>
      <c r="J164" s="107">
        <f t="shared" ref="J164" si="99">SUM(J165:J166)</f>
        <v>0</v>
      </c>
      <c r="K164" s="107">
        <f t="shared" ref="K164" si="100">SUM(K165:K166)</f>
        <v>300</v>
      </c>
      <c r="L164" s="235">
        <f>I164/H164</f>
        <v>0.19607843137254902</v>
      </c>
    </row>
    <row r="165" spans="1:13" s="203" customFormat="1" x14ac:dyDescent="0.2">
      <c r="A165" s="83"/>
      <c r="B165" s="467" t="s">
        <v>165</v>
      </c>
      <c r="C165" s="468"/>
      <c r="D165" s="72" t="s">
        <v>166</v>
      </c>
      <c r="E165" s="65"/>
      <c r="F165" s="65">
        <v>0</v>
      </c>
      <c r="G165" s="65">
        <v>0</v>
      </c>
      <c r="H165" s="65">
        <v>0</v>
      </c>
      <c r="I165" s="65">
        <v>150</v>
      </c>
      <c r="J165" s="65"/>
      <c r="K165" s="65">
        <f t="shared" ref="K165:K166" si="101">I165+J165</f>
        <v>150</v>
      </c>
      <c r="L165" s="212"/>
    </row>
    <row r="166" spans="1:13" s="203" customFormat="1" ht="24" x14ac:dyDescent="0.2">
      <c r="A166" s="83"/>
      <c r="B166" s="467" t="s">
        <v>118</v>
      </c>
      <c r="C166" s="468"/>
      <c r="D166" s="72" t="s">
        <v>187</v>
      </c>
      <c r="E166" s="65">
        <v>2123</v>
      </c>
      <c r="F166" s="65">
        <v>1530</v>
      </c>
      <c r="G166" s="65">
        <v>1530</v>
      </c>
      <c r="H166" s="65">
        <v>1530</v>
      </c>
      <c r="I166" s="65">
        <v>150</v>
      </c>
      <c r="J166" s="65"/>
      <c r="K166" s="65">
        <f t="shared" si="101"/>
        <v>150</v>
      </c>
      <c r="L166" s="212">
        <f>I166/H166</f>
        <v>9.8039215686274508E-2</v>
      </c>
    </row>
    <row r="167" spans="1:13" hidden="1" x14ac:dyDescent="0.2">
      <c r="A167" s="94"/>
      <c r="B167" s="95"/>
      <c r="C167" s="96"/>
      <c r="D167" s="72"/>
      <c r="E167" s="103"/>
      <c r="F167" s="103"/>
      <c r="G167" s="103"/>
      <c r="H167" s="103"/>
      <c r="I167" s="103"/>
      <c r="J167" s="103"/>
      <c r="K167" s="103"/>
      <c r="L167" s="212"/>
    </row>
    <row r="168" spans="1:13" x14ac:dyDescent="0.2">
      <c r="A168" s="94"/>
      <c r="B168" s="95"/>
      <c r="C168" s="96"/>
      <c r="D168" s="72"/>
      <c r="E168" s="103"/>
      <c r="F168" s="103"/>
      <c r="G168" s="103"/>
      <c r="H168" s="103"/>
      <c r="I168" s="103"/>
      <c r="J168" s="103"/>
      <c r="K168" s="103"/>
      <c r="L168" s="212"/>
    </row>
    <row r="169" spans="1:13" x14ac:dyDescent="0.2">
      <c r="A169" s="94"/>
      <c r="B169" s="95"/>
      <c r="C169" s="96"/>
      <c r="D169" s="84" t="s">
        <v>183</v>
      </c>
      <c r="E169" s="111">
        <f t="shared" ref="E169:K169" si="102">SUM(E170)</f>
        <v>27330</v>
      </c>
      <c r="F169" s="111">
        <v>11353</v>
      </c>
      <c r="G169" s="111">
        <f t="shared" si="102"/>
        <v>13758</v>
      </c>
      <c r="H169" s="111">
        <f t="shared" si="102"/>
        <v>13758</v>
      </c>
      <c r="I169" s="111">
        <f t="shared" si="102"/>
        <v>3160</v>
      </c>
      <c r="J169" s="111">
        <f t="shared" si="102"/>
        <v>0</v>
      </c>
      <c r="K169" s="111">
        <f t="shared" si="102"/>
        <v>3160</v>
      </c>
      <c r="L169" s="207">
        <f t="shared" ref="L169:L175" si="103">I169/H169</f>
        <v>0.22968454717255415</v>
      </c>
    </row>
    <row r="170" spans="1:13" x14ac:dyDescent="0.2">
      <c r="A170" s="94"/>
      <c r="B170" s="95"/>
      <c r="C170" s="96"/>
      <c r="D170" s="72" t="s">
        <v>184</v>
      </c>
      <c r="E170" s="76">
        <f t="shared" ref="E170:I170" si="104">SUM(E171:E172)</f>
        <v>27330</v>
      </c>
      <c r="F170" s="76">
        <v>11353</v>
      </c>
      <c r="G170" s="76">
        <f t="shared" si="104"/>
        <v>13758</v>
      </c>
      <c r="H170" s="76">
        <f t="shared" si="104"/>
        <v>13758</v>
      </c>
      <c r="I170" s="76">
        <f t="shared" si="104"/>
        <v>3160</v>
      </c>
      <c r="J170" s="76">
        <f t="shared" ref="J170" si="105">SUM(J171:J172)</f>
        <v>0</v>
      </c>
      <c r="K170" s="76">
        <f t="shared" ref="K170" si="106">SUM(K171:K172)</f>
        <v>3160</v>
      </c>
      <c r="L170" s="212">
        <f t="shared" si="103"/>
        <v>0.22968454717255415</v>
      </c>
    </row>
    <row r="171" spans="1:13" ht="24" x14ac:dyDescent="0.2">
      <c r="A171" s="94"/>
      <c r="B171" s="95"/>
      <c r="C171" s="96"/>
      <c r="D171" s="108" t="s">
        <v>185</v>
      </c>
      <c r="E171" s="76">
        <v>17905</v>
      </c>
      <c r="F171" s="76">
        <v>8724</v>
      </c>
      <c r="G171" s="76">
        <v>9745</v>
      </c>
      <c r="H171" s="65">
        <v>9745</v>
      </c>
      <c r="I171" s="76">
        <v>2000</v>
      </c>
      <c r="J171" s="76"/>
      <c r="K171" s="76">
        <f t="shared" ref="K171:K172" si="107">I171+J171</f>
        <v>2000</v>
      </c>
      <c r="L171" s="212">
        <f t="shared" si="103"/>
        <v>0.20523345305284763</v>
      </c>
    </row>
    <row r="172" spans="1:13" ht="24" x14ac:dyDescent="0.2">
      <c r="A172" s="94"/>
      <c r="B172" s="95"/>
      <c r="C172" s="96"/>
      <c r="D172" s="108" t="s">
        <v>186</v>
      </c>
      <c r="E172" s="76">
        <v>9425</v>
      </c>
      <c r="F172" s="76">
        <v>2629</v>
      </c>
      <c r="G172" s="76">
        <v>4013</v>
      </c>
      <c r="H172" s="65">
        <v>4013</v>
      </c>
      <c r="I172" s="76">
        <v>1160</v>
      </c>
      <c r="J172" s="76"/>
      <c r="K172" s="76">
        <f t="shared" si="107"/>
        <v>1160</v>
      </c>
      <c r="L172" s="212">
        <f t="shared" si="103"/>
        <v>0.28906055320209317</v>
      </c>
    </row>
    <row r="173" spans="1:13" hidden="1" x14ac:dyDescent="0.2">
      <c r="A173" s="94"/>
      <c r="B173" s="95"/>
      <c r="C173" s="96"/>
      <c r="D173" s="72"/>
      <c r="E173" s="76"/>
      <c r="F173" s="76"/>
      <c r="G173" s="76"/>
      <c r="H173" s="76"/>
      <c r="I173" s="76"/>
      <c r="J173" s="76"/>
      <c r="K173" s="76"/>
      <c r="L173" s="212"/>
    </row>
    <row r="174" spans="1:13" x14ac:dyDescent="0.2">
      <c r="A174" s="71"/>
      <c r="B174" s="89"/>
      <c r="C174" s="90"/>
      <c r="D174" s="72"/>
      <c r="E174" s="76"/>
      <c r="F174" s="76"/>
      <c r="G174" s="76"/>
      <c r="H174" s="76"/>
      <c r="I174" s="76"/>
      <c r="J174" s="76"/>
      <c r="K174" s="76"/>
      <c r="L174" s="212"/>
    </row>
    <row r="175" spans="1:13" s="203" customFormat="1" ht="24.75" customHeight="1" thickBot="1" x14ac:dyDescent="0.25">
      <c r="A175" s="503" t="s">
        <v>138</v>
      </c>
      <c r="B175" s="504"/>
      <c r="C175" s="504"/>
      <c r="D175" s="505"/>
      <c r="E175" s="97">
        <f t="shared" ref="E175:K175" si="108">SUM(E164,E107)</f>
        <v>70322229</v>
      </c>
      <c r="F175" s="97">
        <v>75248949</v>
      </c>
      <c r="G175" s="97">
        <f t="shared" si="108"/>
        <v>74250004</v>
      </c>
      <c r="H175" s="97">
        <f t="shared" si="108"/>
        <v>72998225</v>
      </c>
      <c r="I175" s="97">
        <f t="shared" si="108"/>
        <v>78964532</v>
      </c>
      <c r="J175" s="97">
        <f t="shared" si="108"/>
        <v>-297778</v>
      </c>
      <c r="K175" s="97">
        <f t="shared" si="108"/>
        <v>78666754</v>
      </c>
      <c r="L175" s="207">
        <f t="shared" si="103"/>
        <v>1.0817322202012447</v>
      </c>
      <c r="M175" s="219"/>
    </row>
    <row r="176" spans="1:13" s="203" customFormat="1" ht="12.75" thickBot="1" x14ac:dyDescent="0.25">
      <c r="A176" s="506" t="s">
        <v>124</v>
      </c>
      <c r="B176" s="507"/>
      <c r="C176" s="507"/>
      <c r="D176" s="508"/>
      <c r="E176" s="97">
        <f>SUM(E6,E162)</f>
        <v>102271267</v>
      </c>
      <c r="F176" s="97">
        <v>102535516</v>
      </c>
      <c r="G176" s="97">
        <f>SUM(G6,G162)</f>
        <v>93403736</v>
      </c>
      <c r="H176" s="97">
        <f>SUM(H6,H162)</f>
        <v>92151957</v>
      </c>
      <c r="I176" s="97">
        <f>SUM(I6,I162)</f>
        <v>100579357</v>
      </c>
      <c r="J176" s="297">
        <f>SUM(J6,J162)</f>
        <v>-297778</v>
      </c>
      <c r="K176" s="297">
        <f>SUM(K6,K162)</f>
        <v>100281579</v>
      </c>
      <c r="L176" s="232">
        <f>I176/H176</f>
        <v>1.0914511234959448</v>
      </c>
      <c r="M176" s="219"/>
    </row>
    <row r="178" spans="1:12" hidden="1" x14ac:dyDescent="0.2">
      <c r="K178" s="367">
        <f>I176-K176</f>
        <v>297778</v>
      </c>
    </row>
    <row r="179" spans="1:12" hidden="1" x14ac:dyDescent="0.2">
      <c r="A179" s="499"/>
      <c r="B179" s="499"/>
      <c r="C179" s="499"/>
      <c r="D179" s="499"/>
      <c r="E179" s="499"/>
      <c r="F179" s="499"/>
      <c r="G179" s="499"/>
      <c r="H179" s="499"/>
      <c r="I179" s="499"/>
      <c r="J179" s="499"/>
      <c r="K179" s="499"/>
      <c r="L179" s="499"/>
    </row>
    <row r="180" spans="1:12" hidden="1" x14ac:dyDescent="0.2">
      <c r="A180" s="499"/>
      <c r="B180" s="499"/>
      <c r="C180" s="499"/>
      <c r="D180" s="499"/>
      <c r="E180" s="499"/>
      <c r="F180" s="499"/>
      <c r="G180" s="499"/>
      <c r="H180" s="499"/>
      <c r="I180" s="499"/>
      <c r="J180" s="499"/>
      <c r="K180" s="499"/>
      <c r="L180" s="499"/>
    </row>
    <row r="181" spans="1:12" hidden="1" x14ac:dyDescent="0.2"/>
  </sheetData>
  <sheetProtection algorithmName="SHA-512" hashValue="FdmUjSsgOPO51eS/U6UHqqfTtrzH7dupenvmrXQN4oVYCgHdKClq273f3NHIlSassvKOgwmBesqKOt8S0q6htw==" saltValue="UaVQaganZDJ2oyzZn+TnJg==" spinCount="100000" sheet="1" objects="1" scenarios="1" selectLockedCells="1" selectUnlockedCells="1"/>
  <mergeCells count="120">
    <mergeCell ref="B38:C38"/>
    <mergeCell ref="N62:P62"/>
    <mergeCell ref="N29:Q29"/>
    <mergeCell ref="B21:C21"/>
    <mergeCell ref="B22:C22"/>
    <mergeCell ref="B23:C23"/>
    <mergeCell ref="A180:L180"/>
    <mergeCell ref="A164:C164"/>
    <mergeCell ref="B165:C165"/>
    <mergeCell ref="B166:C166"/>
    <mergeCell ref="A175:D175"/>
    <mergeCell ref="A176:D176"/>
    <mergeCell ref="A179:L179"/>
    <mergeCell ref="B131:C131"/>
    <mergeCell ref="B134:C134"/>
    <mergeCell ref="B135:C135"/>
    <mergeCell ref="B136:C136"/>
    <mergeCell ref="A162:D162"/>
    <mergeCell ref="B118:C118"/>
    <mergeCell ref="B124:C124"/>
    <mergeCell ref="B125:C125"/>
    <mergeCell ref="B126:C126"/>
    <mergeCell ref="B128:C128"/>
    <mergeCell ref="B104:C104"/>
    <mergeCell ref="A107:D107"/>
    <mergeCell ref="B109:C109"/>
    <mergeCell ref="B112:C112"/>
    <mergeCell ref="B114:C114"/>
    <mergeCell ref="B115:C115"/>
    <mergeCell ref="B100:C100"/>
    <mergeCell ref="B101:C101"/>
    <mergeCell ref="B102:C102"/>
    <mergeCell ref="B103:C103"/>
    <mergeCell ref="B95:C95"/>
    <mergeCell ref="B96:C96"/>
    <mergeCell ref="B97:C97"/>
    <mergeCell ref="B98:C98"/>
    <mergeCell ref="B99:C99"/>
    <mergeCell ref="B89:C89"/>
    <mergeCell ref="B90:C90"/>
    <mergeCell ref="B91:C91"/>
    <mergeCell ref="B92:C92"/>
    <mergeCell ref="B93:C93"/>
    <mergeCell ref="B94:C94"/>
    <mergeCell ref="A83:C83"/>
    <mergeCell ref="B84:C84"/>
    <mergeCell ref="B87:C87"/>
    <mergeCell ref="B88:C88"/>
    <mergeCell ref="B85:C85"/>
    <mergeCell ref="B75:C75"/>
    <mergeCell ref="B76:C76"/>
    <mergeCell ref="B77:C77"/>
    <mergeCell ref="A78:C78"/>
    <mergeCell ref="B80:C80"/>
    <mergeCell ref="B81:C81"/>
    <mergeCell ref="B86:C86"/>
    <mergeCell ref="B69:C69"/>
    <mergeCell ref="B70:C70"/>
    <mergeCell ref="B71:C71"/>
    <mergeCell ref="B72:C72"/>
    <mergeCell ref="A73:C73"/>
    <mergeCell ref="B74:C74"/>
    <mergeCell ref="B79:C79"/>
    <mergeCell ref="B62:C62"/>
    <mergeCell ref="A63:C63"/>
    <mergeCell ref="B65:C65"/>
    <mergeCell ref="B66:C66"/>
    <mergeCell ref="B67:C67"/>
    <mergeCell ref="A54:C54"/>
    <mergeCell ref="B55:C55"/>
    <mergeCell ref="B56:C56"/>
    <mergeCell ref="B57:C57"/>
    <mergeCell ref="B60:C60"/>
    <mergeCell ref="B61:C61"/>
    <mergeCell ref="B58:C58"/>
    <mergeCell ref="B59:C59"/>
    <mergeCell ref="B47:C47"/>
    <mergeCell ref="B49:C49"/>
    <mergeCell ref="A50:C50"/>
    <mergeCell ref="B51:C51"/>
    <mergeCell ref="B52:C52"/>
    <mergeCell ref="B28:C28"/>
    <mergeCell ref="A30:C30"/>
    <mergeCell ref="B31:C31"/>
    <mergeCell ref="B32:C32"/>
    <mergeCell ref="B36:C36"/>
    <mergeCell ref="B53:C53"/>
    <mergeCell ref="A6:D6"/>
    <mergeCell ref="A8:C8"/>
    <mergeCell ref="B9:C9"/>
    <mergeCell ref="B10:C10"/>
    <mergeCell ref="B11:C11"/>
    <mergeCell ref="B12:C12"/>
    <mergeCell ref="B33:C33"/>
    <mergeCell ref="B41:C41"/>
    <mergeCell ref="B42:C42"/>
    <mergeCell ref="B43:C43"/>
    <mergeCell ref="B44:C44"/>
    <mergeCell ref="B45:C45"/>
    <mergeCell ref="B46:C46"/>
    <mergeCell ref="B48:C48"/>
    <mergeCell ref="B34:C34"/>
    <mergeCell ref="B35:C35"/>
    <mergeCell ref="A39:C39"/>
    <mergeCell ref="B40:C40"/>
    <mergeCell ref="A2:L2"/>
    <mergeCell ref="A4:C4"/>
    <mergeCell ref="A5:C5"/>
    <mergeCell ref="B19:C19"/>
    <mergeCell ref="B20:C20"/>
    <mergeCell ref="A24:C24"/>
    <mergeCell ref="B25:C25"/>
    <mergeCell ref="B26:C26"/>
    <mergeCell ref="B27:C27"/>
    <mergeCell ref="A13:C13"/>
    <mergeCell ref="B14:C14"/>
    <mergeCell ref="B15:C15"/>
    <mergeCell ref="B16:C16"/>
    <mergeCell ref="B17:C17"/>
    <mergeCell ref="B18:C18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>&amp;R&amp;"Times New Roman,Regular"&amp;8 1.pielikums Jūrmalas pilsētas domes
2016.gada 16.decembra saistošajiem noteikumiem Nr.47
(protokols Nr.19, 19.punkts)</oddHeader>
    <oddFooter>&amp;L&amp;"Times New Roman,Regular"&amp;8&amp;D&amp;T&amp;R&amp;"Times New Roman,Regular"&amp;8&amp;P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E22" sqref="E22"/>
    </sheetView>
  </sheetViews>
  <sheetFormatPr defaultRowHeight="16.5" x14ac:dyDescent="0.25"/>
  <cols>
    <col min="1" max="1" width="44.7109375" style="309" bestFit="1" customWidth="1"/>
    <col min="2" max="2" width="14.5703125" style="309" customWidth="1"/>
    <col min="3" max="3" width="5.28515625" style="309" bestFit="1" customWidth="1"/>
    <col min="4" max="4" width="14.42578125" style="309" customWidth="1"/>
    <col min="5" max="5" width="6.140625" style="309" bestFit="1" customWidth="1"/>
    <col min="6" max="16384" width="9.140625" style="309"/>
  </cols>
  <sheetData>
    <row r="1" spans="1:5" x14ac:dyDescent="0.25">
      <c r="D1" s="310"/>
    </row>
    <row r="2" spans="1:5" ht="17.25" x14ac:dyDescent="0.3">
      <c r="A2" s="311"/>
      <c r="B2" s="512" t="s">
        <v>1</v>
      </c>
      <c r="C2" s="512"/>
      <c r="D2" s="513" t="s">
        <v>3</v>
      </c>
      <c r="E2" s="513"/>
    </row>
    <row r="3" spans="1:5" ht="11.25" customHeight="1" x14ac:dyDescent="0.25">
      <c r="A3" s="311"/>
      <c r="B3" s="312"/>
      <c r="C3" s="312"/>
      <c r="D3" s="313"/>
    </row>
    <row r="4" spans="1:5" ht="17.25" x14ac:dyDescent="0.3">
      <c r="A4" s="314" t="s">
        <v>600</v>
      </c>
      <c r="B4" s="315">
        <f>Ienemumi!K107</f>
        <v>78666454</v>
      </c>
      <c r="C4" s="316" t="s">
        <v>604</v>
      </c>
      <c r="D4" s="315">
        <f>Ienemumi!K164</f>
        <v>300</v>
      </c>
      <c r="E4" s="316" t="s">
        <v>604</v>
      </c>
    </row>
    <row r="5" spans="1:5" ht="17.25" x14ac:dyDescent="0.3">
      <c r="A5" s="314" t="s">
        <v>601</v>
      </c>
      <c r="B5" s="320" t="e">
        <f>Izdevumi!K234-B13-D5</f>
        <v>#REF!</v>
      </c>
      <c r="C5" s="316" t="s">
        <v>604</v>
      </c>
      <c r="D5" s="315">
        <f>Izdevumi!P235</f>
        <v>3460</v>
      </c>
      <c r="E5" s="316" t="s">
        <v>604</v>
      </c>
    </row>
    <row r="6" spans="1:5" ht="17.25" x14ac:dyDescent="0.3">
      <c r="A6" s="314"/>
      <c r="B6" s="315"/>
      <c r="C6" s="316"/>
      <c r="D6" s="315"/>
      <c r="E6" s="316"/>
    </row>
    <row r="7" spans="1:5" ht="17.25" x14ac:dyDescent="0.3">
      <c r="A7" s="319" t="s">
        <v>602</v>
      </c>
      <c r="B7" s="315" t="e">
        <f>B4-B5</f>
        <v>#REF!</v>
      </c>
      <c r="C7" s="316" t="s">
        <v>604</v>
      </c>
      <c r="D7" s="315">
        <f>D4-D5</f>
        <v>-3160</v>
      </c>
      <c r="E7" s="316" t="s">
        <v>604</v>
      </c>
    </row>
    <row r="8" spans="1:5" ht="17.25" x14ac:dyDescent="0.3">
      <c r="A8" s="314" t="s">
        <v>603</v>
      </c>
      <c r="B8" s="315" t="e">
        <f>B9-B10+B11-B12-B13</f>
        <v>#REF!</v>
      </c>
      <c r="C8" s="316" t="s">
        <v>604</v>
      </c>
      <c r="D8" s="315">
        <f>D9-D10+D11-D12-D13</f>
        <v>3160</v>
      </c>
      <c r="E8" s="316" t="s">
        <v>604</v>
      </c>
    </row>
    <row r="9" spans="1:5" x14ac:dyDescent="0.25">
      <c r="A9" s="311" t="s">
        <v>605</v>
      </c>
      <c r="B9" s="317">
        <f>Ienemumi!K137</f>
        <v>7621073</v>
      </c>
      <c r="C9" s="318" t="s">
        <v>604</v>
      </c>
      <c r="D9" s="317">
        <f>Ienemumi!K169</f>
        <v>3160</v>
      </c>
      <c r="E9" s="318" t="s">
        <v>604</v>
      </c>
    </row>
    <row r="10" spans="1:5" x14ac:dyDescent="0.25">
      <c r="A10" s="311" t="s">
        <v>606</v>
      </c>
      <c r="B10" s="317">
        <f>Izdevumi!K233</f>
        <v>194328</v>
      </c>
      <c r="C10" s="318" t="s">
        <v>604</v>
      </c>
      <c r="D10" s="370">
        <f>Izdevumi!P233</f>
        <v>0</v>
      </c>
      <c r="E10" s="371" t="s">
        <v>604</v>
      </c>
    </row>
    <row r="11" spans="1:5" x14ac:dyDescent="0.25">
      <c r="A11" s="311" t="s">
        <v>607</v>
      </c>
      <c r="B11" s="317">
        <f>Ienemumi!K109</f>
        <v>13990592</v>
      </c>
      <c r="C11" s="318" t="s">
        <v>604</v>
      </c>
      <c r="D11" s="317"/>
    </row>
    <row r="12" spans="1:5" x14ac:dyDescent="0.25">
      <c r="A12" s="311" t="s">
        <v>608</v>
      </c>
      <c r="B12" s="317">
        <f>Izdevumi!O235</f>
        <v>5402383</v>
      </c>
      <c r="C12" s="318" t="s">
        <v>604</v>
      </c>
      <c r="D12" s="317"/>
    </row>
    <row r="13" spans="1:5" x14ac:dyDescent="0.25">
      <c r="A13" s="311" t="s">
        <v>609</v>
      </c>
      <c r="B13" s="369" t="e">
        <f>Izdevumi!#REF!+Izdevumi!L64+Izdevumi!#REF!+Izdevumi!L122</f>
        <v>#REF!</v>
      </c>
      <c r="C13" s="318" t="s">
        <v>604</v>
      </c>
      <c r="D13" s="317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Izdevumi</vt:lpstr>
      <vt:lpstr>Ienemumi</vt:lpstr>
      <vt:lpstr>Kopa_ien-izd</vt:lpstr>
      <vt:lpstr>Ienemumi!Print_Area</vt:lpstr>
      <vt:lpstr>Izdevumi!Print_Area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2016-12-22T08:26:07Z</cp:lastPrinted>
  <dcterms:created xsi:type="dcterms:W3CDTF">2006-10-31T12:58:11Z</dcterms:created>
  <dcterms:modified xsi:type="dcterms:W3CDTF">2016-12-22T08:26:24Z</dcterms:modified>
</cp:coreProperties>
</file>