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Ienemumi!$A$8:$AI$175</definedName>
    <definedName name="_xlnm._FilterDatabase" localSheetId="0" hidden="1">Izdevumi!$BO$12:$BU$253</definedName>
    <definedName name="_xlnm.Print_Area" localSheetId="2">'Kopa_ien-izd'!$A$2:$E$13</definedName>
    <definedName name="_xlnm.Print_Titles" localSheetId="1">Ienemumi!$7:$8</definedName>
    <definedName name="_xlnm.Print_Titles" localSheetId="0">Izdevumi!$7:$10</definedName>
    <definedName name="Z_C32C0FCD_AE7D_41A3_975E_D7367DDEA994_.wvu.PrintArea" localSheetId="1" hidden="1">Ienemumi!$A$4:$AH$175</definedName>
    <definedName name="Z_C32C0FCD_AE7D_41A3_975E_D7367DDEA994_.wvu.PrintArea" localSheetId="0" hidden="1">Izdevumi!$B$5:$BM$253</definedName>
    <definedName name="Z_C32C0FCD_AE7D_41A3_975E_D7367DDEA994_.wvu.PrintTitles" localSheetId="1" hidden="1">Ienemumi!$7:$8</definedName>
    <definedName name="Z_C32C0FCD_AE7D_41A3_975E_D7367DDEA994_.wvu.PrintTitles" localSheetId="0" hidden="1">Izdevumi!$7:$10</definedName>
    <definedName name="Z_C32C0FCD_AE7D_41A3_975E_D7367DDEA994_.wvu.Rows" localSheetId="1" hidden="1">Ienemumi!#REF!,Ienemumi!#REF!,Ienemumi!$163:$173</definedName>
  </definedNames>
  <calcPr calcId="15251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N251" i="1" l="1"/>
  <c r="BA206" i="1"/>
  <c r="AZ206" i="1" s="1"/>
  <c r="AT206" i="1"/>
  <c r="AS206" i="1" s="1"/>
  <c r="AH206" i="1"/>
  <c r="AG206" i="1" s="1"/>
  <c r="Y206" i="1"/>
  <c r="X206" i="1" s="1"/>
  <c r="J206" i="1"/>
  <c r="I206" i="1" s="1"/>
  <c r="F206" i="1"/>
  <c r="BA172" i="1"/>
  <c r="AZ172" i="1" s="1"/>
  <c r="AT172" i="1"/>
  <c r="AS172" i="1" s="1"/>
  <c r="AH172" i="1"/>
  <c r="AG172" i="1" s="1"/>
  <c r="Y172" i="1"/>
  <c r="X172" i="1" s="1"/>
  <c r="J172" i="1"/>
  <c r="I172" i="1" s="1"/>
  <c r="F172" i="1"/>
  <c r="BA157" i="1"/>
  <c r="AZ157" i="1" s="1"/>
  <c r="AT157" i="1"/>
  <c r="AS157" i="1" s="1"/>
  <c r="AH157" i="1"/>
  <c r="AG157" i="1" s="1"/>
  <c r="Y157" i="1"/>
  <c r="X157" i="1" s="1"/>
  <c r="J157" i="1"/>
  <c r="I157" i="1" s="1"/>
  <c r="F157" i="1"/>
  <c r="X85" i="4"/>
  <c r="I85" i="4"/>
  <c r="I79" i="4"/>
  <c r="BA143" i="1"/>
  <c r="AZ143" i="1" s="1"/>
  <c r="AT143" i="1"/>
  <c r="AS143" i="1" s="1"/>
  <c r="AH143" i="1"/>
  <c r="AG143" i="1" s="1"/>
  <c r="Y143" i="1"/>
  <c r="X143" i="1" s="1"/>
  <c r="J143" i="1"/>
  <c r="I143" i="1" s="1"/>
  <c r="F143" i="1"/>
  <c r="G206" i="1" l="1"/>
  <c r="G172" i="1"/>
  <c r="G157" i="1"/>
  <c r="G143" i="1"/>
  <c r="I80" i="4"/>
  <c r="BA127" i="1"/>
  <c r="AZ127" i="1" s="1"/>
  <c r="AT127" i="1"/>
  <c r="AS127" i="1" s="1"/>
  <c r="AH127" i="1"/>
  <c r="AG127" i="1" s="1"/>
  <c r="Y127" i="1"/>
  <c r="X127" i="1" s="1"/>
  <c r="J127" i="1"/>
  <c r="I127" i="1" s="1"/>
  <c r="F127" i="1"/>
  <c r="G127" i="1" l="1"/>
  <c r="AA251" i="1"/>
  <c r="L251" i="1"/>
  <c r="M55" i="1" l="1"/>
  <c r="M41" i="1"/>
  <c r="AI251" i="1" l="1"/>
  <c r="N52" i="1" l="1"/>
  <c r="BA235" i="1"/>
  <c r="AZ235" i="1" s="1"/>
  <c r="AT235" i="1"/>
  <c r="AS235" i="1" s="1"/>
  <c r="AH235" i="1"/>
  <c r="AG235" i="1" s="1"/>
  <c r="Y235" i="1"/>
  <c r="X235" i="1" s="1"/>
  <c r="J235" i="1"/>
  <c r="I235" i="1" s="1"/>
  <c r="F235" i="1"/>
  <c r="G235" i="1" l="1"/>
  <c r="I78" i="4" l="1"/>
  <c r="X107" i="4" l="1"/>
  <c r="I107" i="4"/>
  <c r="M251" i="1" l="1"/>
  <c r="AI41" i="1" l="1"/>
  <c r="BA169" i="1" l="1"/>
  <c r="AZ169" i="1" s="1"/>
  <c r="AT169" i="1"/>
  <c r="AS169" i="1" s="1"/>
  <c r="AH169" i="1"/>
  <c r="AG169" i="1" s="1"/>
  <c r="Y169" i="1"/>
  <c r="X169" i="1" s="1"/>
  <c r="J169" i="1"/>
  <c r="I169" i="1" s="1"/>
  <c r="F169" i="1"/>
  <c r="G169" i="1" l="1"/>
  <c r="AI158" i="1" l="1"/>
  <c r="AA170" i="1" l="1"/>
  <c r="AA211" i="1"/>
  <c r="AA173" i="1" l="1"/>
  <c r="I103" i="4" l="1"/>
  <c r="BA81" i="1" l="1"/>
  <c r="AZ81" i="1" s="1"/>
  <c r="AT81" i="1"/>
  <c r="AS81" i="1" s="1"/>
  <c r="AH81" i="1"/>
  <c r="AG81" i="1" s="1"/>
  <c r="Y81" i="1"/>
  <c r="X81" i="1" s="1"/>
  <c r="J81" i="1"/>
  <c r="I81" i="1" s="1"/>
  <c r="F81" i="1"/>
  <c r="G81" i="1" l="1"/>
  <c r="AI182" i="1" l="1"/>
  <c r="BA49" i="1" l="1"/>
  <c r="AZ49" i="1" s="1"/>
  <c r="AT49" i="1"/>
  <c r="AS49" i="1" s="1"/>
  <c r="AH49" i="1"/>
  <c r="AG49" i="1" s="1"/>
  <c r="Y49" i="1"/>
  <c r="X49" i="1" s="1"/>
  <c r="J49" i="1"/>
  <c r="I49" i="1" s="1"/>
  <c r="F49" i="1"/>
  <c r="G49" i="1" l="1"/>
  <c r="X103" i="4" l="1"/>
  <c r="M23" i="1" l="1"/>
  <c r="H165" i="4" l="1"/>
  <c r="AU251" i="1" l="1"/>
  <c r="BB251" i="1"/>
  <c r="H79" i="4" l="1"/>
  <c r="L52" i="1"/>
  <c r="BA234" i="1"/>
  <c r="AZ234" i="1" s="1"/>
  <c r="AT234" i="1"/>
  <c r="AS234" i="1" s="1"/>
  <c r="AH234" i="1"/>
  <c r="AG234" i="1" s="1"/>
  <c r="Y234" i="1"/>
  <c r="X234" i="1" s="1"/>
  <c r="J234" i="1"/>
  <c r="I234" i="1" s="1"/>
  <c r="F234" i="1"/>
  <c r="L78" i="1"/>
  <c r="G234" i="1" l="1"/>
  <c r="G247" i="1" l="1"/>
  <c r="H143" i="4" l="1"/>
  <c r="H150" i="4"/>
  <c r="Z207" i="1"/>
  <c r="H171" i="4"/>
  <c r="Z25" i="1" l="1"/>
  <c r="H138" i="4"/>
  <c r="H159" i="4"/>
  <c r="AH159" i="4" l="1"/>
  <c r="V159" i="4"/>
  <c r="U159" i="4" s="1"/>
  <c r="G159" i="4"/>
  <c r="F159" i="4" s="1"/>
  <c r="AI159" i="4" l="1"/>
  <c r="H170" i="4"/>
  <c r="AH146" i="4" l="1"/>
  <c r="V146" i="4"/>
  <c r="U146" i="4" s="1"/>
  <c r="G146" i="4"/>
  <c r="F146" i="4" s="1"/>
  <c r="AI146" i="4" l="1"/>
  <c r="H141" i="4"/>
  <c r="H144" i="4" l="1"/>
  <c r="AH152" i="4"/>
  <c r="V152" i="4"/>
  <c r="U152" i="4" s="1"/>
  <c r="G152" i="4"/>
  <c r="F152" i="4" s="1"/>
  <c r="AI152" i="4" l="1"/>
  <c r="K52" i="1"/>
  <c r="H140" i="4" l="1"/>
  <c r="H137" i="4" s="1"/>
  <c r="W85" i="4" l="1"/>
  <c r="H85" i="4"/>
  <c r="BA197" i="1"/>
  <c r="AZ197" i="1" s="1"/>
  <c r="AT197" i="1"/>
  <c r="AS197" i="1" s="1"/>
  <c r="AH197" i="1"/>
  <c r="AG197" i="1" s="1"/>
  <c r="Y197" i="1"/>
  <c r="X197" i="1" s="1"/>
  <c r="J197" i="1"/>
  <c r="I197" i="1" s="1"/>
  <c r="F197" i="1"/>
  <c r="G197" i="1" l="1"/>
  <c r="W141" i="4" l="1"/>
  <c r="BA152" i="1" l="1"/>
  <c r="AZ152" i="1" s="1"/>
  <c r="AT152" i="1"/>
  <c r="AS152" i="1" s="1"/>
  <c r="AH152" i="1"/>
  <c r="AG152" i="1" s="1"/>
  <c r="Y152" i="1"/>
  <c r="X152" i="1" s="1"/>
  <c r="J152" i="1"/>
  <c r="I152" i="1" s="1"/>
  <c r="F152" i="1"/>
  <c r="G152" i="1" l="1"/>
  <c r="BA216" i="1" l="1"/>
  <c r="AZ216" i="1" s="1"/>
  <c r="AT216" i="1"/>
  <c r="AS216" i="1" s="1"/>
  <c r="AH216" i="1"/>
  <c r="AG216" i="1" s="1"/>
  <c r="Y216" i="1"/>
  <c r="X216" i="1" s="1"/>
  <c r="J216" i="1"/>
  <c r="I216" i="1" s="1"/>
  <c r="F216" i="1"/>
  <c r="G216" i="1" l="1"/>
  <c r="K23" i="1" l="1"/>
  <c r="H77" i="4" l="1"/>
  <c r="V141" i="4" l="1"/>
  <c r="U141" i="4" s="1"/>
  <c r="BA213" i="1" l="1"/>
  <c r="AZ213" i="1" s="1"/>
  <c r="AT213" i="1"/>
  <c r="AS213" i="1" s="1"/>
  <c r="AH213" i="1"/>
  <c r="AG213" i="1" s="1"/>
  <c r="Y213" i="1"/>
  <c r="X213" i="1" s="1"/>
  <c r="J213" i="1"/>
  <c r="I213" i="1" s="1"/>
  <c r="F213" i="1"/>
  <c r="G213" i="1" l="1"/>
  <c r="E141" i="4"/>
  <c r="AH141" i="4" s="1"/>
  <c r="G141" i="4"/>
  <c r="F141" i="4" s="1"/>
  <c r="AI141" i="4" s="1"/>
  <c r="H250" i="1" l="1"/>
  <c r="F251" i="1"/>
  <c r="F250" i="1" s="1"/>
  <c r="G248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3" i="1"/>
  <c r="F232" i="1"/>
  <c r="F231" i="1"/>
  <c r="F230" i="1"/>
  <c r="F229" i="1"/>
  <c r="F228" i="1"/>
  <c r="F227" i="1"/>
  <c r="F226" i="1"/>
  <c r="F225" i="1"/>
  <c r="F224" i="1"/>
  <c r="G221" i="1"/>
  <c r="F221" i="1"/>
  <c r="G220" i="1"/>
  <c r="F220" i="1"/>
  <c r="G219" i="1"/>
  <c r="F219" i="1"/>
  <c r="G218" i="1"/>
  <c r="F218" i="1"/>
  <c r="F217" i="1"/>
  <c r="F215" i="1"/>
  <c r="F214" i="1"/>
  <c r="F212" i="1"/>
  <c r="F211" i="1"/>
  <c r="F210" i="1"/>
  <c r="F209" i="1"/>
  <c r="F208" i="1"/>
  <c r="F207" i="1"/>
  <c r="F205" i="1"/>
  <c r="F204" i="1"/>
  <c r="F203" i="1"/>
  <c r="F202" i="1"/>
  <c r="F201" i="1"/>
  <c r="F200" i="1"/>
  <c r="F199" i="1"/>
  <c r="F198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94" i="1"/>
  <c r="F93" i="1"/>
  <c r="F92" i="1"/>
  <c r="F91" i="1"/>
  <c r="F90" i="1"/>
  <c r="G131" i="1"/>
  <c r="F131" i="1"/>
  <c r="G130" i="1"/>
  <c r="F130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G87" i="1"/>
  <c r="F87" i="1"/>
  <c r="G86" i="1"/>
  <c r="F86" i="1"/>
  <c r="G85" i="1"/>
  <c r="F85" i="1"/>
  <c r="G84" i="1"/>
  <c r="F84" i="1"/>
  <c r="F83" i="1"/>
  <c r="F82" i="1"/>
  <c r="F80" i="1"/>
  <c r="F79" i="1"/>
  <c r="F78" i="1"/>
  <c r="F77" i="1"/>
  <c r="F76" i="1"/>
  <c r="F75" i="1"/>
  <c r="F74" i="1"/>
  <c r="F73" i="1"/>
  <c r="G70" i="1"/>
  <c r="F70" i="1"/>
  <c r="F69" i="1"/>
  <c r="B13" i="5" s="1"/>
  <c r="F68" i="1"/>
  <c r="F67" i="1"/>
  <c r="F66" i="1"/>
  <c r="F65" i="1"/>
  <c r="F64" i="1"/>
  <c r="F63" i="1"/>
  <c r="F62" i="1"/>
  <c r="G59" i="1"/>
  <c r="F59" i="1"/>
  <c r="G58" i="1"/>
  <c r="F58" i="1"/>
  <c r="G57" i="1"/>
  <c r="F57" i="1"/>
  <c r="G56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223" i="1" l="1"/>
  <c r="F72" i="1"/>
  <c r="F27" i="1"/>
  <c r="F254" i="1"/>
  <c r="F61" i="1"/>
  <c r="F96" i="1"/>
  <c r="F35" i="1"/>
  <c r="F133" i="1"/>
  <c r="F12" i="1"/>
  <c r="F89" i="1"/>
  <c r="BA251" i="1"/>
  <c r="AZ251" i="1" s="1"/>
  <c r="AZ250" i="1" s="1"/>
  <c r="BA246" i="1"/>
  <c r="AZ246" i="1" s="1"/>
  <c r="BA245" i="1"/>
  <c r="AZ245" i="1" s="1"/>
  <c r="BA244" i="1"/>
  <c r="AZ244" i="1" s="1"/>
  <c r="BA243" i="1"/>
  <c r="AZ243" i="1"/>
  <c r="BA242" i="1"/>
  <c r="AZ242" i="1" s="1"/>
  <c r="BA241" i="1"/>
  <c r="AZ241" i="1" s="1"/>
  <c r="BA240" i="1"/>
  <c r="AZ240" i="1" s="1"/>
  <c r="BA239" i="1"/>
  <c r="AZ239" i="1" s="1"/>
  <c r="BA238" i="1"/>
  <c r="AZ238" i="1" s="1"/>
  <c r="BA237" i="1"/>
  <c r="AZ237" i="1" s="1"/>
  <c r="BA236" i="1"/>
  <c r="AZ236" i="1" s="1"/>
  <c r="BA233" i="1"/>
  <c r="AZ233" i="1" s="1"/>
  <c r="BA232" i="1"/>
  <c r="AZ232" i="1" s="1"/>
  <c r="BA231" i="1"/>
  <c r="AZ231" i="1" s="1"/>
  <c r="BA230" i="1"/>
  <c r="AZ230" i="1" s="1"/>
  <c r="BA229" i="1"/>
  <c r="AZ229" i="1" s="1"/>
  <c r="BA228" i="1"/>
  <c r="AZ228" i="1" s="1"/>
  <c r="BA227" i="1"/>
  <c r="AZ227" i="1" s="1"/>
  <c r="BA226" i="1"/>
  <c r="AZ226" i="1" s="1"/>
  <c r="BA225" i="1"/>
  <c r="AZ225" i="1" s="1"/>
  <c r="BA224" i="1"/>
  <c r="AZ224" i="1" s="1"/>
  <c r="BA217" i="1"/>
  <c r="AZ217" i="1" s="1"/>
  <c r="BA215" i="1"/>
  <c r="AZ215" i="1" s="1"/>
  <c r="BA214" i="1"/>
  <c r="AZ214" i="1" s="1"/>
  <c r="BA212" i="1"/>
  <c r="AZ212" i="1" s="1"/>
  <c r="BA211" i="1"/>
  <c r="AZ211" i="1" s="1"/>
  <c r="BA210" i="1"/>
  <c r="AZ210" i="1" s="1"/>
  <c r="BA209" i="1"/>
  <c r="AZ209" i="1" s="1"/>
  <c r="BA208" i="1"/>
  <c r="AZ208" i="1" s="1"/>
  <c r="BA207" i="1"/>
  <c r="AZ207" i="1" s="1"/>
  <c r="BA205" i="1"/>
  <c r="AZ205" i="1" s="1"/>
  <c r="BA204" i="1"/>
  <c r="AZ204" i="1" s="1"/>
  <c r="BA203" i="1"/>
  <c r="AZ203" i="1" s="1"/>
  <c r="BA202" i="1"/>
  <c r="AZ202" i="1" s="1"/>
  <c r="BA201" i="1"/>
  <c r="AZ201" i="1" s="1"/>
  <c r="BA200" i="1"/>
  <c r="AZ200" i="1" s="1"/>
  <c r="BA199" i="1"/>
  <c r="AZ199" i="1" s="1"/>
  <c r="BA198" i="1"/>
  <c r="AZ198" i="1" s="1"/>
  <c r="BA196" i="1"/>
  <c r="AZ196" i="1" s="1"/>
  <c r="BA195" i="1"/>
  <c r="AZ195" i="1" s="1"/>
  <c r="BA194" i="1"/>
  <c r="AZ194" i="1" s="1"/>
  <c r="BA193" i="1"/>
  <c r="AZ193" i="1" s="1"/>
  <c r="BA192" i="1"/>
  <c r="AZ192" i="1" s="1"/>
  <c r="BA191" i="1"/>
  <c r="AZ191" i="1" s="1"/>
  <c r="BA190" i="1"/>
  <c r="AZ190" i="1" s="1"/>
  <c r="BA189" i="1"/>
  <c r="AZ189" i="1" s="1"/>
  <c r="BA188" i="1"/>
  <c r="AZ188" i="1" s="1"/>
  <c r="BA187" i="1"/>
  <c r="AZ187" i="1" s="1"/>
  <c r="BA186" i="1"/>
  <c r="AZ186" i="1" s="1"/>
  <c r="BA185" i="1"/>
  <c r="AZ185" i="1" s="1"/>
  <c r="BA184" i="1"/>
  <c r="AZ184" i="1" s="1"/>
  <c r="BA183" i="1"/>
  <c r="AZ183" i="1" s="1"/>
  <c r="BA182" i="1"/>
  <c r="AZ182" i="1" s="1"/>
  <c r="BA181" i="1"/>
  <c r="AZ181" i="1" s="1"/>
  <c r="BA180" i="1"/>
  <c r="AZ180" i="1" s="1"/>
  <c r="BA179" i="1"/>
  <c r="AZ179" i="1" s="1"/>
  <c r="BA178" i="1"/>
  <c r="AZ178" i="1" s="1"/>
  <c r="BA177" i="1"/>
  <c r="AZ177" i="1" s="1"/>
  <c r="BA176" i="1"/>
  <c r="AZ176" i="1" s="1"/>
  <c r="BA175" i="1"/>
  <c r="AZ175" i="1" s="1"/>
  <c r="BA174" i="1"/>
  <c r="AZ174" i="1" s="1"/>
  <c r="BA173" i="1"/>
  <c r="AZ173" i="1" s="1"/>
  <c r="BA171" i="1"/>
  <c r="AZ171" i="1" s="1"/>
  <c r="BA170" i="1"/>
  <c r="AZ170" i="1" s="1"/>
  <c r="BA168" i="1"/>
  <c r="AZ168" i="1" s="1"/>
  <c r="BA167" i="1"/>
  <c r="AZ167" i="1" s="1"/>
  <c r="BA166" i="1"/>
  <c r="AZ166" i="1" s="1"/>
  <c r="BA165" i="1"/>
  <c r="AZ165" i="1" s="1"/>
  <c r="BA164" i="1"/>
  <c r="AZ164" i="1" s="1"/>
  <c r="BA163" i="1"/>
  <c r="AZ163" i="1" s="1"/>
  <c r="BA162" i="1"/>
  <c r="AZ162" i="1" s="1"/>
  <c r="BA161" i="1"/>
  <c r="AZ161" i="1" s="1"/>
  <c r="BA160" i="1"/>
  <c r="AZ160" i="1" s="1"/>
  <c r="BA159" i="1"/>
  <c r="AZ159" i="1" s="1"/>
  <c r="BA158" i="1"/>
  <c r="AZ158" i="1" s="1"/>
  <c r="BA156" i="1"/>
  <c r="AZ156" i="1" s="1"/>
  <c r="BA155" i="1"/>
  <c r="AZ155" i="1" s="1"/>
  <c r="BA154" i="1"/>
  <c r="AZ154" i="1" s="1"/>
  <c r="BA153" i="1"/>
  <c r="AZ153" i="1" s="1"/>
  <c r="BA151" i="1"/>
  <c r="AZ151" i="1" s="1"/>
  <c r="BA150" i="1"/>
  <c r="AZ150" i="1" s="1"/>
  <c r="BA149" i="1"/>
  <c r="AZ149" i="1" s="1"/>
  <c r="BA148" i="1"/>
  <c r="AZ148" i="1" s="1"/>
  <c r="BA147" i="1"/>
  <c r="AZ147" i="1" s="1"/>
  <c r="BA146" i="1"/>
  <c r="AZ146" i="1" s="1"/>
  <c r="BA145" i="1"/>
  <c r="AZ145" i="1" s="1"/>
  <c r="BA144" i="1"/>
  <c r="AZ144" i="1" s="1"/>
  <c r="BA142" i="1"/>
  <c r="AZ142" i="1" s="1"/>
  <c r="BA141" i="1"/>
  <c r="AZ141" i="1" s="1"/>
  <c r="BA140" i="1"/>
  <c r="AZ140" i="1" s="1"/>
  <c r="BA139" i="1"/>
  <c r="AZ139" i="1" s="1"/>
  <c r="BA138" i="1"/>
  <c r="AZ138" i="1" s="1"/>
  <c r="BA137" i="1"/>
  <c r="AZ137" i="1" s="1"/>
  <c r="BA136" i="1"/>
  <c r="AZ136" i="1" s="1"/>
  <c r="BA135" i="1"/>
  <c r="AZ135" i="1" s="1"/>
  <c r="BA134" i="1"/>
  <c r="AZ134" i="1" s="1"/>
  <c r="BA129" i="1"/>
  <c r="AZ129" i="1" s="1"/>
  <c r="BA128" i="1"/>
  <c r="AZ128" i="1" s="1"/>
  <c r="BA126" i="1"/>
  <c r="AZ126" i="1" s="1"/>
  <c r="BA125" i="1"/>
  <c r="AZ125" i="1" s="1"/>
  <c r="BA124" i="1"/>
  <c r="AZ124" i="1" s="1"/>
  <c r="BA123" i="1"/>
  <c r="AZ123" i="1" s="1"/>
  <c r="BA122" i="1"/>
  <c r="AZ122" i="1" s="1"/>
  <c r="BA121" i="1"/>
  <c r="AZ121" i="1" s="1"/>
  <c r="BA120" i="1"/>
  <c r="AZ120" i="1" s="1"/>
  <c r="BA119" i="1"/>
  <c r="AZ119" i="1" s="1"/>
  <c r="BA118" i="1"/>
  <c r="AZ118" i="1" s="1"/>
  <c r="BA117" i="1"/>
  <c r="AZ117" i="1" s="1"/>
  <c r="BA116" i="1"/>
  <c r="AZ116" i="1" s="1"/>
  <c r="BA115" i="1"/>
  <c r="AZ115" i="1" s="1"/>
  <c r="BA114" i="1"/>
  <c r="AZ114" i="1" s="1"/>
  <c r="BA113" i="1"/>
  <c r="AZ113" i="1" s="1"/>
  <c r="BA112" i="1"/>
  <c r="AZ112" i="1" s="1"/>
  <c r="BA111" i="1"/>
  <c r="AZ111" i="1" s="1"/>
  <c r="BA110" i="1"/>
  <c r="AZ110" i="1" s="1"/>
  <c r="BA109" i="1"/>
  <c r="AZ109" i="1" s="1"/>
  <c r="BA108" i="1"/>
  <c r="AZ108" i="1" s="1"/>
  <c r="BA107" i="1"/>
  <c r="AZ107" i="1" s="1"/>
  <c r="BA106" i="1"/>
  <c r="AZ106" i="1" s="1"/>
  <c r="BA105" i="1"/>
  <c r="AZ105" i="1" s="1"/>
  <c r="BA104" i="1"/>
  <c r="AZ104" i="1" s="1"/>
  <c r="BA103" i="1"/>
  <c r="AZ103" i="1" s="1"/>
  <c r="BA102" i="1"/>
  <c r="AZ102" i="1" s="1"/>
  <c r="BA101" i="1"/>
  <c r="AZ101" i="1" s="1"/>
  <c r="BA100" i="1"/>
  <c r="AZ100" i="1" s="1"/>
  <c r="BA99" i="1"/>
  <c r="AZ99" i="1" s="1"/>
  <c r="BA98" i="1"/>
  <c r="AZ98" i="1" s="1"/>
  <c r="BA97" i="1"/>
  <c r="AZ97" i="1" s="1"/>
  <c r="BA94" i="1"/>
  <c r="AZ94" i="1" s="1"/>
  <c r="BA93" i="1"/>
  <c r="AZ93" i="1" s="1"/>
  <c r="BA92" i="1"/>
  <c r="AZ92" i="1" s="1"/>
  <c r="BA91" i="1"/>
  <c r="AZ91" i="1" s="1"/>
  <c r="BA90" i="1"/>
  <c r="BA83" i="1"/>
  <c r="AZ83" i="1" s="1"/>
  <c r="BA82" i="1"/>
  <c r="AZ82" i="1" s="1"/>
  <c r="BA80" i="1"/>
  <c r="AZ80" i="1" s="1"/>
  <c r="BA79" i="1"/>
  <c r="AZ79" i="1" s="1"/>
  <c r="BA78" i="1"/>
  <c r="AZ78" i="1" s="1"/>
  <c r="BA77" i="1"/>
  <c r="AZ77" i="1" s="1"/>
  <c r="BA76" i="1"/>
  <c r="AZ76" i="1" s="1"/>
  <c r="BA75" i="1"/>
  <c r="BA74" i="1"/>
  <c r="AZ74" i="1" s="1"/>
  <c r="BA73" i="1"/>
  <c r="AZ73" i="1" s="1"/>
  <c r="BA69" i="1"/>
  <c r="AZ69" i="1" s="1"/>
  <c r="BA68" i="1"/>
  <c r="AZ68" i="1" s="1"/>
  <c r="BA67" i="1"/>
  <c r="AZ67" i="1" s="1"/>
  <c r="BA66" i="1"/>
  <c r="AZ66" i="1" s="1"/>
  <c r="BA65" i="1"/>
  <c r="AZ65" i="1" s="1"/>
  <c r="BA64" i="1"/>
  <c r="AZ64" i="1" s="1"/>
  <c r="BA63" i="1"/>
  <c r="AZ63" i="1" s="1"/>
  <c r="BA62" i="1"/>
  <c r="AZ62" i="1" s="1"/>
  <c r="BA51" i="1"/>
  <c r="AZ51" i="1" s="1"/>
  <c r="BA50" i="1"/>
  <c r="AZ50" i="1" s="1"/>
  <c r="BA48" i="1"/>
  <c r="AZ48" i="1" s="1"/>
  <c r="BA47" i="1"/>
  <c r="AZ47" i="1" s="1"/>
  <c r="BA46" i="1"/>
  <c r="AZ46" i="1" s="1"/>
  <c r="BA45" i="1"/>
  <c r="AZ45" i="1" s="1"/>
  <c r="BA44" i="1"/>
  <c r="AZ44" i="1" s="1"/>
  <c r="BA43" i="1"/>
  <c r="AZ43" i="1" s="1"/>
  <c r="BA42" i="1"/>
  <c r="AZ42" i="1" s="1"/>
  <c r="BA41" i="1"/>
  <c r="AZ41" i="1" s="1"/>
  <c r="BA40" i="1"/>
  <c r="AZ40" i="1" s="1"/>
  <c r="BA39" i="1"/>
  <c r="AZ39" i="1" s="1"/>
  <c r="BA38" i="1"/>
  <c r="AZ38" i="1" s="1"/>
  <c r="BA37" i="1"/>
  <c r="AZ37" i="1" s="1"/>
  <c r="BA36" i="1"/>
  <c r="AZ36" i="1" s="1"/>
  <c r="BA32" i="1"/>
  <c r="AZ32" i="1" s="1"/>
  <c r="BA31" i="1"/>
  <c r="AZ31" i="1" s="1"/>
  <c r="BA30" i="1"/>
  <c r="AZ30" i="1" s="1"/>
  <c r="BA29" i="1"/>
  <c r="AZ29" i="1" s="1"/>
  <c r="BA28" i="1"/>
  <c r="AZ28" i="1" s="1"/>
  <c r="BA20" i="1"/>
  <c r="AZ20" i="1" s="1"/>
  <c r="BA19" i="1"/>
  <c r="AZ19" i="1" s="1"/>
  <c r="BA18" i="1"/>
  <c r="AZ18" i="1" s="1"/>
  <c r="BA17" i="1"/>
  <c r="AZ17" i="1" s="1"/>
  <c r="BA16" i="1"/>
  <c r="AZ16" i="1" s="1"/>
  <c r="BA15" i="1"/>
  <c r="AZ15" i="1" s="1"/>
  <c r="BA14" i="1"/>
  <c r="AZ14" i="1" s="1"/>
  <c r="BA13" i="1"/>
  <c r="AZ13" i="1" s="1"/>
  <c r="BK250" i="1"/>
  <c r="BK254" i="1" s="1"/>
  <c r="BJ250" i="1"/>
  <c r="BJ254" i="1" s="1"/>
  <c r="BI250" i="1"/>
  <c r="BI254" i="1" s="1"/>
  <c r="BH250" i="1"/>
  <c r="BH254" i="1" s="1"/>
  <c r="BG250" i="1"/>
  <c r="BG254" i="1" s="1"/>
  <c r="BF250" i="1"/>
  <c r="BF254" i="1" s="1"/>
  <c r="BE250" i="1"/>
  <c r="BE254" i="1" s="1"/>
  <c r="BD250" i="1"/>
  <c r="BD254" i="1" s="1"/>
  <c r="BC250" i="1"/>
  <c r="BC254" i="1" s="1"/>
  <c r="BB250" i="1"/>
  <c r="BB254" i="1" s="1"/>
  <c r="BK223" i="1"/>
  <c r="BJ223" i="1"/>
  <c r="BI223" i="1"/>
  <c r="BH223" i="1"/>
  <c r="BG223" i="1"/>
  <c r="BF223" i="1"/>
  <c r="BE223" i="1"/>
  <c r="BD223" i="1"/>
  <c r="BC223" i="1"/>
  <c r="BB223" i="1"/>
  <c r="BK133" i="1"/>
  <c r="BJ133" i="1"/>
  <c r="BI133" i="1"/>
  <c r="BH133" i="1"/>
  <c r="BG133" i="1"/>
  <c r="BF133" i="1"/>
  <c r="BE133" i="1"/>
  <c r="BD133" i="1"/>
  <c r="BC133" i="1"/>
  <c r="BB133" i="1"/>
  <c r="BK96" i="1"/>
  <c r="BJ96" i="1"/>
  <c r="BI96" i="1"/>
  <c r="BH96" i="1"/>
  <c r="BG96" i="1"/>
  <c r="BF96" i="1"/>
  <c r="BE96" i="1"/>
  <c r="BD96" i="1"/>
  <c r="BC96" i="1"/>
  <c r="BB96" i="1"/>
  <c r="BK89" i="1"/>
  <c r="BJ89" i="1"/>
  <c r="BI89" i="1"/>
  <c r="BH89" i="1"/>
  <c r="BG89" i="1"/>
  <c r="BF89" i="1"/>
  <c r="BE89" i="1"/>
  <c r="BD89" i="1"/>
  <c r="BC89" i="1"/>
  <c r="BB89" i="1"/>
  <c r="BK72" i="1"/>
  <c r="BJ72" i="1"/>
  <c r="BI72" i="1"/>
  <c r="BH72" i="1"/>
  <c r="BG72" i="1"/>
  <c r="BF72" i="1"/>
  <c r="BE72" i="1"/>
  <c r="BD72" i="1"/>
  <c r="BC72" i="1"/>
  <c r="BB72" i="1"/>
  <c r="BK61" i="1"/>
  <c r="BJ61" i="1"/>
  <c r="BI61" i="1"/>
  <c r="BH61" i="1"/>
  <c r="BG61" i="1"/>
  <c r="BF61" i="1"/>
  <c r="BE61" i="1"/>
  <c r="BD61" i="1"/>
  <c r="BC61" i="1"/>
  <c r="BB61" i="1"/>
  <c r="BK35" i="1"/>
  <c r="BJ35" i="1"/>
  <c r="BI35" i="1"/>
  <c r="BH35" i="1"/>
  <c r="BG35" i="1"/>
  <c r="BF35" i="1"/>
  <c r="BE35" i="1"/>
  <c r="BD35" i="1"/>
  <c r="BC35" i="1"/>
  <c r="BB35" i="1"/>
  <c r="BK27" i="1"/>
  <c r="BJ27" i="1"/>
  <c r="BI27" i="1"/>
  <c r="BH27" i="1"/>
  <c r="BG27" i="1"/>
  <c r="BF27" i="1"/>
  <c r="BE27" i="1"/>
  <c r="BD27" i="1"/>
  <c r="BC27" i="1"/>
  <c r="BB27" i="1"/>
  <c r="BK12" i="1"/>
  <c r="BJ12" i="1"/>
  <c r="BI12" i="1"/>
  <c r="BH12" i="1"/>
  <c r="BG12" i="1"/>
  <c r="BF12" i="1"/>
  <c r="BE12" i="1"/>
  <c r="BD12" i="1"/>
  <c r="BC12" i="1"/>
  <c r="BB12" i="1"/>
  <c r="AT251" i="1"/>
  <c r="AS251" i="1" s="1"/>
  <c r="D10" i="5" s="1"/>
  <c r="AT246" i="1"/>
  <c r="AS246" i="1" s="1"/>
  <c r="AT245" i="1"/>
  <c r="AS245" i="1" s="1"/>
  <c r="AT244" i="1"/>
  <c r="AS244" i="1" s="1"/>
  <c r="AT243" i="1"/>
  <c r="AS243" i="1" s="1"/>
  <c r="AT242" i="1"/>
  <c r="AS242" i="1" s="1"/>
  <c r="AT241" i="1"/>
  <c r="AS241" i="1" s="1"/>
  <c r="AT240" i="1"/>
  <c r="AS240" i="1" s="1"/>
  <c r="AT239" i="1"/>
  <c r="AS239" i="1" s="1"/>
  <c r="AT238" i="1"/>
  <c r="AS238" i="1" s="1"/>
  <c r="AT237" i="1"/>
  <c r="AS237" i="1" s="1"/>
  <c r="AT236" i="1"/>
  <c r="AS236" i="1" s="1"/>
  <c r="AT233" i="1"/>
  <c r="AS233" i="1" s="1"/>
  <c r="AT232" i="1"/>
  <c r="AS232" i="1" s="1"/>
  <c r="AT231" i="1"/>
  <c r="AS231" i="1" s="1"/>
  <c r="AT230" i="1"/>
  <c r="AS230" i="1" s="1"/>
  <c r="AT229" i="1"/>
  <c r="AS229" i="1" s="1"/>
  <c r="AT228" i="1"/>
  <c r="AS228" i="1" s="1"/>
  <c r="AT227" i="1"/>
  <c r="AS227" i="1" s="1"/>
  <c r="AT226" i="1"/>
  <c r="AS226" i="1" s="1"/>
  <c r="AT225" i="1"/>
  <c r="AS225" i="1" s="1"/>
  <c r="AT224" i="1"/>
  <c r="AS224" i="1" s="1"/>
  <c r="AT217" i="1"/>
  <c r="AS217" i="1" s="1"/>
  <c r="AT215" i="1"/>
  <c r="AS215" i="1" s="1"/>
  <c r="AT214" i="1"/>
  <c r="AS214" i="1" s="1"/>
  <c r="AT212" i="1"/>
  <c r="AS212" i="1" s="1"/>
  <c r="AT211" i="1"/>
  <c r="AS211" i="1" s="1"/>
  <c r="AT210" i="1"/>
  <c r="AS210" i="1" s="1"/>
  <c r="AT209" i="1"/>
  <c r="AS209" i="1" s="1"/>
  <c r="AT208" i="1"/>
  <c r="AS208" i="1" s="1"/>
  <c r="AT207" i="1"/>
  <c r="AS207" i="1" s="1"/>
  <c r="AT205" i="1"/>
  <c r="AS205" i="1" s="1"/>
  <c r="AT204" i="1"/>
  <c r="AS204" i="1" s="1"/>
  <c r="AT203" i="1"/>
  <c r="AS203" i="1" s="1"/>
  <c r="AT202" i="1"/>
  <c r="AS202" i="1" s="1"/>
  <c r="AT201" i="1"/>
  <c r="AS201" i="1" s="1"/>
  <c r="AT200" i="1"/>
  <c r="AS200" i="1" s="1"/>
  <c r="AT199" i="1"/>
  <c r="AS199" i="1" s="1"/>
  <c r="AT198" i="1"/>
  <c r="AS198" i="1" s="1"/>
  <c r="AT196" i="1"/>
  <c r="AS196" i="1" s="1"/>
  <c r="AT195" i="1"/>
  <c r="AS195" i="1" s="1"/>
  <c r="AT194" i="1"/>
  <c r="AS194" i="1" s="1"/>
  <c r="AT193" i="1"/>
  <c r="AS193" i="1" s="1"/>
  <c r="AT192" i="1"/>
  <c r="AS192" i="1" s="1"/>
  <c r="AT191" i="1"/>
  <c r="AS191" i="1" s="1"/>
  <c r="AT190" i="1"/>
  <c r="AS190" i="1" s="1"/>
  <c r="AT189" i="1"/>
  <c r="AS189" i="1" s="1"/>
  <c r="AT188" i="1"/>
  <c r="AS188" i="1" s="1"/>
  <c r="AT187" i="1"/>
  <c r="AS187" i="1" s="1"/>
  <c r="AT186" i="1"/>
  <c r="AS186" i="1" s="1"/>
  <c r="AT185" i="1"/>
  <c r="AS185" i="1" s="1"/>
  <c r="AT184" i="1"/>
  <c r="AS184" i="1" s="1"/>
  <c r="AT183" i="1"/>
  <c r="AS183" i="1" s="1"/>
  <c r="AT182" i="1"/>
  <c r="AS182" i="1" s="1"/>
  <c r="AT181" i="1"/>
  <c r="AS181" i="1" s="1"/>
  <c r="AT180" i="1"/>
  <c r="AS180" i="1" s="1"/>
  <c r="AT179" i="1"/>
  <c r="AS179" i="1" s="1"/>
  <c r="AT178" i="1"/>
  <c r="AS178" i="1" s="1"/>
  <c r="AT177" i="1"/>
  <c r="AS177" i="1" s="1"/>
  <c r="AT176" i="1"/>
  <c r="AS176" i="1" s="1"/>
  <c r="AT175" i="1"/>
  <c r="AS175" i="1" s="1"/>
  <c r="AT174" i="1"/>
  <c r="AS174" i="1" s="1"/>
  <c r="AT173" i="1"/>
  <c r="AS173" i="1" s="1"/>
  <c r="AT171" i="1"/>
  <c r="AS171" i="1" s="1"/>
  <c r="AT170" i="1"/>
  <c r="AS170" i="1" s="1"/>
  <c r="AT168" i="1"/>
  <c r="AS168" i="1" s="1"/>
  <c r="AT167" i="1"/>
  <c r="AS167" i="1" s="1"/>
  <c r="AT166" i="1"/>
  <c r="AS166" i="1" s="1"/>
  <c r="AT165" i="1"/>
  <c r="AS165" i="1" s="1"/>
  <c r="AT164" i="1"/>
  <c r="AS164" i="1" s="1"/>
  <c r="AT163" i="1"/>
  <c r="AS163" i="1" s="1"/>
  <c r="AT162" i="1"/>
  <c r="AS162" i="1" s="1"/>
  <c r="AT161" i="1"/>
  <c r="AS161" i="1" s="1"/>
  <c r="AT160" i="1"/>
  <c r="AS160" i="1" s="1"/>
  <c r="AT159" i="1"/>
  <c r="AS159" i="1" s="1"/>
  <c r="AT158" i="1"/>
  <c r="AS158" i="1" s="1"/>
  <c r="AT156" i="1"/>
  <c r="AS156" i="1" s="1"/>
  <c r="AT155" i="1"/>
  <c r="AS155" i="1" s="1"/>
  <c r="AT154" i="1"/>
  <c r="AS154" i="1" s="1"/>
  <c r="AT153" i="1"/>
  <c r="AS153" i="1" s="1"/>
  <c r="AT151" i="1"/>
  <c r="AS151" i="1" s="1"/>
  <c r="AT150" i="1"/>
  <c r="AS150" i="1" s="1"/>
  <c r="AT149" i="1"/>
  <c r="AS149" i="1" s="1"/>
  <c r="AT148" i="1"/>
  <c r="AS148" i="1" s="1"/>
  <c r="AT147" i="1"/>
  <c r="AS147" i="1" s="1"/>
  <c r="AT146" i="1"/>
  <c r="AS146" i="1" s="1"/>
  <c r="AT145" i="1"/>
  <c r="AS145" i="1" s="1"/>
  <c r="AT144" i="1"/>
  <c r="AS144" i="1" s="1"/>
  <c r="AT142" i="1"/>
  <c r="AS142" i="1" s="1"/>
  <c r="AT141" i="1"/>
  <c r="AS141" i="1" s="1"/>
  <c r="AT140" i="1"/>
  <c r="AS140" i="1" s="1"/>
  <c r="AT139" i="1"/>
  <c r="AS139" i="1" s="1"/>
  <c r="AT138" i="1"/>
  <c r="AS138" i="1" s="1"/>
  <c r="AT137" i="1"/>
  <c r="AS137" i="1" s="1"/>
  <c r="AT136" i="1"/>
  <c r="AT135" i="1"/>
  <c r="AS135" i="1" s="1"/>
  <c r="AT134" i="1"/>
  <c r="AS134" i="1" s="1"/>
  <c r="AT129" i="1"/>
  <c r="AS129" i="1" s="1"/>
  <c r="AT128" i="1"/>
  <c r="AS128" i="1" s="1"/>
  <c r="AT126" i="1"/>
  <c r="AS126" i="1" s="1"/>
  <c r="AT125" i="1"/>
  <c r="AS125" i="1" s="1"/>
  <c r="AT124" i="1"/>
  <c r="AS124" i="1" s="1"/>
  <c r="AT123" i="1"/>
  <c r="AS123" i="1" s="1"/>
  <c r="AT122" i="1"/>
  <c r="AS122" i="1" s="1"/>
  <c r="AT121" i="1"/>
  <c r="AS121" i="1" s="1"/>
  <c r="AT120" i="1"/>
  <c r="AS120" i="1" s="1"/>
  <c r="AT119" i="1"/>
  <c r="AS119" i="1" s="1"/>
  <c r="AT118" i="1"/>
  <c r="AS118" i="1" s="1"/>
  <c r="AT117" i="1"/>
  <c r="AS117" i="1" s="1"/>
  <c r="AT116" i="1"/>
  <c r="AS116" i="1" s="1"/>
  <c r="AT115" i="1"/>
  <c r="AS115" i="1" s="1"/>
  <c r="AT114" i="1"/>
  <c r="AS114" i="1" s="1"/>
  <c r="AT113" i="1"/>
  <c r="AS113" i="1" s="1"/>
  <c r="AT112" i="1"/>
  <c r="AS112" i="1" s="1"/>
  <c r="AT111" i="1"/>
  <c r="AS111" i="1" s="1"/>
  <c r="AT110" i="1"/>
  <c r="AS110" i="1" s="1"/>
  <c r="AT109" i="1"/>
  <c r="AS109" i="1" s="1"/>
  <c r="AT108" i="1"/>
  <c r="AS108" i="1" s="1"/>
  <c r="AT107" i="1"/>
  <c r="AS107" i="1" s="1"/>
  <c r="AT106" i="1"/>
  <c r="AS106" i="1" s="1"/>
  <c r="AT105" i="1"/>
  <c r="AS105" i="1" s="1"/>
  <c r="AT104" i="1"/>
  <c r="AS104" i="1" s="1"/>
  <c r="AT103" i="1"/>
  <c r="AS103" i="1" s="1"/>
  <c r="AT102" i="1"/>
  <c r="AS102" i="1" s="1"/>
  <c r="AT101" i="1"/>
  <c r="AS101" i="1" s="1"/>
  <c r="AT100" i="1"/>
  <c r="AS100" i="1" s="1"/>
  <c r="AT99" i="1"/>
  <c r="AS99" i="1" s="1"/>
  <c r="AT98" i="1"/>
  <c r="AS98" i="1" s="1"/>
  <c r="AT97" i="1"/>
  <c r="AT94" i="1"/>
  <c r="AS94" i="1" s="1"/>
  <c r="AT93" i="1"/>
  <c r="AS93" i="1" s="1"/>
  <c r="AT92" i="1"/>
  <c r="AS92" i="1" s="1"/>
  <c r="AT91" i="1"/>
  <c r="AS91" i="1" s="1"/>
  <c r="AT90" i="1"/>
  <c r="AS90" i="1" s="1"/>
  <c r="AT83" i="1"/>
  <c r="AS83" i="1" s="1"/>
  <c r="AT82" i="1"/>
  <c r="AS82" i="1" s="1"/>
  <c r="AT80" i="1"/>
  <c r="AS80" i="1" s="1"/>
  <c r="AT79" i="1"/>
  <c r="AS79" i="1" s="1"/>
  <c r="AT78" i="1"/>
  <c r="AS78" i="1" s="1"/>
  <c r="AT77" i="1"/>
  <c r="AS77" i="1" s="1"/>
  <c r="AT76" i="1"/>
  <c r="AS76" i="1" s="1"/>
  <c r="AT75" i="1"/>
  <c r="AS75" i="1" s="1"/>
  <c r="AT74" i="1"/>
  <c r="AT73" i="1"/>
  <c r="AS73" i="1" s="1"/>
  <c r="AT69" i="1"/>
  <c r="AS69" i="1" s="1"/>
  <c r="AT68" i="1"/>
  <c r="AS68" i="1" s="1"/>
  <c r="AT67" i="1"/>
  <c r="AS67" i="1" s="1"/>
  <c r="AT66" i="1"/>
  <c r="AS66" i="1" s="1"/>
  <c r="AT65" i="1"/>
  <c r="AS65" i="1" s="1"/>
  <c r="AT64" i="1"/>
  <c r="AS64" i="1" s="1"/>
  <c r="AT63" i="1"/>
  <c r="AS63" i="1" s="1"/>
  <c r="AT62" i="1"/>
  <c r="AS62" i="1" s="1"/>
  <c r="AT51" i="1"/>
  <c r="AS51" i="1" s="1"/>
  <c r="AT50" i="1"/>
  <c r="AS50" i="1" s="1"/>
  <c r="AT48" i="1"/>
  <c r="AS48" i="1" s="1"/>
  <c r="AT47" i="1"/>
  <c r="AS47" i="1" s="1"/>
  <c r="AT46" i="1"/>
  <c r="AS46" i="1" s="1"/>
  <c r="AT45" i="1"/>
  <c r="AS45" i="1" s="1"/>
  <c r="AT44" i="1"/>
  <c r="AS44" i="1" s="1"/>
  <c r="AT43" i="1"/>
  <c r="AS43" i="1" s="1"/>
  <c r="AT42" i="1"/>
  <c r="AS42" i="1" s="1"/>
  <c r="AT41" i="1"/>
  <c r="AS41" i="1" s="1"/>
  <c r="AT40" i="1"/>
  <c r="AS40" i="1" s="1"/>
  <c r="AT39" i="1"/>
  <c r="AS39" i="1" s="1"/>
  <c r="AT38" i="1"/>
  <c r="AS38" i="1" s="1"/>
  <c r="AT37" i="1"/>
  <c r="AS37" i="1" s="1"/>
  <c r="AT36" i="1"/>
  <c r="AT31" i="1"/>
  <c r="AS31" i="1" s="1"/>
  <c r="AT32" i="1"/>
  <c r="AS32" i="1" s="1"/>
  <c r="AT30" i="1"/>
  <c r="AS30" i="1" s="1"/>
  <c r="AT29" i="1"/>
  <c r="AS29" i="1" s="1"/>
  <c r="AT28" i="1"/>
  <c r="AS28" i="1" s="1"/>
  <c r="AT20" i="1"/>
  <c r="AS20" i="1" s="1"/>
  <c r="AT19" i="1"/>
  <c r="AS19" i="1" s="1"/>
  <c r="AT18" i="1"/>
  <c r="AS18" i="1" s="1"/>
  <c r="AT17" i="1"/>
  <c r="AS17" i="1" s="1"/>
  <c r="AT16" i="1"/>
  <c r="AS16" i="1" s="1"/>
  <c r="AT15" i="1"/>
  <c r="AS15" i="1" s="1"/>
  <c r="AT14" i="1"/>
  <c r="AS14" i="1" s="1"/>
  <c r="AT13" i="1"/>
  <c r="AS13" i="1" s="1"/>
  <c r="AX250" i="1"/>
  <c r="AX254" i="1" s="1"/>
  <c r="AW250" i="1"/>
  <c r="AW254" i="1" s="1"/>
  <c r="AV250" i="1"/>
  <c r="AV254" i="1" s="1"/>
  <c r="AU250" i="1"/>
  <c r="AU254" i="1" s="1"/>
  <c r="AX223" i="1"/>
  <c r="AW223" i="1"/>
  <c r="AV223" i="1"/>
  <c r="AU223" i="1"/>
  <c r="AX133" i="1"/>
  <c r="AW133" i="1"/>
  <c r="AV133" i="1"/>
  <c r="AU133" i="1"/>
  <c r="AX96" i="1"/>
  <c r="AW96" i="1"/>
  <c r="AV96" i="1"/>
  <c r="AU96" i="1"/>
  <c r="AX89" i="1"/>
  <c r="AW89" i="1"/>
  <c r="AV89" i="1"/>
  <c r="AU89" i="1"/>
  <c r="AX72" i="1"/>
  <c r="AW72" i="1"/>
  <c r="AV72" i="1"/>
  <c r="AU72" i="1"/>
  <c r="AX61" i="1"/>
  <c r="AW61" i="1"/>
  <c r="AV61" i="1"/>
  <c r="AU61" i="1"/>
  <c r="AX35" i="1"/>
  <c r="AW35" i="1"/>
  <c r="AV35" i="1"/>
  <c r="AU35" i="1"/>
  <c r="AX27" i="1"/>
  <c r="AW27" i="1"/>
  <c r="AV27" i="1"/>
  <c r="AU27" i="1"/>
  <c r="AX12" i="1"/>
  <c r="AW12" i="1"/>
  <c r="AV12" i="1"/>
  <c r="AU12" i="1"/>
  <c r="AU252" i="1" s="1"/>
  <c r="AH251" i="1"/>
  <c r="AG251" i="1" s="1"/>
  <c r="AG250" i="1" s="1"/>
  <c r="AH246" i="1"/>
  <c r="AG246" i="1" s="1"/>
  <c r="AH245" i="1"/>
  <c r="AG245" i="1" s="1"/>
  <c r="AH244" i="1"/>
  <c r="AG244" i="1" s="1"/>
  <c r="AH243" i="1"/>
  <c r="AG243" i="1" s="1"/>
  <c r="AH242" i="1"/>
  <c r="AG242" i="1" s="1"/>
  <c r="AH241" i="1"/>
  <c r="AG241" i="1" s="1"/>
  <c r="AH240" i="1"/>
  <c r="AG240" i="1" s="1"/>
  <c r="AH239" i="1"/>
  <c r="AG239" i="1" s="1"/>
  <c r="AH238" i="1"/>
  <c r="AG238" i="1" s="1"/>
  <c r="AH237" i="1"/>
  <c r="AG237" i="1" s="1"/>
  <c r="AH236" i="1"/>
  <c r="AG236" i="1" s="1"/>
  <c r="AH233" i="1"/>
  <c r="AG233" i="1" s="1"/>
  <c r="AH232" i="1"/>
  <c r="AG232" i="1" s="1"/>
  <c r="AH231" i="1"/>
  <c r="AG231" i="1" s="1"/>
  <c r="AH230" i="1"/>
  <c r="AG230" i="1" s="1"/>
  <c r="AH229" i="1"/>
  <c r="AG229" i="1" s="1"/>
  <c r="AH228" i="1"/>
  <c r="AG228" i="1" s="1"/>
  <c r="AH227" i="1"/>
  <c r="AG227" i="1" s="1"/>
  <c r="AH226" i="1"/>
  <c r="AG226" i="1" s="1"/>
  <c r="AH225" i="1"/>
  <c r="AG225" i="1" s="1"/>
  <c r="AH224" i="1"/>
  <c r="AG224" i="1" s="1"/>
  <c r="AH217" i="1"/>
  <c r="AG217" i="1" s="1"/>
  <c r="AH215" i="1"/>
  <c r="AG215" i="1" s="1"/>
  <c r="AH214" i="1"/>
  <c r="AG214" i="1" s="1"/>
  <c r="AH212" i="1"/>
  <c r="AG212" i="1" s="1"/>
  <c r="AH211" i="1"/>
  <c r="AG211" i="1" s="1"/>
  <c r="AH210" i="1"/>
  <c r="AG210" i="1" s="1"/>
  <c r="AH209" i="1"/>
  <c r="AG209" i="1" s="1"/>
  <c r="AH208" i="1"/>
  <c r="AG208" i="1" s="1"/>
  <c r="AH207" i="1"/>
  <c r="AG207" i="1" s="1"/>
  <c r="AH205" i="1"/>
  <c r="AG205" i="1" s="1"/>
  <c r="AH204" i="1"/>
  <c r="AG204" i="1" s="1"/>
  <c r="AH203" i="1"/>
  <c r="AG203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2" i="1"/>
  <c r="AG182" i="1" s="1"/>
  <c r="AH181" i="1"/>
  <c r="AG181" i="1" s="1"/>
  <c r="AH180" i="1"/>
  <c r="AG180" i="1" s="1"/>
  <c r="AH179" i="1"/>
  <c r="AG179" i="1" s="1"/>
  <c r="AH178" i="1"/>
  <c r="AG178" i="1" s="1"/>
  <c r="AH177" i="1"/>
  <c r="AG177" i="1" s="1"/>
  <c r="AH176" i="1"/>
  <c r="AG176" i="1" s="1"/>
  <c r="AH175" i="1"/>
  <c r="AG175" i="1" s="1"/>
  <c r="AH174" i="1"/>
  <c r="AG174" i="1" s="1"/>
  <c r="AH173" i="1"/>
  <c r="AG173" i="1" s="1"/>
  <c r="AH171" i="1"/>
  <c r="AG171" i="1" s="1"/>
  <c r="AH170" i="1"/>
  <c r="AG170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61" i="1"/>
  <c r="AG161" i="1" s="1"/>
  <c r="AH160" i="1"/>
  <c r="AG160" i="1" s="1"/>
  <c r="AH159" i="1"/>
  <c r="AG159" i="1" s="1"/>
  <c r="AH158" i="1"/>
  <c r="AG158" i="1" s="1"/>
  <c r="AH156" i="1"/>
  <c r="AG156" i="1" s="1"/>
  <c r="AH155" i="1"/>
  <c r="AG155" i="1" s="1"/>
  <c r="AH154" i="1"/>
  <c r="AG154" i="1" s="1"/>
  <c r="AH153" i="1"/>
  <c r="AG153" i="1" s="1"/>
  <c r="AH151" i="1"/>
  <c r="AG151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5" i="1"/>
  <c r="AG145" i="1" s="1"/>
  <c r="AH144" i="1"/>
  <c r="AG144" i="1" s="1"/>
  <c r="AH142" i="1"/>
  <c r="AG142" i="1" s="1"/>
  <c r="AH141" i="1"/>
  <c r="AG141" i="1" s="1"/>
  <c r="AH140" i="1"/>
  <c r="AG140" i="1" s="1"/>
  <c r="AH139" i="1"/>
  <c r="AG139" i="1" s="1"/>
  <c r="AH138" i="1"/>
  <c r="AG138" i="1" s="1"/>
  <c r="AH137" i="1"/>
  <c r="AG137" i="1" s="1"/>
  <c r="AH136" i="1"/>
  <c r="AG136" i="1" s="1"/>
  <c r="AH135" i="1"/>
  <c r="AG135" i="1" s="1"/>
  <c r="AH134" i="1"/>
  <c r="AG134" i="1" s="1"/>
  <c r="AH129" i="1"/>
  <c r="AG129" i="1" s="1"/>
  <c r="AH128" i="1"/>
  <c r="AG128" i="1" s="1"/>
  <c r="AH126" i="1"/>
  <c r="AG126" i="1" s="1"/>
  <c r="AH125" i="1"/>
  <c r="AG125" i="1" s="1"/>
  <c r="AH124" i="1"/>
  <c r="AG124" i="1" s="1"/>
  <c r="AH123" i="1"/>
  <c r="AG123" i="1" s="1"/>
  <c r="AH122" i="1"/>
  <c r="AG122" i="1" s="1"/>
  <c r="AH121" i="1"/>
  <c r="AG121" i="1" s="1"/>
  <c r="AH120" i="1"/>
  <c r="AG120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7" i="1"/>
  <c r="AG107" i="1" s="1"/>
  <c r="AH106" i="1"/>
  <c r="AG106" i="1" s="1"/>
  <c r="AH105" i="1"/>
  <c r="AG105" i="1" s="1"/>
  <c r="AH104" i="1"/>
  <c r="AG104" i="1" s="1"/>
  <c r="AH103" i="1"/>
  <c r="AG103" i="1" s="1"/>
  <c r="AH102" i="1"/>
  <c r="AG102" i="1" s="1"/>
  <c r="AH101" i="1"/>
  <c r="AG101" i="1" s="1"/>
  <c r="AH100" i="1"/>
  <c r="AG100" i="1" s="1"/>
  <c r="AH99" i="1"/>
  <c r="AH98" i="1"/>
  <c r="AG98" i="1" s="1"/>
  <c r="AH97" i="1"/>
  <c r="AG97" i="1" s="1"/>
  <c r="AH94" i="1"/>
  <c r="AG94" i="1" s="1"/>
  <c r="AH93" i="1"/>
  <c r="AG93" i="1" s="1"/>
  <c r="AH92" i="1"/>
  <c r="AG92" i="1" s="1"/>
  <c r="AH91" i="1"/>
  <c r="AH90" i="1"/>
  <c r="AG90" i="1" s="1"/>
  <c r="AH83" i="1"/>
  <c r="AG83" i="1" s="1"/>
  <c r="AH82" i="1"/>
  <c r="AG82" i="1" s="1"/>
  <c r="AH80" i="1"/>
  <c r="AG80" i="1" s="1"/>
  <c r="AH79" i="1"/>
  <c r="AG79" i="1" s="1"/>
  <c r="AH78" i="1"/>
  <c r="AG78" i="1" s="1"/>
  <c r="AH77" i="1"/>
  <c r="AG77" i="1" s="1"/>
  <c r="AH76" i="1"/>
  <c r="AG76" i="1" s="1"/>
  <c r="AH75" i="1"/>
  <c r="AG75" i="1" s="1"/>
  <c r="AH74" i="1"/>
  <c r="AG74" i="1" s="1"/>
  <c r="AH73" i="1"/>
  <c r="AG73" i="1" s="1"/>
  <c r="AH69" i="1"/>
  <c r="AG69" i="1" s="1"/>
  <c r="AH68" i="1"/>
  <c r="AG68" i="1" s="1"/>
  <c r="AH67" i="1"/>
  <c r="AG67" i="1" s="1"/>
  <c r="AH66" i="1"/>
  <c r="AG66" i="1" s="1"/>
  <c r="AH65" i="1"/>
  <c r="AG65" i="1" s="1"/>
  <c r="AH64" i="1"/>
  <c r="AG64" i="1" s="1"/>
  <c r="AH63" i="1"/>
  <c r="AG63" i="1" s="1"/>
  <c r="AH62" i="1"/>
  <c r="AG62" i="1" s="1"/>
  <c r="AH51" i="1"/>
  <c r="AG51" i="1" s="1"/>
  <c r="AH50" i="1"/>
  <c r="AG50" i="1" s="1"/>
  <c r="AH48" i="1"/>
  <c r="AG48" i="1" s="1"/>
  <c r="AH47" i="1"/>
  <c r="AG47" i="1" s="1"/>
  <c r="AH46" i="1"/>
  <c r="AG46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2" i="1"/>
  <c r="AG32" i="1" s="1"/>
  <c r="AH31" i="1"/>
  <c r="AG31" i="1" s="1"/>
  <c r="AH30" i="1"/>
  <c r="AG30" i="1" s="1"/>
  <c r="AH29" i="1"/>
  <c r="AG29" i="1" s="1"/>
  <c r="AH28" i="1"/>
  <c r="AG28" i="1" s="1"/>
  <c r="AH14" i="1"/>
  <c r="AG14" i="1" s="1"/>
  <c r="AH15" i="1"/>
  <c r="AH16" i="1"/>
  <c r="AG16" i="1" s="1"/>
  <c r="AH17" i="1"/>
  <c r="AG17" i="1" s="1"/>
  <c r="AH18" i="1"/>
  <c r="AG18" i="1" s="1"/>
  <c r="AH19" i="1"/>
  <c r="AG19" i="1" s="1"/>
  <c r="AH20" i="1"/>
  <c r="AG20" i="1" s="1"/>
  <c r="AH13" i="1"/>
  <c r="AG13" i="1" s="1"/>
  <c r="AP250" i="1"/>
  <c r="AP254" i="1" s="1"/>
  <c r="AO250" i="1"/>
  <c r="AO254" i="1" s="1"/>
  <c r="AN250" i="1"/>
  <c r="AN254" i="1" s="1"/>
  <c r="AM250" i="1"/>
  <c r="AM254" i="1" s="1"/>
  <c r="AL250" i="1"/>
  <c r="AL254" i="1" s="1"/>
  <c r="AK250" i="1"/>
  <c r="AK254" i="1" s="1"/>
  <c r="AJ250" i="1"/>
  <c r="AJ254" i="1" s="1"/>
  <c r="AI250" i="1"/>
  <c r="AI254" i="1" s="1"/>
  <c r="AP223" i="1"/>
  <c r="AO223" i="1"/>
  <c r="AN223" i="1"/>
  <c r="AM223" i="1"/>
  <c r="AL223" i="1"/>
  <c r="AK223" i="1"/>
  <c r="AJ223" i="1"/>
  <c r="AI223" i="1"/>
  <c r="AP133" i="1"/>
  <c r="AO133" i="1"/>
  <c r="AN133" i="1"/>
  <c r="AM133" i="1"/>
  <c r="AL133" i="1"/>
  <c r="AK133" i="1"/>
  <c r="AJ133" i="1"/>
  <c r="AI133" i="1"/>
  <c r="AP96" i="1"/>
  <c r="AO96" i="1"/>
  <c r="AN96" i="1"/>
  <c r="AM96" i="1"/>
  <c r="AL96" i="1"/>
  <c r="AK96" i="1"/>
  <c r="AJ96" i="1"/>
  <c r="AI96" i="1"/>
  <c r="AP89" i="1"/>
  <c r="AO89" i="1"/>
  <c r="AN89" i="1"/>
  <c r="AM89" i="1"/>
  <c r="AL89" i="1"/>
  <c r="AK89" i="1"/>
  <c r="AJ89" i="1"/>
  <c r="AI89" i="1"/>
  <c r="AP72" i="1"/>
  <c r="AO72" i="1"/>
  <c r="AN72" i="1"/>
  <c r="AM72" i="1"/>
  <c r="AL72" i="1"/>
  <c r="AK72" i="1"/>
  <c r="AJ72" i="1"/>
  <c r="AI72" i="1"/>
  <c r="AP61" i="1"/>
  <c r="AO61" i="1"/>
  <c r="AN61" i="1"/>
  <c r="AM61" i="1"/>
  <c r="AL61" i="1"/>
  <c r="AK61" i="1"/>
  <c r="AJ61" i="1"/>
  <c r="AI61" i="1"/>
  <c r="AP35" i="1"/>
  <c r="AO35" i="1"/>
  <c r="AN35" i="1"/>
  <c r="AM35" i="1"/>
  <c r="AL35" i="1"/>
  <c r="AK35" i="1"/>
  <c r="AJ35" i="1"/>
  <c r="AI35" i="1"/>
  <c r="AP27" i="1"/>
  <c r="AO27" i="1"/>
  <c r="AN27" i="1"/>
  <c r="AM27" i="1"/>
  <c r="AL27" i="1"/>
  <c r="AK27" i="1"/>
  <c r="AJ27" i="1"/>
  <c r="AI27" i="1"/>
  <c r="AP12" i="1"/>
  <c r="AO12" i="1"/>
  <c r="AN12" i="1"/>
  <c r="AM12" i="1"/>
  <c r="AL12" i="1"/>
  <c r="AK12" i="1"/>
  <c r="AJ12" i="1"/>
  <c r="AI12" i="1"/>
  <c r="Y251" i="1"/>
  <c r="Y250" i="1" s="1"/>
  <c r="Y246" i="1"/>
  <c r="X246" i="1" s="1"/>
  <c r="Y245" i="1"/>
  <c r="X245" i="1" s="1"/>
  <c r="Y244" i="1"/>
  <c r="X244" i="1" s="1"/>
  <c r="Y243" i="1"/>
  <c r="X243" i="1" s="1"/>
  <c r="Y242" i="1"/>
  <c r="X242" i="1" s="1"/>
  <c r="Y241" i="1"/>
  <c r="X241" i="1" s="1"/>
  <c r="Y240" i="1"/>
  <c r="X240" i="1" s="1"/>
  <c r="Y239" i="1"/>
  <c r="X239" i="1" s="1"/>
  <c r="Y238" i="1"/>
  <c r="X238" i="1" s="1"/>
  <c r="Y237" i="1"/>
  <c r="X237" i="1" s="1"/>
  <c r="Y236" i="1"/>
  <c r="X236" i="1" s="1"/>
  <c r="Y233" i="1"/>
  <c r="X233" i="1" s="1"/>
  <c r="Y232" i="1"/>
  <c r="X232" i="1" s="1"/>
  <c r="Y231" i="1"/>
  <c r="X231" i="1" s="1"/>
  <c r="Y230" i="1"/>
  <c r="X230" i="1" s="1"/>
  <c r="Y229" i="1"/>
  <c r="X229" i="1" s="1"/>
  <c r="Y228" i="1"/>
  <c r="X228" i="1" s="1"/>
  <c r="Y227" i="1"/>
  <c r="X227" i="1" s="1"/>
  <c r="Y226" i="1"/>
  <c r="X226" i="1" s="1"/>
  <c r="Y225" i="1"/>
  <c r="X225" i="1" s="1"/>
  <c r="Y224" i="1"/>
  <c r="X224" i="1" s="1"/>
  <c r="Y217" i="1"/>
  <c r="X217" i="1" s="1"/>
  <c r="Y215" i="1"/>
  <c r="X215" i="1" s="1"/>
  <c r="Y214" i="1"/>
  <c r="X214" i="1" s="1"/>
  <c r="Y212" i="1"/>
  <c r="X212" i="1" s="1"/>
  <c r="Y211" i="1"/>
  <c r="X211" i="1" s="1"/>
  <c r="Y210" i="1"/>
  <c r="X210" i="1" s="1"/>
  <c r="Y209" i="1"/>
  <c r="X209" i="1" s="1"/>
  <c r="Y208" i="1"/>
  <c r="X208" i="1" s="1"/>
  <c r="Y207" i="1"/>
  <c r="X207" i="1" s="1"/>
  <c r="Y205" i="1"/>
  <c r="X205" i="1" s="1"/>
  <c r="Y204" i="1"/>
  <c r="X204" i="1" s="1"/>
  <c r="Y203" i="1"/>
  <c r="X203" i="1" s="1"/>
  <c r="Y202" i="1"/>
  <c r="X202" i="1" s="1"/>
  <c r="Y201" i="1"/>
  <c r="X201" i="1" s="1"/>
  <c r="Y200" i="1"/>
  <c r="X200" i="1" s="1"/>
  <c r="Y199" i="1"/>
  <c r="X199" i="1" s="1"/>
  <c r="Y198" i="1"/>
  <c r="X198" i="1" s="1"/>
  <c r="Y196" i="1"/>
  <c r="X196" i="1" s="1"/>
  <c r="Y195" i="1"/>
  <c r="X195" i="1" s="1"/>
  <c r="Y194" i="1"/>
  <c r="X194" i="1" s="1"/>
  <c r="Y193" i="1"/>
  <c r="X193" i="1" s="1"/>
  <c r="Y192" i="1"/>
  <c r="X192" i="1" s="1"/>
  <c r="Y191" i="1"/>
  <c r="X191" i="1" s="1"/>
  <c r="Y190" i="1"/>
  <c r="X190" i="1" s="1"/>
  <c r="Y189" i="1"/>
  <c r="X189" i="1" s="1"/>
  <c r="Y188" i="1"/>
  <c r="X188" i="1" s="1"/>
  <c r="Y187" i="1"/>
  <c r="X187" i="1" s="1"/>
  <c r="Y186" i="1"/>
  <c r="X186" i="1" s="1"/>
  <c r="Y185" i="1"/>
  <c r="X185" i="1" s="1"/>
  <c r="Y184" i="1"/>
  <c r="X184" i="1" s="1"/>
  <c r="Y183" i="1"/>
  <c r="X183" i="1" s="1"/>
  <c r="Y182" i="1"/>
  <c r="X182" i="1" s="1"/>
  <c r="Y181" i="1"/>
  <c r="X181" i="1" s="1"/>
  <c r="Y180" i="1"/>
  <c r="X180" i="1" s="1"/>
  <c r="Y179" i="1"/>
  <c r="X179" i="1" s="1"/>
  <c r="Y178" i="1"/>
  <c r="X178" i="1" s="1"/>
  <c r="Y177" i="1"/>
  <c r="X177" i="1" s="1"/>
  <c r="Y176" i="1"/>
  <c r="X176" i="1" s="1"/>
  <c r="Y175" i="1"/>
  <c r="X175" i="1" s="1"/>
  <c r="Y174" i="1"/>
  <c r="X174" i="1" s="1"/>
  <c r="Y173" i="1"/>
  <c r="X173" i="1" s="1"/>
  <c r="Y171" i="1"/>
  <c r="X171" i="1" s="1"/>
  <c r="Y170" i="1"/>
  <c r="X170" i="1" s="1"/>
  <c r="Y168" i="1"/>
  <c r="X168" i="1" s="1"/>
  <c r="Y167" i="1"/>
  <c r="X167" i="1" s="1"/>
  <c r="Y166" i="1"/>
  <c r="X166" i="1" s="1"/>
  <c r="Y165" i="1"/>
  <c r="X165" i="1" s="1"/>
  <c r="Y164" i="1"/>
  <c r="X164" i="1" s="1"/>
  <c r="Y163" i="1"/>
  <c r="X163" i="1" s="1"/>
  <c r="Y162" i="1"/>
  <c r="X162" i="1" s="1"/>
  <c r="Y161" i="1"/>
  <c r="X161" i="1" s="1"/>
  <c r="Y160" i="1"/>
  <c r="X160" i="1" s="1"/>
  <c r="Y159" i="1"/>
  <c r="X159" i="1" s="1"/>
  <c r="Y158" i="1"/>
  <c r="X158" i="1" s="1"/>
  <c r="Y156" i="1"/>
  <c r="X156" i="1" s="1"/>
  <c r="Y155" i="1"/>
  <c r="X155" i="1" s="1"/>
  <c r="Y154" i="1"/>
  <c r="X154" i="1" s="1"/>
  <c r="Y153" i="1"/>
  <c r="X153" i="1" s="1"/>
  <c r="Y151" i="1"/>
  <c r="X151" i="1" s="1"/>
  <c r="Y150" i="1"/>
  <c r="X150" i="1" s="1"/>
  <c r="Y149" i="1"/>
  <c r="X149" i="1" s="1"/>
  <c r="Y148" i="1"/>
  <c r="X148" i="1" s="1"/>
  <c r="Y147" i="1"/>
  <c r="X147" i="1" s="1"/>
  <c r="Y146" i="1"/>
  <c r="X146" i="1" s="1"/>
  <c r="Y145" i="1"/>
  <c r="X145" i="1" s="1"/>
  <c r="Y144" i="1"/>
  <c r="X144" i="1" s="1"/>
  <c r="Y142" i="1"/>
  <c r="X142" i="1" s="1"/>
  <c r="Y141" i="1"/>
  <c r="X141" i="1" s="1"/>
  <c r="Y140" i="1"/>
  <c r="X140" i="1" s="1"/>
  <c r="Y139" i="1"/>
  <c r="X139" i="1" s="1"/>
  <c r="Y138" i="1"/>
  <c r="X138" i="1" s="1"/>
  <c r="Y137" i="1"/>
  <c r="X137" i="1" s="1"/>
  <c r="Y136" i="1"/>
  <c r="X136" i="1" s="1"/>
  <c r="Y135" i="1"/>
  <c r="X135" i="1" s="1"/>
  <c r="Y134" i="1"/>
  <c r="X134" i="1" s="1"/>
  <c r="Y129" i="1"/>
  <c r="X129" i="1" s="1"/>
  <c r="Y128" i="1"/>
  <c r="X128" i="1" s="1"/>
  <c r="Y126" i="1"/>
  <c r="X126" i="1" s="1"/>
  <c r="Y125" i="1"/>
  <c r="X125" i="1" s="1"/>
  <c r="Y124" i="1"/>
  <c r="X124" i="1" s="1"/>
  <c r="Y123" i="1"/>
  <c r="X123" i="1" s="1"/>
  <c r="Y122" i="1"/>
  <c r="X122" i="1" s="1"/>
  <c r="Y121" i="1"/>
  <c r="X121" i="1" s="1"/>
  <c r="Y120" i="1"/>
  <c r="X120" i="1" s="1"/>
  <c r="Y119" i="1"/>
  <c r="X119" i="1" s="1"/>
  <c r="Y118" i="1"/>
  <c r="X118" i="1" s="1"/>
  <c r="Y117" i="1"/>
  <c r="X117" i="1" s="1"/>
  <c r="Y116" i="1"/>
  <c r="X116" i="1" s="1"/>
  <c r="Y115" i="1"/>
  <c r="X115" i="1" s="1"/>
  <c r="Y114" i="1"/>
  <c r="X114" i="1" s="1"/>
  <c r="Y113" i="1"/>
  <c r="X113" i="1" s="1"/>
  <c r="Y112" i="1"/>
  <c r="X112" i="1" s="1"/>
  <c r="Y111" i="1"/>
  <c r="X111" i="1" s="1"/>
  <c r="Y110" i="1"/>
  <c r="X110" i="1" s="1"/>
  <c r="Y109" i="1"/>
  <c r="X109" i="1" s="1"/>
  <c r="Y108" i="1"/>
  <c r="X108" i="1" s="1"/>
  <c r="Y107" i="1"/>
  <c r="X107" i="1" s="1"/>
  <c r="Y106" i="1"/>
  <c r="X106" i="1" s="1"/>
  <c r="Y105" i="1"/>
  <c r="X105" i="1" s="1"/>
  <c r="Y104" i="1"/>
  <c r="X104" i="1" s="1"/>
  <c r="Y103" i="1"/>
  <c r="X103" i="1" s="1"/>
  <c r="Y102" i="1"/>
  <c r="X102" i="1" s="1"/>
  <c r="Y101" i="1"/>
  <c r="X101" i="1" s="1"/>
  <c r="Y100" i="1"/>
  <c r="X100" i="1" s="1"/>
  <c r="Y99" i="1"/>
  <c r="X99" i="1" s="1"/>
  <c r="Y98" i="1"/>
  <c r="X98" i="1" s="1"/>
  <c r="Y97" i="1"/>
  <c r="X97" i="1" s="1"/>
  <c r="Y94" i="1"/>
  <c r="X94" i="1" s="1"/>
  <c r="Y93" i="1"/>
  <c r="X93" i="1" s="1"/>
  <c r="Y92" i="1"/>
  <c r="X92" i="1" s="1"/>
  <c r="Y91" i="1"/>
  <c r="X91" i="1" s="1"/>
  <c r="Y90" i="1"/>
  <c r="X90" i="1" s="1"/>
  <c r="Y83" i="1"/>
  <c r="X83" i="1" s="1"/>
  <c r="Y82" i="1"/>
  <c r="X82" i="1" s="1"/>
  <c r="Y80" i="1"/>
  <c r="X80" i="1" s="1"/>
  <c r="Y79" i="1"/>
  <c r="X79" i="1" s="1"/>
  <c r="Y78" i="1"/>
  <c r="X78" i="1" s="1"/>
  <c r="Y77" i="1"/>
  <c r="X77" i="1" s="1"/>
  <c r="Y76" i="1"/>
  <c r="X76" i="1" s="1"/>
  <c r="Y75" i="1"/>
  <c r="X75" i="1" s="1"/>
  <c r="Y74" i="1"/>
  <c r="X74" i="1" s="1"/>
  <c r="Y73" i="1"/>
  <c r="X73" i="1" s="1"/>
  <c r="Y69" i="1"/>
  <c r="X69" i="1" s="1"/>
  <c r="Y68" i="1"/>
  <c r="X68" i="1" s="1"/>
  <c r="Y67" i="1"/>
  <c r="X67" i="1" s="1"/>
  <c r="Y66" i="1"/>
  <c r="X66" i="1" s="1"/>
  <c r="Y65" i="1"/>
  <c r="X65" i="1" s="1"/>
  <c r="Y64" i="1"/>
  <c r="X64" i="1" s="1"/>
  <c r="Y63" i="1"/>
  <c r="X63" i="1" s="1"/>
  <c r="Y62" i="1"/>
  <c r="X62" i="1" s="1"/>
  <c r="Y51" i="1"/>
  <c r="X51" i="1" s="1"/>
  <c r="Y50" i="1"/>
  <c r="X50" i="1" s="1"/>
  <c r="Y48" i="1"/>
  <c r="X48" i="1" s="1"/>
  <c r="Y47" i="1"/>
  <c r="X47" i="1" s="1"/>
  <c r="Y46" i="1"/>
  <c r="X46" i="1" s="1"/>
  <c r="Y45" i="1"/>
  <c r="X45" i="1" s="1"/>
  <c r="Y44" i="1"/>
  <c r="X44" i="1" s="1"/>
  <c r="Y43" i="1"/>
  <c r="X43" i="1" s="1"/>
  <c r="Y42" i="1"/>
  <c r="X42" i="1" s="1"/>
  <c r="Y41" i="1"/>
  <c r="X41" i="1" s="1"/>
  <c r="Y40" i="1"/>
  <c r="X40" i="1" s="1"/>
  <c r="Y39" i="1"/>
  <c r="X39" i="1" s="1"/>
  <c r="Y38" i="1"/>
  <c r="X38" i="1" s="1"/>
  <c r="Y37" i="1"/>
  <c r="X37" i="1" s="1"/>
  <c r="Y36" i="1"/>
  <c r="X36" i="1" s="1"/>
  <c r="Y32" i="1"/>
  <c r="X32" i="1" s="1"/>
  <c r="Y31" i="1"/>
  <c r="X31" i="1" s="1"/>
  <c r="Y30" i="1"/>
  <c r="X30" i="1" s="1"/>
  <c r="Y29" i="1"/>
  <c r="X29" i="1" s="1"/>
  <c r="Y28" i="1"/>
  <c r="Y14" i="1"/>
  <c r="X14" i="1" s="1"/>
  <c r="Y15" i="1"/>
  <c r="X15" i="1" s="1"/>
  <c r="Y16" i="1"/>
  <c r="X16" i="1" s="1"/>
  <c r="Y17" i="1"/>
  <c r="X17" i="1" s="1"/>
  <c r="Y18" i="1"/>
  <c r="X18" i="1" s="1"/>
  <c r="Y19" i="1"/>
  <c r="X19" i="1" s="1"/>
  <c r="Y20" i="1"/>
  <c r="X20" i="1" s="1"/>
  <c r="Y21" i="1"/>
  <c r="X21" i="1" s="1"/>
  <c r="Y22" i="1"/>
  <c r="X22" i="1" s="1"/>
  <c r="Y23" i="1"/>
  <c r="X23" i="1" s="1"/>
  <c r="Y24" i="1"/>
  <c r="X24" i="1" s="1"/>
  <c r="Y25" i="1"/>
  <c r="X25" i="1" s="1"/>
  <c r="Y13" i="1"/>
  <c r="X13" i="1" s="1"/>
  <c r="AE250" i="1"/>
  <c r="AE254" i="1" s="1"/>
  <c r="AD250" i="1"/>
  <c r="AD254" i="1" s="1"/>
  <c r="AC250" i="1"/>
  <c r="AC254" i="1" s="1"/>
  <c r="AB250" i="1"/>
  <c r="AB254" i="1" s="1"/>
  <c r="AA250" i="1"/>
  <c r="AA254" i="1" s="1"/>
  <c r="Z250" i="1"/>
  <c r="Z254" i="1" s="1"/>
  <c r="AE223" i="1"/>
  <c r="AD223" i="1"/>
  <c r="AC223" i="1"/>
  <c r="AB223" i="1"/>
  <c r="AA223" i="1"/>
  <c r="Z223" i="1"/>
  <c r="AE133" i="1"/>
  <c r="AD133" i="1"/>
  <c r="AC133" i="1"/>
  <c r="AB133" i="1"/>
  <c r="AA133" i="1"/>
  <c r="Z133" i="1"/>
  <c r="AE96" i="1"/>
  <c r="AD96" i="1"/>
  <c r="AC96" i="1"/>
  <c r="AB96" i="1"/>
  <c r="AA96" i="1"/>
  <c r="Z96" i="1"/>
  <c r="AE89" i="1"/>
  <c r="AD89" i="1"/>
  <c r="AC89" i="1"/>
  <c r="AB89" i="1"/>
  <c r="AA89" i="1"/>
  <c r="Z89" i="1"/>
  <c r="AE72" i="1"/>
  <c r="AD72" i="1"/>
  <c r="AC72" i="1"/>
  <c r="AB72" i="1"/>
  <c r="AA72" i="1"/>
  <c r="Z72" i="1"/>
  <c r="AE61" i="1"/>
  <c r="AD61" i="1"/>
  <c r="AC61" i="1"/>
  <c r="AB61" i="1"/>
  <c r="AA61" i="1"/>
  <c r="Z61" i="1"/>
  <c r="AE35" i="1"/>
  <c r="AD35" i="1"/>
  <c r="AC35" i="1"/>
  <c r="AB35" i="1"/>
  <c r="AA35" i="1"/>
  <c r="Z35" i="1"/>
  <c r="AE27" i="1"/>
  <c r="AD27" i="1"/>
  <c r="AC27" i="1"/>
  <c r="AB27" i="1"/>
  <c r="AA27" i="1"/>
  <c r="Z27" i="1"/>
  <c r="AE12" i="1"/>
  <c r="AD12" i="1"/>
  <c r="AC12" i="1"/>
  <c r="AB12" i="1"/>
  <c r="AA12" i="1"/>
  <c r="Z12" i="1"/>
  <c r="J13" i="1"/>
  <c r="I13" i="1" s="1"/>
  <c r="H12" i="1"/>
  <c r="J251" i="1"/>
  <c r="I251" i="1" s="1"/>
  <c r="J246" i="1"/>
  <c r="I246" i="1" s="1"/>
  <c r="J245" i="1"/>
  <c r="I245" i="1" s="1"/>
  <c r="J244" i="1"/>
  <c r="I244" i="1" s="1"/>
  <c r="J243" i="1"/>
  <c r="I243" i="1" s="1"/>
  <c r="J242" i="1"/>
  <c r="I242" i="1" s="1"/>
  <c r="J241" i="1"/>
  <c r="I241" i="1" s="1"/>
  <c r="J240" i="1"/>
  <c r="I240" i="1" s="1"/>
  <c r="J239" i="1"/>
  <c r="I239" i="1" s="1"/>
  <c r="J238" i="1"/>
  <c r="I238" i="1" s="1"/>
  <c r="J237" i="1"/>
  <c r="I237" i="1" s="1"/>
  <c r="J236" i="1"/>
  <c r="I236" i="1" s="1"/>
  <c r="J233" i="1"/>
  <c r="I233" i="1" s="1"/>
  <c r="J232" i="1"/>
  <c r="I232" i="1" s="1"/>
  <c r="J231" i="1"/>
  <c r="I231" i="1" s="1"/>
  <c r="J230" i="1"/>
  <c r="I230" i="1" s="1"/>
  <c r="J229" i="1"/>
  <c r="I229" i="1" s="1"/>
  <c r="J228" i="1"/>
  <c r="I228" i="1" s="1"/>
  <c r="J227" i="1"/>
  <c r="I227" i="1" s="1"/>
  <c r="J226" i="1"/>
  <c r="I226" i="1" s="1"/>
  <c r="J225" i="1"/>
  <c r="I225" i="1" s="1"/>
  <c r="J224" i="1"/>
  <c r="I224" i="1" s="1"/>
  <c r="J217" i="1"/>
  <c r="I217" i="1" s="1"/>
  <c r="J215" i="1"/>
  <c r="I215" i="1" s="1"/>
  <c r="J214" i="1"/>
  <c r="I214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2" i="1"/>
  <c r="I182" i="1" s="1"/>
  <c r="J181" i="1"/>
  <c r="I181" i="1" s="1"/>
  <c r="J180" i="1"/>
  <c r="I180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1" i="1"/>
  <c r="I171" i="1" s="1"/>
  <c r="J170" i="1"/>
  <c r="I170" i="1" s="1"/>
  <c r="J168" i="1"/>
  <c r="I168" i="1" s="1"/>
  <c r="J167" i="1"/>
  <c r="I167" i="1" s="1"/>
  <c r="J166" i="1"/>
  <c r="I166" i="1" s="1"/>
  <c r="J165" i="1"/>
  <c r="I165" i="1" s="1"/>
  <c r="J164" i="1"/>
  <c r="I164" i="1" s="1"/>
  <c r="J163" i="1"/>
  <c r="I163" i="1" s="1"/>
  <c r="J162" i="1"/>
  <c r="I162" i="1" s="1"/>
  <c r="J161" i="1"/>
  <c r="I161" i="1" s="1"/>
  <c r="J160" i="1"/>
  <c r="I160" i="1" s="1"/>
  <c r="J159" i="1"/>
  <c r="I159" i="1" s="1"/>
  <c r="J158" i="1"/>
  <c r="I158" i="1" s="1"/>
  <c r="J156" i="1"/>
  <c r="I156" i="1" s="1"/>
  <c r="J155" i="1"/>
  <c r="I155" i="1" s="1"/>
  <c r="J154" i="1"/>
  <c r="I154" i="1" s="1"/>
  <c r="J153" i="1"/>
  <c r="I153" i="1" s="1"/>
  <c r="J151" i="1"/>
  <c r="I151" i="1" s="1"/>
  <c r="J150" i="1"/>
  <c r="I150" i="1" s="1"/>
  <c r="J149" i="1"/>
  <c r="I149" i="1" s="1"/>
  <c r="J148" i="1"/>
  <c r="I148" i="1" s="1"/>
  <c r="J147" i="1"/>
  <c r="I147" i="1" s="1"/>
  <c r="J146" i="1"/>
  <c r="I146" i="1" s="1"/>
  <c r="J145" i="1"/>
  <c r="I145" i="1" s="1"/>
  <c r="J144" i="1"/>
  <c r="I144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6" i="1"/>
  <c r="I136" i="1" s="1"/>
  <c r="J135" i="1"/>
  <c r="I135" i="1" s="1"/>
  <c r="J134" i="1"/>
  <c r="I134" i="1" s="1"/>
  <c r="J129" i="1"/>
  <c r="I129" i="1" s="1"/>
  <c r="J128" i="1"/>
  <c r="I128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8" i="1"/>
  <c r="I98" i="1" s="1"/>
  <c r="J97" i="1"/>
  <c r="I97" i="1" s="1"/>
  <c r="J94" i="1"/>
  <c r="I94" i="1" s="1"/>
  <c r="J93" i="1"/>
  <c r="I93" i="1" s="1"/>
  <c r="J92" i="1"/>
  <c r="I92" i="1" s="1"/>
  <c r="J91" i="1"/>
  <c r="I91" i="1" s="1"/>
  <c r="J90" i="1"/>
  <c r="I90" i="1" s="1"/>
  <c r="J83" i="1"/>
  <c r="I83" i="1" s="1"/>
  <c r="J82" i="1"/>
  <c r="I82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J62" i="1"/>
  <c r="I62" i="1" s="1"/>
  <c r="J55" i="1"/>
  <c r="I55" i="1" s="1"/>
  <c r="G55" i="1" s="1"/>
  <c r="J54" i="1"/>
  <c r="I54" i="1" s="1"/>
  <c r="G54" i="1" s="1"/>
  <c r="J53" i="1"/>
  <c r="I53" i="1" s="1"/>
  <c r="G53" i="1" s="1"/>
  <c r="J52" i="1"/>
  <c r="I52" i="1" s="1"/>
  <c r="G52" i="1" s="1"/>
  <c r="J51" i="1"/>
  <c r="I51" i="1" s="1"/>
  <c r="J50" i="1"/>
  <c r="I50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J36" i="1"/>
  <c r="I36" i="1" s="1"/>
  <c r="J33" i="1"/>
  <c r="I33" i="1" s="1"/>
  <c r="G33" i="1" s="1"/>
  <c r="J32" i="1"/>
  <c r="I32" i="1" s="1"/>
  <c r="J31" i="1"/>
  <c r="I31" i="1" s="1"/>
  <c r="J30" i="1"/>
  <c r="I30" i="1" s="1"/>
  <c r="J29" i="1"/>
  <c r="I29" i="1" s="1"/>
  <c r="J28" i="1"/>
  <c r="I28" i="1" s="1"/>
  <c r="J15" i="1"/>
  <c r="I15" i="1" s="1"/>
  <c r="J16" i="1"/>
  <c r="J17" i="1"/>
  <c r="I17" i="1" s="1"/>
  <c r="J18" i="1"/>
  <c r="I18" i="1" s="1"/>
  <c r="J19" i="1"/>
  <c r="I19" i="1" s="1"/>
  <c r="J20" i="1"/>
  <c r="I20" i="1" s="1"/>
  <c r="J21" i="1"/>
  <c r="I21" i="1" s="1"/>
  <c r="J22" i="1"/>
  <c r="I22" i="1" s="1"/>
  <c r="J23" i="1"/>
  <c r="I23" i="1" s="1"/>
  <c r="J24" i="1"/>
  <c r="I24" i="1" s="1"/>
  <c r="J25" i="1"/>
  <c r="I25" i="1" s="1"/>
  <c r="J14" i="1"/>
  <c r="I14" i="1" s="1"/>
  <c r="V250" i="1"/>
  <c r="V254" i="1" s="1"/>
  <c r="U250" i="1"/>
  <c r="U254" i="1" s="1"/>
  <c r="T250" i="1"/>
  <c r="T254" i="1" s="1"/>
  <c r="S250" i="1"/>
  <c r="S254" i="1" s="1"/>
  <c r="R250" i="1"/>
  <c r="R254" i="1" s="1"/>
  <c r="Q250" i="1"/>
  <c r="Q254" i="1" s="1"/>
  <c r="P250" i="1"/>
  <c r="P254" i="1" s="1"/>
  <c r="O250" i="1"/>
  <c r="O254" i="1" s="1"/>
  <c r="N250" i="1"/>
  <c r="N254" i="1" s="1"/>
  <c r="M250" i="1"/>
  <c r="M254" i="1" s="1"/>
  <c r="L250" i="1"/>
  <c r="L254" i="1" s="1"/>
  <c r="K250" i="1"/>
  <c r="K254" i="1" s="1"/>
  <c r="V223" i="1"/>
  <c r="U223" i="1"/>
  <c r="T223" i="1"/>
  <c r="S223" i="1"/>
  <c r="R223" i="1"/>
  <c r="Q223" i="1"/>
  <c r="P223" i="1"/>
  <c r="O223" i="1"/>
  <c r="N223" i="1"/>
  <c r="M223" i="1"/>
  <c r="L223" i="1"/>
  <c r="K22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V96" i="1"/>
  <c r="U96" i="1"/>
  <c r="T96" i="1"/>
  <c r="S96" i="1"/>
  <c r="R96" i="1"/>
  <c r="Q96" i="1"/>
  <c r="P96" i="1"/>
  <c r="O96" i="1"/>
  <c r="N96" i="1"/>
  <c r="M96" i="1"/>
  <c r="L96" i="1"/>
  <c r="K96" i="1"/>
  <c r="V89" i="1"/>
  <c r="U89" i="1"/>
  <c r="T89" i="1"/>
  <c r="S89" i="1"/>
  <c r="R89" i="1"/>
  <c r="Q89" i="1"/>
  <c r="P89" i="1"/>
  <c r="O89" i="1"/>
  <c r="N89" i="1"/>
  <c r="M89" i="1"/>
  <c r="L89" i="1"/>
  <c r="K89" i="1"/>
  <c r="V72" i="1"/>
  <c r="U72" i="1"/>
  <c r="T72" i="1"/>
  <c r="S72" i="1"/>
  <c r="R72" i="1"/>
  <c r="Q72" i="1"/>
  <c r="P72" i="1"/>
  <c r="O72" i="1"/>
  <c r="N72" i="1"/>
  <c r="M72" i="1"/>
  <c r="L72" i="1"/>
  <c r="K72" i="1"/>
  <c r="V61" i="1"/>
  <c r="U61" i="1"/>
  <c r="T61" i="1"/>
  <c r="S61" i="1"/>
  <c r="R61" i="1"/>
  <c r="Q61" i="1"/>
  <c r="P61" i="1"/>
  <c r="O61" i="1"/>
  <c r="N61" i="1"/>
  <c r="M61" i="1"/>
  <c r="L61" i="1"/>
  <c r="K61" i="1"/>
  <c r="V35" i="1"/>
  <c r="U35" i="1"/>
  <c r="T35" i="1"/>
  <c r="S35" i="1"/>
  <c r="R35" i="1"/>
  <c r="Q35" i="1"/>
  <c r="P35" i="1"/>
  <c r="O35" i="1"/>
  <c r="N35" i="1"/>
  <c r="M35" i="1"/>
  <c r="L35" i="1"/>
  <c r="K35" i="1"/>
  <c r="V27" i="1"/>
  <c r="U27" i="1"/>
  <c r="T27" i="1"/>
  <c r="S27" i="1"/>
  <c r="R27" i="1"/>
  <c r="Q27" i="1"/>
  <c r="P27" i="1"/>
  <c r="O27" i="1"/>
  <c r="N27" i="1"/>
  <c r="M27" i="1"/>
  <c r="L27" i="1"/>
  <c r="K27" i="1"/>
  <c r="V12" i="1"/>
  <c r="U12" i="1"/>
  <c r="T12" i="1"/>
  <c r="S12" i="1"/>
  <c r="R12" i="1"/>
  <c r="Q12" i="1"/>
  <c r="P12" i="1"/>
  <c r="O12" i="1"/>
  <c r="N12" i="1"/>
  <c r="M12" i="1"/>
  <c r="L12" i="1"/>
  <c r="K12" i="1"/>
  <c r="I137" i="4"/>
  <c r="AH250" i="1" l="1"/>
  <c r="BA250" i="1"/>
  <c r="G22" i="1"/>
  <c r="BE255" i="1"/>
  <c r="BI255" i="1"/>
  <c r="BF255" i="1"/>
  <c r="BJ255" i="1"/>
  <c r="G240" i="1"/>
  <c r="AT250" i="1"/>
  <c r="AT254" i="1" s="1"/>
  <c r="BK252" i="1"/>
  <c r="G13" i="1"/>
  <c r="AV252" i="1"/>
  <c r="AH223" i="1"/>
  <c r="BC255" i="1"/>
  <c r="BG253" i="1"/>
  <c r="G238" i="1"/>
  <c r="G242" i="1"/>
  <c r="BD255" i="1"/>
  <c r="BH255" i="1"/>
  <c r="G244" i="1"/>
  <c r="G224" i="1"/>
  <c r="G239" i="1"/>
  <c r="Y223" i="1"/>
  <c r="X251" i="1"/>
  <c r="X250" i="1" s="1"/>
  <c r="G237" i="1"/>
  <c r="G241" i="1"/>
  <c r="G245" i="1"/>
  <c r="X223" i="1"/>
  <c r="G246" i="1"/>
  <c r="G243" i="1"/>
  <c r="G231" i="1"/>
  <c r="G202" i="1"/>
  <c r="G215" i="1"/>
  <c r="G205" i="1"/>
  <c r="G227" i="1"/>
  <c r="G233" i="1"/>
  <c r="G226" i="1"/>
  <c r="G228" i="1"/>
  <c r="G230" i="1"/>
  <c r="G232" i="1"/>
  <c r="BA223" i="1"/>
  <c r="G229" i="1"/>
  <c r="AT223" i="1"/>
  <c r="G236" i="1"/>
  <c r="AS250" i="1"/>
  <c r="AS223" i="1"/>
  <c r="G142" i="1"/>
  <c r="G160" i="1"/>
  <c r="G167" i="1"/>
  <c r="AH35" i="1"/>
  <c r="G185" i="1"/>
  <c r="G225" i="1"/>
  <c r="I223" i="1"/>
  <c r="J223" i="1"/>
  <c r="G25" i="1"/>
  <c r="G148" i="1"/>
  <c r="G156" i="1"/>
  <c r="G184" i="1"/>
  <c r="G191" i="1"/>
  <c r="AH61" i="1"/>
  <c r="G21" i="1"/>
  <c r="G17" i="1"/>
  <c r="G178" i="1"/>
  <c r="AH72" i="1"/>
  <c r="G92" i="1"/>
  <c r="G166" i="1"/>
  <c r="G175" i="1"/>
  <c r="AH27" i="1"/>
  <c r="AH89" i="1"/>
  <c r="BA27" i="1"/>
  <c r="BB255" i="1"/>
  <c r="AZ27" i="1"/>
  <c r="G19" i="1"/>
  <c r="G171" i="1"/>
  <c r="G188" i="1"/>
  <c r="AG35" i="1"/>
  <c r="G18" i="1"/>
  <c r="G30" i="1"/>
  <c r="G78" i="1"/>
  <c r="G83" i="1"/>
  <c r="G93" i="1"/>
  <c r="G105" i="1"/>
  <c r="G121" i="1"/>
  <c r="G146" i="1"/>
  <c r="G149" i="1"/>
  <c r="G161" i="1"/>
  <c r="G164" i="1"/>
  <c r="G182" i="1"/>
  <c r="G200" i="1"/>
  <c r="G203" i="1"/>
  <c r="G207" i="1"/>
  <c r="G14" i="1"/>
  <c r="BA12" i="1"/>
  <c r="G199" i="1"/>
  <c r="G40" i="1"/>
  <c r="G44" i="1"/>
  <c r="G48" i="1"/>
  <c r="G79" i="1"/>
  <c r="G94" i="1"/>
  <c r="G109" i="1"/>
  <c r="G125" i="1"/>
  <c r="G144" i="1"/>
  <c r="G147" i="1"/>
  <c r="G150" i="1"/>
  <c r="G154" i="1"/>
  <c r="G162" i="1"/>
  <c r="G165" i="1"/>
  <c r="G168" i="1"/>
  <c r="G173" i="1"/>
  <c r="G180" i="1"/>
  <c r="G183" i="1"/>
  <c r="G186" i="1"/>
  <c r="G189" i="1"/>
  <c r="G196" i="1"/>
  <c r="G201" i="1"/>
  <c r="G204" i="1"/>
  <c r="G208" i="1"/>
  <c r="G211" i="1"/>
  <c r="Y27" i="1"/>
  <c r="AS89" i="1"/>
  <c r="G153" i="1"/>
  <c r="G194" i="1"/>
  <c r="G23" i="1"/>
  <c r="G41" i="1"/>
  <c r="G50" i="1"/>
  <c r="G80" i="1"/>
  <c r="G113" i="1"/>
  <c r="G134" i="1"/>
  <c r="G137" i="1"/>
  <c r="G140" i="1"/>
  <c r="G155" i="1"/>
  <c r="G159" i="1"/>
  <c r="G170" i="1"/>
  <c r="G174" i="1"/>
  <c r="G177" i="1"/>
  <c r="G187" i="1"/>
  <c r="G190" i="1"/>
  <c r="G193" i="1"/>
  <c r="G209" i="1"/>
  <c r="G212" i="1"/>
  <c r="AG91" i="1"/>
  <c r="AG89" i="1" s="1"/>
  <c r="BA35" i="1"/>
  <c r="AZ61" i="1"/>
  <c r="J250" i="1"/>
  <c r="J254" i="1" s="1"/>
  <c r="I250" i="1"/>
  <c r="G77" i="1"/>
  <c r="G82" i="1"/>
  <c r="G101" i="1"/>
  <c r="G117" i="1"/>
  <c r="G141" i="1"/>
  <c r="X61" i="1"/>
  <c r="X96" i="1"/>
  <c r="I89" i="1"/>
  <c r="G37" i="1"/>
  <c r="G100" i="1"/>
  <c r="G116" i="1"/>
  <c r="G135" i="1"/>
  <c r="AZ75" i="1"/>
  <c r="AZ72" i="1" s="1"/>
  <c r="BA72" i="1"/>
  <c r="G20" i="1"/>
  <c r="G38" i="1"/>
  <c r="G42" i="1"/>
  <c r="G46" i="1"/>
  <c r="G51" i="1"/>
  <c r="G65" i="1"/>
  <c r="G69" i="1"/>
  <c r="I96" i="1"/>
  <c r="G98" i="1"/>
  <c r="G106" i="1"/>
  <c r="G114" i="1"/>
  <c r="G122" i="1"/>
  <c r="G138" i="1"/>
  <c r="AH133" i="1"/>
  <c r="AH12" i="1"/>
  <c r="AT89" i="1"/>
  <c r="AS97" i="1"/>
  <c r="AS96" i="1" s="1"/>
  <c r="AT96" i="1"/>
  <c r="AS136" i="1"/>
  <c r="AS133" i="1" s="1"/>
  <c r="AT133" i="1"/>
  <c r="G32" i="1"/>
  <c r="G45" i="1"/>
  <c r="G64" i="1"/>
  <c r="G108" i="1"/>
  <c r="G119" i="1"/>
  <c r="G128" i="1"/>
  <c r="G39" i="1"/>
  <c r="G43" i="1"/>
  <c r="G47" i="1"/>
  <c r="G62" i="1"/>
  <c r="G66" i="1"/>
  <c r="G73" i="1"/>
  <c r="G104" i="1"/>
  <c r="G107" i="1"/>
  <c r="G112" i="1"/>
  <c r="G115" i="1"/>
  <c r="G120" i="1"/>
  <c r="G123" i="1"/>
  <c r="G129" i="1"/>
  <c r="G139" i="1"/>
  <c r="G145" i="1"/>
  <c r="G158" i="1"/>
  <c r="G163" i="1"/>
  <c r="G176" i="1"/>
  <c r="G181" i="1"/>
  <c r="G192" i="1"/>
  <c r="G198" i="1"/>
  <c r="G210" i="1"/>
  <c r="G217" i="1"/>
  <c r="Y35" i="1"/>
  <c r="Y61" i="1"/>
  <c r="Y96" i="1"/>
  <c r="AG99" i="1"/>
  <c r="G99" i="1" s="1"/>
  <c r="AH96" i="1"/>
  <c r="AZ90" i="1"/>
  <c r="G90" i="1" s="1"/>
  <c r="BA89" i="1"/>
  <c r="G29" i="1"/>
  <c r="G68" i="1"/>
  <c r="G103" i="1"/>
  <c r="G111" i="1"/>
  <c r="G124" i="1"/>
  <c r="J89" i="1"/>
  <c r="J133" i="1"/>
  <c r="G24" i="1"/>
  <c r="J12" i="1"/>
  <c r="G31" i="1"/>
  <c r="G63" i="1"/>
  <c r="G67" i="1"/>
  <c r="G102" i="1"/>
  <c r="G110" i="1"/>
  <c r="G118" i="1"/>
  <c r="G126" i="1"/>
  <c r="G151" i="1"/>
  <c r="G179" i="1"/>
  <c r="G195" i="1"/>
  <c r="G214" i="1"/>
  <c r="X28" i="1"/>
  <c r="X27" i="1" s="1"/>
  <c r="Y133" i="1"/>
  <c r="AS36" i="1"/>
  <c r="G36" i="1" s="1"/>
  <c r="AT35" i="1"/>
  <c r="AS74" i="1"/>
  <c r="G74" i="1" s="1"/>
  <c r="AT72" i="1"/>
  <c r="AZ89" i="1"/>
  <c r="AZ96" i="1"/>
  <c r="AT12" i="1"/>
  <c r="AZ133" i="1"/>
  <c r="AG27" i="1"/>
  <c r="AG61" i="1"/>
  <c r="AG72" i="1"/>
  <c r="AZ35" i="1"/>
  <c r="BA96" i="1"/>
  <c r="F252" i="1"/>
  <c r="G76" i="1"/>
  <c r="I72" i="1"/>
  <c r="J72" i="1"/>
  <c r="AZ223" i="1"/>
  <c r="BA133" i="1"/>
  <c r="BA61" i="1"/>
  <c r="BA254" i="1"/>
  <c r="AZ12" i="1"/>
  <c r="BG255" i="1"/>
  <c r="BD252" i="1"/>
  <c r="BH252" i="1"/>
  <c r="BD253" i="1"/>
  <c r="BH253" i="1"/>
  <c r="BG252" i="1"/>
  <c r="BC253" i="1"/>
  <c r="BK253" i="1"/>
  <c r="BK255" i="1"/>
  <c r="BE252" i="1"/>
  <c r="BI252" i="1"/>
  <c r="BE253" i="1"/>
  <c r="BI253" i="1"/>
  <c r="BC252" i="1"/>
  <c r="BB252" i="1"/>
  <c r="BF252" i="1"/>
  <c r="BJ252" i="1"/>
  <c r="BB253" i="1"/>
  <c r="BF253" i="1"/>
  <c r="BJ253" i="1"/>
  <c r="AJ252" i="1"/>
  <c r="AN252" i="1"/>
  <c r="AW255" i="1"/>
  <c r="AX255" i="1"/>
  <c r="AL255" i="1"/>
  <c r="AP255" i="1"/>
  <c r="AU255" i="1"/>
  <c r="AS61" i="1"/>
  <c r="AT61" i="1"/>
  <c r="AT27" i="1"/>
  <c r="AS27" i="1"/>
  <c r="AS12" i="1"/>
  <c r="AW252" i="1"/>
  <c r="AU253" i="1"/>
  <c r="AX252" i="1"/>
  <c r="AV253" i="1"/>
  <c r="AV255" i="1"/>
  <c r="AW253" i="1"/>
  <c r="AX253" i="1"/>
  <c r="Z255" i="1"/>
  <c r="AD255" i="1"/>
  <c r="AI252" i="1"/>
  <c r="AM252" i="1"/>
  <c r="N255" i="1"/>
  <c r="R255" i="1"/>
  <c r="V255" i="1"/>
  <c r="AI255" i="1"/>
  <c r="AM253" i="1"/>
  <c r="AK255" i="1"/>
  <c r="AO252" i="1"/>
  <c r="AG223" i="1"/>
  <c r="AG133" i="1"/>
  <c r="AH254" i="1"/>
  <c r="AG15" i="1"/>
  <c r="AG12" i="1" s="1"/>
  <c r="AM255" i="1"/>
  <c r="AL252" i="1"/>
  <c r="AP252" i="1"/>
  <c r="AJ253" i="1"/>
  <c r="AN253" i="1"/>
  <c r="AJ255" i="1"/>
  <c r="AN255" i="1"/>
  <c r="AK252" i="1"/>
  <c r="AI253" i="1"/>
  <c r="AK253" i="1"/>
  <c r="AO253" i="1"/>
  <c r="AO255" i="1"/>
  <c r="AL253" i="1"/>
  <c r="AP253" i="1"/>
  <c r="AA255" i="1"/>
  <c r="AE255" i="1"/>
  <c r="T252" i="1"/>
  <c r="AB255" i="1"/>
  <c r="L252" i="1"/>
  <c r="P252" i="1"/>
  <c r="AC255" i="1"/>
  <c r="X133" i="1"/>
  <c r="X89" i="1"/>
  <c r="Y89" i="1"/>
  <c r="X72" i="1"/>
  <c r="Y72" i="1"/>
  <c r="X35" i="1"/>
  <c r="Y12" i="1"/>
  <c r="Y254" i="1"/>
  <c r="X12" i="1"/>
  <c r="AC252" i="1"/>
  <c r="AC253" i="1"/>
  <c r="AD253" i="1"/>
  <c r="AB252" i="1"/>
  <c r="AB253" i="1"/>
  <c r="Z252" i="1"/>
  <c r="AD252" i="1"/>
  <c r="Z253" i="1"/>
  <c r="AA252" i="1"/>
  <c r="AE252" i="1"/>
  <c r="AA253" i="1"/>
  <c r="AE253" i="1"/>
  <c r="K252" i="1"/>
  <c r="O252" i="1"/>
  <c r="S252" i="1"/>
  <c r="K255" i="1"/>
  <c r="O255" i="1"/>
  <c r="S255" i="1"/>
  <c r="J35" i="1"/>
  <c r="I61" i="1"/>
  <c r="M255" i="1"/>
  <c r="Q255" i="1"/>
  <c r="U255" i="1"/>
  <c r="I133" i="1"/>
  <c r="J96" i="1"/>
  <c r="J61" i="1"/>
  <c r="I35" i="1"/>
  <c r="I27" i="1"/>
  <c r="J27" i="1"/>
  <c r="I16" i="1"/>
  <c r="G16" i="1" s="1"/>
  <c r="Q252" i="1"/>
  <c r="U252" i="1"/>
  <c r="O253" i="1"/>
  <c r="N252" i="1"/>
  <c r="R252" i="1"/>
  <c r="V252" i="1"/>
  <c r="L253" i="1"/>
  <c r="P253" i="1"/>
  <c r="T253" i="1"/>
  <c r="L255" i="1"/>
  <c r="P255" i="1"/>
  <c r="T255" i="1"/>
  <c r="M252" i="1"/>
  <c r="K253" i="1"/>
  <c r="S253" i="1"/>
  <c r="M253" i="1"/>
  <c r="Q253" i="1"/>
  <c r="U253" i="1"/>
  <c r="N253" i="1"/>
  <c r="R253" i="1"/>
  <c r="V253" i="1"/>
  <c r="AI118" i="4"/>
  <c r="G251" i="1" l="1"/>
  <c r="B10" i="5" s="1"/>
  <c r="G136" i="1"/>
  <c r="G75" i="1"/>
  <c r="G72" i="1" s="1"/>
  <c r="G223" i="1"/>
  <c r="Y252" i="1"/>
  <c r="AZ254" i="1"/>
  <c r="G91" i="1"/>
  <c r="G89" i="1" s="1"/>
  <c r="BA253" i="1"/>
  <c r="G97" i="1"/>
  <c r="G96" i="1" s="1"/>
  <c r="BA255" i="1"/>
  <c r="AH255" i="1"/>
  <c r="AT255" i="1"/>
  <c r="AG96" i="1"/>
  <c r="AG253" i="1" s="1"/>
  <c r="AH252" i="1"/>
  <c r="G35" i="1"/>
  <c r="J253" i="1"/>
  <c r="G250" i="1"/>
  <c r="AH253" i="1"/>
  <c r="AG254" i="1"/>
  <c r="G133" i="1"/>
  <c r="X254" i="1"/>
  <c r="BA252" i="1"/>
  <c r="G15" i="1"/>
  <c r="G12" i="1" s="1"/>
  <c r="AS72" i="1"/>
  <c r="G61" i="1"/>
  <c r="G28" i="1"/>
  <c r="G27" i="1" s="1"/>
  <c r="AZ255" i="1"/>
  <c r="AZ252" i="1"/>
  <c r="AZ253" i="1"/>
  <c r="X253" i="1"/>
  <c r="Y253" i="1"/>
  <c r="AT253" i="1"/>
  <c r="AT252" i="1"/>
  <c r="Y255" i="1"/>
  <c r="X255" i="1"/>
  <c r="X252" i="1"/>
  <c r="J252" i="1"/>
  <c r="J255" i="1"/>
  <c r="I12" i="1"/>
  <c r="I254" i="1"/>
  <c r="V171" i="4"/>
  <c r="U171" i="4" s="1"/>
  <c r="V170" i="4"/>
  <c r="U170" i="4" s="1"/>
  <c r="V165" i="4"/>
  <c r="U165" i="4" s="1"/>
  <c r="V164" i="4"/>
  <c r="V158" i="4"/>
  <c r="U158" i="4" s="1"/>
  <c r="V157" i="4"/>
  <c r="U157" i="4" s="1"/>
  <c r="V156" i="4"/>
  <c r="U156" i="4" s="1"/>
  <c r="V155" i="4"/>
  <c r="U155" i="4" s="1"/>
  <c r="V154" i="4"/>
  <c r="U154" i="4" s="1"/>
  <c r="V153" i="4"/>
  <c r="U153" i="4" s="1"/>
  <c r="V151" i="4"/>
  <c r="U151" i="4" s="1"/>
  <c r="V150" i="4"/>
  <c r="U150" i="4" s="1"/>
  <c r="V149" i="4"/>
  <c r="U149" i="4" s="1"/>
  <c r="V148" i="4"/>
  <c r="U148" i="4" s="1"/>
  <c r="V147" i="4"/>
  <c r="U147" i="4" s="1"/>
  <c r="V145" i="4"/>
  <c r="U145" i="4" s="1"/>
  <c r="V144" i="4"/>
  <c r="U144" i="4" s="1"/>
  <c r="V143" i="4"/>
  <c r="U143" i="4" s="1"/>
  <c r="V142" i="4"/>
  <c r="U142" i="4" s="1"/>
  <c r="V140" i="4"/>
  <c r="U140" i="4" s="1"/>
  <c r="V139" i="4"/>
  <c r="U139" i="4" s="1"/>
  <c r="V138" i="4"/>
  <c r="U138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2" i="4"/>
  <c r="U122" i="4" s="1"/>
  <c r="V121" i="4"/>
  <c r="U121" i="4" s="1"/>
  <c r="V120" i="4"/>
  <c r="U120" i="4" s="1"/>
  <c r="V117" i="4"/>
  <c r="U117" i="4" s="1"/>
  <c r="V116" i="4"/>
  <c r="U116" i="4" s="1"/>
  <c r="V115" i="4"/>
  <c r="U115" i="4" s="1"/>
  <c r="V107" i="4"/>
  <c r="V106" i="4"/>
  <c r="U106" i="4" s="1"/>
  <c r="V103" i="4"/>
  <c r="U103" i="4" s="1"/>
  <c r="V102" i="4"/>
  <c r="U102" i="4" s="1"/>
  <c r="V101" i="4"/>
  <c r="U101" i="4" s="1"/>
  <c r="V99" i="4"/>
  <c r="U99" i="4" s="1"/>
  <c r="V98" i="4"/>
  <c r="U98" i="4" s="1"/>
  <c r="V96" i="4"/>
  <c r="U96" i="4" s="1"/>
  <c r="V94" i="4"/>
  <c r="U94" i="4" s="1"/>
  <c r="V93" i="4"/>
  <c r="U93" i="4" s="1"/>
  <c r="V92" i="4"/>
  <c r="U92" i="4" s="1"/>
  <c r="V89" i="4"/>
  <c r="U89" i="4" s="1"/>
  <c r="V88" i="4"/>
  <c r="U88" i="4" s="1"/>
  <c r="V85" i="4"/>
  <c r="V84" i="4"/>
  <c r="U84" i="4" s="1"/>
  <c r="V82" i="4"/>
  <c r="U82" i="4" s="1"/>
  <c r="V80" i="4"/>
  <c r="U80" i="4" s="1"/>
  <c r="V79" i="4"/>
  <c r="U79" i="4" s="1"/>
  <c r="V78" i="4"/>
  <c r="U78" i="4" s="1"/>
  <c r="V75" i="4"/>
  <c r="U75" i="4" s="1"/>
  <c r="V74" i="4"/>
  <c r="U74" i="4" s="1"/>
  <c r="V73" i="4"/>
  <c r="U73" i="4" s="1"/>
  <c r="V71" i="4"/>
  <c r="U71" i="4" s="1"/>
  <c r="V70" i="4"/>
  <c r="U70" i="4" s="1"/>
  <c r="V69" i="4"/>
  <c r="U69" i="4" s="1"/>
  <c r="V67" i="4"/>
  <c r="U67" i="4" s="1"/>
  <c r="V65" i="4"/>
  <c r="U65" i="4" s="1"/>
  <c r="V64" i="4"/>
  <c r="U64" i="4" s="1"/>
  <c r="V62" i="4"/>
  <c r="U62" i="4" s="1"/>
  <c r="V59" i="4"/>
  <c r="U59" i="4" s="1"/>
  <c r="V56" i="4"/>
  <c r="U56" i="4" s="1"/>
  <c r="V55" i="4"/>
  <c r="U55" i="4" s="1"/>
  <c r="V52" i="4"/>
  <c r="U52" i="4" s="1"/>
  <c r="V51" i="4"/>
  <c r="U51" i="4" s="1"/>
  <c r="V50" i="4"/>
  <c r="U50" i="4" s="1"/>
  <c r="V49" i="4"/>
  <c r="U49" i="4" s="1"/>
  <c r="V48" i="4"/>
  <c r="U48" i="4" s="1"/>
  <c r="V47" i="4"/>
  <c r="U47" i="4" s="1"/>
  <c r="V45" i="4"/>
  <c r="U45" i="4" s="1"/>
  <c r="V44" i="4"/>
  <c r="U44" i="4" s="1"/>
  <c r="V40" i="4"/>
  <c r="U40" i="4" s="1"/>
  <c r="V38" i="4"/>
  <c r="U38" i="4" s="1"/>
  <c r="V35" i="4"/>
  <c r="U35" i="4" s="1"/>
  <c r="V32" i="4"/>
  <c r="U32" i="4" s="1"/>
  <c r="V29" i="4"/>
  <c r="U29" i="4" s="1"/>
  <c r="V26" i="4"/>
  <c r="U26" i="4" s="1"/>
  <c r="V25" i="4"/>
  <c r="U25" i="4" s="1"/>
  <c r="V23" i="4"/>
  <c r="U23" i="4" s="1"/>
  <c r="V22" i="4"/>
  <c r="U22" i="4" s="1"/>
  <c r="V20" i="4"/>
  <c r="U20" i="4" s="1"/>
  <c r="V19" i="4"/>
  <c r="U19" i="4" s="1"/>
  <c r="V15" i="4"/>
  <c r="U15" i="4" s="1"/>
  <c r="V14" i="4"/>
  <c r="U14" i="4" s="1"/>
  <c r="AG169" i="4"/>
  <c r="AG168" i="4" s="1"/>
  <c r="AF169" i="4"/>
  <c r="AF168" i="4" s="1"/>
  <c r="AE169" i="4"/>
  <c r="AE168" i="4" s="1"/>
  <c r="AD169" i="4"/>
  <c r="AD168" i="4" s="1"/>
  <c r="AC169" i="4"/>
  <c r="AC168" i="4" s="1"/>
  <c r="AB169" i="4"/>
  <c r="AB168" i="4" s="1"/>
  <c r="AA169" i="4"/>
  <c r="AA168" i="4" s="1"/>
  <c r="Z169" i="4"/>
  <c r="Z168" i="4" s="1"/>
  <c r="Y169" i="4"/>
  <c r="Y168" i="4" s="1"/>
  <c r="X169" i="4"/>
  <c r="X168" i="4" s="1"/>
  <c r="W169" i="4"/>
  <c r="W168" i="4" s="1"/>
  <c r="AG163" i="4"/>
  <c r="AF163" i="4"/>
  <c r="AE163" i="4"/>
  <c r="AD163" i="4"/>
  <c r="AC163" i="4"/>
  <c r="AB163" i="4"/>
  <c r="AA163" i="4"/>
  <c r="Z163" i="4"/>
  <c r="Y163" i="4"/>
  <c r="X163" i="4"/>
  <c r="W163" i="4"/>
  <c r="AG137" i="4"/>
  <c r="AF137" i="4"/>
  <c r="AE137" i="4"/>
  <c r="AD137" i="4"/>
  <c r="AC137" i="4"/>
  <c r="AB137" i="4"/>
  <c r="AA137" i="4"/>
  <c r="Z137" i="4"/>
  <c r="Y137" i="4"/>
  <c r="X137" i="4"/>
  <c r="W137" i="4"/>
  <c r="AG119" i="4"/>
  <c r="AF119" i="4"/>
  <c r="AE119" i="4"/>
  <c r="AD119" i="4"/>
  <c r="AC119" i="4"/>
  <c r="AB119" i="4"/>
  <c r="AA119" i="4"/>
  <c r="Z119" i="4"/>
  <c r="Y119" i="4"/>
  <c r="X119" i="4"/>
  <c r="W119" i="4"/>
  <c r="AG113" i="4"/>
  <c r="AF113" i="4"/>
  <c r="AE113" i="4"/>
  <c r="AD113" i="4"/>
  <c r="AC113" i="4"/>
  <c r="AB113" i="4"/>
  <c r="AA113" i="4"/>
  <c r="Z113" i="4"/>
  <c r="Y113" i="4"/>
  <c r="X113" i="4"/>
  <c r="W113" i="4"/>
  <c r="AG105" i="4"/>
  <c r="AG104" i="4" s="1"/>
  <c r="AF105" i="4"/>
  <c r="AF104" i="4" s="1"/>
  <c r="AE105" i="4"/>
  <c r="AE104" i="4" s="1"/>
  <c r="AD105" i="4"/>
  <c r="AD104" i="4" s="1"/>
  <c r="AC105" i="4"/>
  <c r="AC104" i="4" s="1"/>
  <c r="AB105" i="4"/>
  <c r="AB104" i="4" s="1"/>
  <c r="AA105" i="4"/>
  <c r="AA104" i="4" s="1"/>
  <c r="Z105" i="4"/>
  <c r="Z104" i="4" s="1"/>
  <c r="Y105" i="4"/>
  <c r="Y104" i="4" s="1"/>
  <c r="X105" i="4"/>
  <c r="X104" i="4" s="1"/>
  <c r="W105" i="4"/>
  <c r="W104" i="4" s="1"/>
  <c r="AG100" i="4"/>
  <c r="AF100" i="4"/>
  <c r="AE100" i="4"/>
  <c r="AD100" i="4"/>
  <c r="AC100" i="4"/>
  <c r="AB100" i="4"/>
  <c r="AA100" i="4"/>
  <c r="Z100" i="4"/>
  <c r="Y100" i="4"/>
  <c r="X100" i="4"/>
  <c r="W100" i="4"/>
  <c r="AG97" i="4"/>
  <c r="AF97" i="4"/>
  <c r="AE97" i="4"/>
  <c r="AD97" i="4"/>
  <c r="AC97" i="4"/>
  <c r="AB97" i="4"/>
  <c r="AA97" i="4"/>
  <c r="Z97" i="4"/>
  <c r="Y97" i="4"/>
  <c r="X97" i="4"/>
  <c r="W97" i="4"/>
  <c r="AG95" i="4"/>
  <c r="AF95" i="4"/>
  <c r="AE95" i="4"/>
  <c r="AD95" i="4"/>
  <c r="AC95" i="4"/>
  <c r="AB95" i="4"/>
  <c r="AA95" i="4"/>
  <c r="Z95" i="4"/>
  <c r="Y95" i="4"/>
  <c r="X95" i="4"/>
  <c r="W95" i="4"/>
  <c r="AG91" i="4"/>
  <c r="AF91" i="4"/>
  <c r="AE91" i="4"/>
  <c r="AD91" i="4"/>
  <c r="AC91" i="4"/>
  <c r="AB91" i="4"/>
  <c r="AA91" i="4"/>
  <c r="Z91" i="4"/>
  <c r="Y91" i="4"/>
  <c r="X91" i="4"/>
  <c r="W91" i="4"/>
  <c r="AG87" i="4"/>
  <c r="AF87" i="4"/>
  <c r="AE87" i="4"/>
  <c r="AD87" i="4"/>
  <c r="AC87" i="4"/>
  <c r="AB87" i="4"/>
  <c r="AA87" i="4"/>
  <c r="Z87" i="4"/>
  <c r="Y87" i="4"/>
  <c r="X87" i="4"/>
  <c r="W87" i="4"/>
  <c r="AG83" i="4"/>
  <c r="AG81" i="4" s="1"/>
  <c r="AF83" i="4"/>
  <c r="AF81" i="4" s="1"/>
  <c r="AE83" i="4"/>
  <c r="AE81" i="4" s="1"/>
  <c r="AD83" i="4"/>
  <c r="AD81" i="4" s="1"/>
  <c r="AC83" i="4"/>
  <c r="AC81" i="4" s="1"/>
  <c r="AB83" i="4"/>
  <c r="AB81" i="4" s="1"/>
  <c r="AA83" i="4"/>
  <c r="AA81" i="4" s="1"/>
  <c r="Z83" i="4"/>
  <c r="Z81" i="4" s="1"/>
  <c r="Y83" i="4"/>
  <c r="Y81" i="4" s="1"/>
  <c r="X83" i="4"/>
  <c r="X81" i="4" s="1"/>
  <c r="W83" i="4"/>
  <c r="W81" i="4" s="1"/>
  <c r="AG77" i="4"/>
  <c r="AG76" i="4" s="1"/>
  <c r="AF77" i="4"/>
  <c r="AF76" i="4" s="1"/>
  <c r="AE77" i="4"/>
  <c r="AE76" i="4" s="1"/>
  <c r="AD77" i="4"/>
  <c r="AD76" i="4" s="1"/>
  <c r="AC77" i="4"/>
  <c r="AC76" i="4" s="1"/>
  <c r="AB77" i="4"/>
  <c r="AB76" i="4" s="1"/>
  <c r="AA77" i="4"/>
  <c r="AA76" i="4" s="1"/>
  <c r="Z77" i="4"/>
  <c r="Y77" i="4"/>
  <c r="Y76" i="4" s="1"/>
  <c r="X77" i="4"/>
  <c r="X76" i="4" s="1"/>
  <c r="W77" i="4"/>
  <c r="W76" i="4" s="1"/>
  <c r="Z76" i="4"/>
  <c r="AG72" i="4"/>
  <c r="AF72" i="4"/>
  <c r="AE72" i="4"/>
  <c r="AD72" i="4"/>
  <c r="AC72" i="4"/>
  <c r="AB72" i="4"/>
  <c r="AA72" i="4"/>
  <c r="Z72" i="4"/>
  <c r="Y72" i="4"/>
  <c r="X72" i="4"/>
  <c r="W72" i="4"/>
  <c r="AG68" i="4"/>
  <c r="AF68" i="4"/>
  <c r="AE68" i="4"/>
  <c r="AD68" i="4"/>
  <c r="AC68" i="4"/>
  <c r="AB68" i="4"/>
  <c r="AA68" i="4"/>
  <c r="Z68" i="4"/>
  <c r="Y68" i="4"/>
  <c r="X68" i="4"/>
  <c r="W68" i="4"/>
  <c r="AG63" i="4"/>
  <c r="AF63" i="4"/>
  <c r="AE63" i="4"/>
  <c r="AD63" i="4"/>
  <c r="AC63" i="4"/>
  <c r="AB63" i="4"/>
  <c r="AA63" i="4"/>
  <c r="Z63" i="4"/>
  <c r="Y63" i="4"/>
  <c r="X63" i="4"/>
  <c r="W63" i="4"/>
  <c r="AG61" i="4"/>
  <c r="AF61" i="4"/>
  <c r="AE61" i="4"/>
  <c r="AD61" i="4"/>
  <c r="AC61" i="4"/>
  <c r="AB61" i="4"/>
  <c r="AA61" i="4"/>
  <c r="Z61" i="4"/>
  <c r="Y61" i="4"/>
  <c r="X61" i="4"/>
  <c r="W61" i="4"/>
  <c r="AG58" i="4"/>
  <c r="AF58" i="4"/>
  <c r="AE58" i="4"/>
  <c r="AD58" i="4"/>
  <c r="AC58" i="4"/>
  <c r="AB58" i="4"/>
  <c r="AA58" i="4"/>
  <c r="Z58" i="4"/>
  <c r="Y58" i="4"/>
  <c r="X58" i="4"/>
  <c r="W58" i="4"/>
  <c r="AG54" i="4"/>
  <c r="AG53" i="4" s="1"/>
  <c r="AF54" i="4"/>
  <c r="AF53" i="4" s="1"/>
  <c r="AE54" i="4"/>
  <c r="AE53" i="4" s="1"/>
  <c r="AD54" i="4"/>
  <c r="AD53" i="4" s="1"/>
  <c r="AC54" i="4"/>
  <c r="AC53" i="4" s="1"/>
  <c r="AB54" i="4"/>
  <c r="AB53" i="4" s="1"/>
  <c r="AA54" i="4"/>
  <c r="AA53" i="4" s="1"/>
  <c r="Z54" i="4"/>
  <c r="Z53" i="4" s="1"/>
  <c r="Y54" i="4"/>
  <c r="Y53" i="4" s="1"/>
  <c r="X54" i="4"/>
  <c r="X53" i="4" s="1"/>
  <c r="W54" i="4"/>
  <c r="W53" i="4" s="1"/>
  <c r="AG46" i="4"/>
  <c r="AF46" i="4"/>
  <c r="AE46" i="4"/>
  <c r="AD46" i="4"/>
  <c r="AC46" i="4"/>
  <c r="AB46" i="4"/>
  <c r="AA46" i="4"/>
  <c r="Z46" i="4"/>
  <c r="Y46" i="4"/>
  <c r="X46" i="4"/>
  <c r="W46" i="4"/>
  <c r="AG43" i="4"/>
  <c r="AF43" i="4"/>
  <c r="AE43" i="4"/>
  <c r="AD43" i="4"/>
  <c r="AC43" i="4"/>
  <c r="AB43" i="4"/>
  <c r="AA43" i="4"/>
  <c r="Z43" i="4"/>
  <c r="Y43" i="4"/>
  <c r="X43" i="4"/>
  <c r="W43" i="4"/>
  <c r="AG39" i="4"/>
  <c r="AF39" i="4"/>
  <c r="AE39" i="4"/>
  <c r="AD39" i="4"/>
  <c r="AC39" i="4"/>
  <c r="AB39" i="4"/>
  <c r="AA39" i="4"/>
  <c r="Z39" i="4"/>
  <c r="Y39" i="4"/>
  <c r="X39" i="4"/>
  <c r="W39" i="4"/>
  <c r="AG37" i="4"/>
  <c r="AF37" i="4"/>
  <c r="AE37" i="4"/>
  <c r="AD37" i="4"/>
  <c r="AC37" i="4"/>
  <c r="AB37" i="4"/>
  <c r="AA37" i="4"/>
  <c r="Z37" i="4"/>
  <c r="Y37" i="4"/>
  <c r="X37" i="4"/>
  <c r="W37" i="4"/>
  <c r="AG34" i="4"/>
  <c r="AF34" i="4"/>
  <c r="AE34" i="4"/>
  <c r="AD34" i="4"/>
  <c r="AC34" i="4"/>
  <c r="AB34" i="4"/>
  <c r="AA34" i="4"/>
  <c r="Z34" i="4"/>
  <c r="Y34" i="4"/>
  <c r="X34" i="4"/>
  <c r="W34" i="4"/>
  <c r="AG31" i="4"/>
  <c r="AG30" i="4" s="1"/>
  <c r="AF31" i="4"/>
  <c r="AF30" i="4" s="1"/>
  <c r="AE31" i="4"/>
  <c r="AE30" i="4" s="1"/>
  <c r="AD31" i="4"/>
  <c r="AD30" i="4" s="1"/>
  <c r="AC31" i="4"/>
  <c r="AC30" i="4" s="1"/>
  <c r="AB31" i="4"/>
  <c r="AB30" i="4" s="1"/>
  <c r="AA31" i="4"/>
  <c r="AA30" i="4" s="1"/>
  <c r="Z31" i="4"/>
  <c r="Z30" i="4" s="1"/>
  <c r="Y31" i="4"/>
  <c r="Y30" i="4" s="1"/>
  <c r="X31" i="4"/>
  <c r="X30" i="4" s="1"/>
  <c r="W31" i="4"/>
  <c r="W30" i="4" s="1"/>
  <c r="AG28" i="4"/>
  <c r="AF28" i="4"/>
  <c r="AE28" i="4"/>
  <c r="AD28" i="4"/>
  <c r="AC28" i="4"/>
  <c r="AB28" i="4"/>
  <c r="AA28" i="4"/>
  <c r="Z28" i="4"/>
  <c r="Y28" i="4"/>
  <c r="X28" i="4"/>
  <c r="W28" i="4"/>
  <c r="AG24" i="4"/>
  <c r="AF24" i="4"/>
  <c r="AE24" i="4"/>
  <c r="AD24" i="4"/>
  <c r="AC24" i="4"/>
  <c r="AB24" i="4"/>
  <c r="AA24" i="4"/>
  <c r="Z24" i="4"/>
  <c r="Y24" i="4"/>
  <c r="X24" i="4"/>
  <c r="W24" i="4"/>
  <c r="AG21" i="4"/>
  <c r="AF21" i="4"/>
  <c r="AE21" i="4"/>
  <c r="AD21" i="4"/>
  <c r="AC21" i="4"/>
  <c r="AB21" i="4"/>
  <c r="AA21" i="4"/>
  <c r="Z21" i="4"/>
  <c r="Y21" i="4"/>
  <c r="X21" i="4"/>
  <c r="W21" i="4"/>
  <c r="AG18" i="4"/>
  <c r="AF18" i="4"/>
  <c r="AE18" i="4"/>
  <c r="AD18" i="4"/>
  <c r="AC18" i="4"/>
  <c r="AB18" i="4"/>
  <c r="AA18" i="4"/>
  <c r="Z18" i="4"/>
  <c r="Y18" i="4"/>
  <c r="X18" i="4"/>
  <c r="W18" i="4"/>
  <c r="AG13" i="4"/>
  <c r="AG12" i="4" s="1"/>
  <c r="AG11" i="4" s="1"/>
  <c r="AF13" i="4"/>
  <c r="AF12" i="4" s="1"/>
  <c r="AF11" i="4" s="1"/>
  <c r="AE13" i="4"/>
  <c r="AE12" i="4" s="1"/>
  <c r="AE11" i="4" s="1"/>
  <c r="AD13" i="4"/>
  <c r="AD12" i="4" s="1"/>
  <c r="AD11" i="4" s="1"/>
  <c r="AC13" i="4"/>
  <c r="AC12" i="4" s="1"/>
  <c r="AC11" i="4" s="1"/>
  <c r="AB13" i="4"/>
  <c r="AB12" i="4" s="1"/>
  <c r="AB11" i="4" s="1"/>
  <c r="AA13" i="4"/>
  <c r="AA12" i="4" s="1"/>
  <c r="AA11" i="4" s="1"/>
  <c r="Z13" i="4"/>
  <c r="Z12" i="4" s="1"/>
  <c r="Z11" i="4" s="1"/>
  <c r="Y13" i="4"/>
  <c r="Y12" i="4" s="1"/>
  <c r="Y11" i="4" s="1"/>
  <c r="X13" i="4"/>
  <c r="X12" i="4" s="1"/>
  <c r="X11" i="4" s="1"/>
  <c r="W13" i="4"/>
  <c r="W12" i="4" s="1"/>
  <c r="W11" i="4" s="1"/>
  <c r="G171" i="4"/>
  <c r="F171" i="4" s="1"/>
  <c r="G170" i="4"/>
  <c r="G165" i="4"/>
  <c r="F165" i="4" s="1"/>
  <c r="G164" i="4"/>
  <c r="G158" i="4"/>
  <c r="F158" i="4" s="1"/>
  <c r="G157" i="4"/>
  <c r="F157" i="4" s="1"/>
  <c r="G156" i="4"/>
  <c r="F156" i="4" s="1"/>
  <c r="G155" i="4"/>
  <c r="G154" i="4"/>
  <c r="F154" i="4" s="1"/>
  <c r="G153" i="4"/>
  <c r="F153" i="4" s="1"/>
  <c r="G151" i="4"/>
  <c r="F151" i="4" s="1"/>
  <c r="G150" i="4"/>
  <c r="F150" i="4" s="1"/>
  <c r="G149" i="4"/>
  <c r="F149" i="4" s="1"/>
  <c r="G148" i="4"/>
  <c r="F148" i="4" s="1"/>
  <c r="G147" i="4"/>
  <c r="F147" i="4" s="1"/>
  <c r="G145" i="4"/>
  <c r="F145" i="4" s="1"/>
  <c r="G144" i="4"/>
  <c r="F144" i="4" s="1"/>
  <c r="G143" i="4"/>
  <c r="F143" i="4" s="1"/>
  <c r="G142" i="4"/>
  <c r="F142" i="4" s="1"/>
  <c r="G140" i="4"/>
  <c r="F140" i="4" s="1"/>
  <c r="G139" i="4"/>
  <c r="F139" i="4" s="1"/>
  <c r="G138" i="4"/>
  <c r="G135" i="4"/>
  <c r="F135" i="4" s="1"/>
  <c r="G134" i="4"/>
  <c r="F134" i="4" s="1"/>
  <c r="G133" i="4"/>
  <c r="F133" i="4" s="1"/>
  <c r="G132" i="4"/>
  <c r="F132" i="4" s="1"/>
  <c r="G131" i="4"/>
  <c r="F131" i="4" s="1"/>
  <c r="G130" i="4"/>
  <c r="F130" i="4" s="1"/>
  <c r="G129" i="4"/>
  <c r="F129" i="4" s="1"/>
  <c r="G128" i="4"/>
  <c r="F128" i="4" s="1"/>
  <c r="G127" i="4"/>
  <c r="F127" i="4" s="1"/>
  <c r="G126" i="4"/>
  <c r="F126" i="4" s="1"/>
  <c r="G125" i="4"/>
  <c r="F125" i="4" s="1"/>
  <c r="G124" i="4"/>
  <c r="F124" i="4" s="1"/>
  <c r="G123" i="4"/>
  <c r="F123" i="4" s="1"/>
  <c r="G122" i="4"/>
  <c r="F122" i="4" s="1"/>
  <c r="G121" i="4"/>
  <c r="F121" i="4" s="1"/>
  <c r="G120" i="4"/>
  <c r="G117" i="4"/>
  <c r="F117" i="4" s="1"/>
  <c r="G116" i="4"/>
  <c r="F116" i="4" s="1"/>
  <c r="G115" i="4"/>
  <c r="F115" i="4" s="1"/>
  <c r="G107" i="4"/>
  <c r="G106" i="4"/>
  <c r="F106" i="4" s="1"/>
  <c r="F105" i="4" s="1"/>
  <c r="G103" i="4"/>
  <c r="F103" i="4" s="1"/>
  <c r="G102" i="4"/>
  <c r="F102" i="4" s="1"/>
  <c r="G101" i="4"/>
  <c r="F101" i="4" s="1"/>
  <c r="G99" i="4"/>
  <c r="F99" i="4" s="1"/>
  <c r="G98" i="4"/>
  <c r="F98" i="4" s="1"/>
  <c r="G96" i="4"/>
  <c r="F96" i="4" s="1"/>
  <c r="F95" i="4" s="1"/>
  <c r="G94" i="4"/>
  <c r="F94" i="4" s="1"/>
  <c r="G93" i="4"/>
  <c r="F93" i="4" s="1"/>
  <c r="G92" i="4"/>
  <c r="F92" i="4" s="1"/>
  <c r="G89" i="4"/>
  <c r="G88" i="4"/>
  <c r="F88" i="4" s="1"/>
  <c r="G85" i="4"/>
  <c r="F85" i="4" s="1"/>
  <c r="G84" i="4"/>
  <c r="F84" i="4" s="1"/>
  <c r="F83" i="4" s="1"/>
  <c r="G82" i="4"/>
  <c r="F82" i="4" s="1"/>
  <c r="G80" i="4"/>
  <c r="G79" i="4"/>
  <c r="F79" i="4" s="1"/>
  <c r="G78" i="4"/>
  <c r="F78" i="4" s="1"/>
  <c r="G75" i="4"/>
  <c r="F75" i="4" s="1"/>
  <c r="G74" i="4"/>
  <c r="F74" i="4" s="1"/>
  <c r="G73" i="4"/>
  <c r="F73" i="4" s="1"/>
  <c r="G71" i="4"/>
  <c r="F71" i="4" s="1"/>
  <c r="G70" i="4"/>
  <c r="G69" i="4"/>
  <c r="G67" i="4"/>
  <c r="F67" i="4" s="1"/>
  <c r="G65" i="4"/>
  <c r="F65" i="4" s="1"/>
  <c r="G64" i="4"/>
  <c r="G62" i="4"/>
  <c r="F62" i="4" s="1"/>
  <c r="F61" i="4" s="1"/>
  <c r="G59" i="4"/>
  <c r="G58" i="4" s="1"/>
  <c r="G56" i="4"/>
  <c r="F56" i="4" s="1"/>
  <c r="G55" i="4"/>
  <c r="F55" i="4" s="1"/>
  <c r="F54" i="4" s="1"/>
  <c r="G52" i="4"/>
  <c r="F52" i="4" s="1"/>
  <c r="G51" i="4"/>
  <c r="F51" i="4" s="1"/>
  <c r="G50" i="4"/>
  <c r="F50" i="4" s="1"/>
  <c r="G49" i="4"/>
  <c r="F49" i="4" s="1"/>
  <c r="G48" i="4"/>
  <c r="F48" i="4" s="1"/>
  <c r="G47" i="4"/>
  <c r="F47" i="4" s="1"/>
  <c r="G45" i="4"/>
  <c r="F45" i="4" s="1"/>
  <c r="G44" i="4"/>
  <c r="G40" i="4"/>
  <c r="F40" i="4" s="1"/>
  <c r="F39" i="4" s="1"/>
  <c r="G38" i="4"/>
  <c r="G37" i="4" s="1"/>
  <c r="G35" i="4"/>
  <c r="G34" i="4" s="1"/>
  <c r="G32" i="4"/>
  <c r="G31" i="4" s="1"/>
  <c r="G30" i="4" s="1"/>
  <c r="G29" i="4"/>
  <c r="F29" i="4" s="1"/>
  <c r="F28" i="4" s="1"/>
  <c r="G26" i="4"/>
  <c r="G25" i="4"/>
  <c r="F25" i="4" s="1"/>
  <c r="G23" i="4"/>
  <c r="G22" i="4"/>
  <c r="F22" i="4" s="1"/>
  <c r="G20" i="4"/>
  <c r="F20" i="4" s="1"/>
  <c r="G19" i="4"/>
  <c r="G15" i="4"/>
  <c r="G14" i="4"/>
  <c r="F14" i="4" s="1"/>
  <c r="S169" i="4"/>
  <c r="S168" i="4" s="1"/>
  <c r="R169" i="4"/>
  <c r="R168" i="4" s="1"/>
  <c r="Q169" i="4"/>
  <c r="Q168" i="4" s="1"/>
  <c r="P169" i="4"/>
  <c r="P168" i="4" s="1"/>
  <c r="O169" i="4"/>
  <c r="N169" i="4"/>
  <c r="N168" i="4" s="1"/>
  <c r="M169" i="4"/>
  <c r="M168" i="4" s="1"/>
  <c r="L169" i="4"/>
  <c r="L168" i="4" s="1"/>
  <c r="K169" i="4"/>
  <c r="K168" i="4" s="1"/>
  <c r="J169" i="4"/>
  <c r="J168" i="4" s="1"/>
  <c r="I169" i="4"/>
  <c r="I168" i="4" s="1"/>
  <c r="H169" i="4"/>
  <c r="H168" i="4" s="1"/>
  <c r="O168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S137" i="4"/>
  <c r="R137" i="4"/>
  <c r="Q137" i="4"/>
  <c r="P137" i="4"/>
  <c r="O137" i="4"/>
  <c r="N137" i="4"/>
  <c r="M137" i="4"/>
  <c r="L137" i="4"/>
  <c r="K137" i="4"/>
  <c r="J137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S113" i="4"/>
  <c r="R113" i="4"/>
  <c r="Q113" i="4"/>
  <c r="P113" i="4"/>
  <c r="O113" i="4"/>
  <c r="N113" i="4"/>
  <c r="M113" i="4"/>
  <c r="M112" i="4" s="1"/>
  <c r="M111" i="4" s="1"/>
  <c r="L113" i="4"/>
  <c r="K113" i="4"/>
  <c r="J113" i="4"/>
  <c r="I113" i="4"/>
  <c r="H113" i="4"/>
  <c r="S105" i="4"/>
  <c r="S104" i="4" s="1"/>
  <c r="R105" i="4"/>
  <c r="R104" i="4" s="1"/>
  <c r="Q105" i="4"/>
  <c r="Q104" i="4" s="1"/>
  <c r="P105" i="4"/>
  <c r="P104" i="4" s="1"/>
  <c r="O105" i="4"/>
  <c r="O104" i="4" s="1"/>
  <c r="N105" i="4"/>
  <c r="N104" i="4" s="1"/>
  <c r="M105" i="4"/>
  <c r="M104" i="4" s="1"/>
  <c r="L105" i="4"/>
  <c r="L104" i="4" s="1"/>
  <c r="K105" i="4"/>
  <c r="K104" i="4" s="1"/>
  <c r="J105" i="4"/>
  <c r="J104" i="4" s="1"/>
  <c r="I105" i="4"/>
  <c r="I104" i="4" s="1"/>
  <c r="H105" i="4"/>
  <c r="H104" i="4" s="1"/>
  <c r="S100" i="4"/>
  <c r="R100" i="4"/>
  <c r="Q100" i="4"/>
  <c r="P100" i="4"/>
  <c r="O100" i="4"/>
  <c r="N100" i="4"/>
  <c r="M100" i="4"/>
  <c r="L100" i="4"/>
  <c r="K100" i="4"/>
  <c r="J100" i="4"/>
  <c r="I100" i="4"/>
  <c r="H100" i="4"/>
  <c r="S97" i="4"/>
  <c r="R97" i="4"/>
  <c r="Q97" i="4"/>
  <c r="P97" i="4"/>
  <c r="O97" i="4"/>
  <c r="N97" i="4"/>
  <c r="M97" i="4"/>
  <c r="L97" i="4"/>
  <c r="K97" i="4"/>
  <c r="J97" i="4"/>
  <c r="I97" i="4"/>
  <c r="H97" i="4"/>
  <c r="S95" i="4"/>
  <c r="R95" i="4"/>
  <c r="Q95" i="4"/>
  <c r="P95" i="4"/>
  <c r="O95" i="4"/>
  <c r="N95" i="4"/>
  <c r="M95" i="4"/>
  <c r="L95" i="4"/>
  <c r="K95" i="4"/>
  <c r="J95" i="4"/>
  <c r="I95" i="4"/>
  <c r="H95" i="4"/>
  <c r="S91" i="4"/>
  <c r="R91" i="4"/>
  <c r="Q91" i="4"/>
  <c r="Q90" i="4" s="1"/>
  <c r="P91" i="4"/>
  <c r="O91" i="4"/>
  <c r="N91" i="4"/>
  <c r="M91" i="4"/>
  <c r="M90" i="4" s="1"/>
  <c r="L91" i="4"/>
  <c r="K91" i="4"/>
  <c r="J91" i="4"/>
  <c r="I91" i="4"/>
  <c r="I90" i="4" s="1"/>
  <c r="H91" i="4"/>
  <c r="S87" i="4"/>
  <c r="R87" i="4"/>
  <c r="Q87" i="4"/>
  <c r="P87" i="4"/>
  <c r="O87" i="4"/>
  <c r="N87" i="4"/>
  <c r="M87" i="4"/>
  <c r="L87" i="4"/>
  <c r="K87" i="4"/>
  <c r="J87" i="4"/>
  <c r="I87" i="4"/>
  <c r="H87" i="4"/>
  <c r="S83" i="4"/>
  <c r="S81" i="4" s="1"/>
  <c r="R83" i="4"/>
  <c r="R81" i="4" s="1"/>
  <c r="Q83" i="4"/>
  <c r="Q81" i="4" s="1"/>
  <c r="P83" i="4"/>
  <c r="P81" i="4" s="1"/>
  <c r="O83" i="4"/>
  <c r="O81" i="4" s="1"/>
  <c r="N83" i="4"/>
  <c r="N81" i="4" s="1"/>
  <c r="M83" i="4"/>
  <c r="M81" i="4" s="1"/>
  <c r="L83" i="4"/>
  <c r="L81" i="4" s="1"/>
  <c r="K83" i="4"/>
  <c r="K81" i="4" s="1"/>
  <c r="J83" i="4"/>
  <c r="J81" i="4" s="1"/>
  <c r="I83" i="4"/>
  <c r="I81" i="4" s="1"/>
  <c r="H83" i="4"/>
  <c r="H81" i="4" s="1"/>
  <c r="S77" i="4"/>
  <c r="S76" i="4" s="1"/>
  <c r="R77" i="4"/>
  <c r="R76" i="4" s="1"/>
  <c r="Q77" i="4"/>
  <c r="Q76" i="4" s="1"/>
  <c r="P77" i="4"/>
  <c r="P76" i="4" s="1"/>
  <c r="O77" i="4"/>
  <c r="O76" i="4" s="1"/>
  <c r="N77" i="4"/>
  <c r="N76" i="4" s="1"/>
  <c r="M77" i="4"/>
  <c r="M76" i="4" s="1"/>
  <c r="L77" i="4"/>
  <c r="L76" i="4" s="1"/>
  <c r="K77" i="4"/>
  <c r="K76" i="4" s="1"/>
  <c r="J77" i="4"/>
  <c r="J76" i="4" s="1"/>
  <c r="I77" i="4"/>
  <c r="I76" i="4" s="1"/>
  <c r="H76" i="4"/>
  <c r="S72" i="4"/>
  <c r="R72" i="4"/>
  <c r="Q72" i="4"/>
  <c r="P72" i="4"/>
  <c r="O72" i="4"/>
  <c r="N72" i="4"/>
  <c r="M72" i="4"/>
  <c r="L72" i="4"/>
  <c r="K72" i="4"/>
  <c r="J72" i="4"/>
  <c r="I72" i="4"/>
  <c r="H72" i="4"/>
  <c r="S68" i="4"/>
  <c r="R68" i="4"/>
  <c r="Q68" i="4"/>
  <c r="P68" i="4"/>
  <c r="O68" i="4"/>
  <c r="N68" i="4"/>
  <c r="M68" i="4"/>
  <c r="L68" i="4"/>
  <c r="K68" i="4"/>
  <c r="J68" i="4"/>
  <c r="I68" i="4"/>
  <c r="H68" i="4"/>
  <c r="S66" i="4"/>
  <c r="S63" i="4"/>
  <c r="R63" i="4"/>
  <c r="Q63" i="4"/>
  <c r="P63" i="4"/>
  <c r="O63" i="4"/>
  <c r="N63" i="4"/>
  <c r="M63" i="4"/>
  <c r="L63" i="4"/>
  <c r="K63" i="4"/>
  <c r="J63" i="4"/>
  <c r="I63" i="4"/>
  <c r="H63" i="4"/>
  <c r="S61" i="4"/>
  <c r="S60" i="4" s="1"/>
  <c r="R61" i="4"/>
  <c r="Q61" i="4"/>
  <c r="Q60" i="4" s="1"/>
  <c r="P61" i="4"/>
  <c r="O61" i="4"/>
  <c r="O60" i="4" s="1"/>
  <c r="N61" i="4"/>
  <c r="N60" i="4" s="1"/>
  <c r="M61" i="4"/>
  <c r="M60" i="4" s="1"/>
  <c r="L61" i="4"/>
  <c r="K61" i="4"/>
  <c r="K60" i="4" s="1"/>
  <c r="J61" i="4"/>
  <c r="I61" i="4"/>
  <c r="I60" i="4" s="1"/>
  <c r="H61" i="4"/>
  <c r="S58" i="4"/>
  <c r="R58" i="4"/>
  <c r="Q58" i="4"/>
  <c r="P58" i="4"/>
  <c r="O58" i="4"/>
  <c r="N58" i="4"/>
  <c r="M58" i="4"/>
  <c r="L58" i="4"/>
  <c r="K58" i="4"/>
  <c r="J58" i="4"/>
  <c r="I58" i="4"/>
  <c r="H58" i="4"/>
  <c r="S54" i="4"/>
  <c r="S53" i="4" s="1"/>
  <c r="R54" i="4"/>
  <c r="R53" i="4" s="1"/>
  <c r="Q54" i="4"/>
  <c r="Q53" i="4" s="1"/>
  <c r="P54" i="4"/>
  <c r="P53" i="4" s="1"/>
  <c r="O54" i="4"/>
  <c r="N54" i="4"/>
  <c r="N53" i="4" s="1"/>
  <c r="M54" i="4"/>
  <c r="M53" i="4" s="1"/>
  <c r="L54" i="4"/>
  <c r="L53" i="4" s="1"/>
  <c r="K54" i="4"/>
  <c r="K53" i="4" s="1"/>
  <c r="J54" i="4"/>
  <c r="J53" i="4" s="1"/>
  <c r="I54" i="4"/>
  <c r="I53" i="4" s="1"/>
  <c r="H54" i="4"/>
  <c r="H53" i="4" s="1"/>
  <c r="O53" i="4"/>
  <c r="S46" i="4"/>
  <c r="R46" i="4"/>
  <c r="Q46" i="4"/>
  <c r="P46" i="4"/>
  <c r="O46" i="4"/>
  <c r="N46" i="4"/>
  <c r="M46" i="4"/>
  <c r="L46" i="4"/>
  <c r="K46" i="4"/>
  <c r="J46" i="4"/>
  <c r="I46" i="4"/>
  <c r="H46" i="4"/>
  <c r="S43" i="4"/>
  <c r="R43" i="4"/>
  <c r="Q43" i="4"/>
  <c r="P43" i="4"/>
  <c r="O43" i="4"/>
  <c r="N43" i="4"/>
  <c r="M43" i="4"/>
  <c r="M42" i="4" s="1"/>
  <c r="L43" i="4"/>
  <c r="L42" i="4" s="1"/>
  <c r="K43" i="4"/>
  <c r="J43" i="4"/>
  <c r="I43" i="4"/>
  <c r="H43" i="4"/>
  <c r="H42" i="4" s="1"/>
  <c r="S39" i="4"/>
  <c r="R39" i="4"/>
  <c r="Q39" i="4"/>
  <c r="P39" i="4"/>
  <c r="O39" i="4"/>
  <c r="N39" i="4"/>
  <c r="M39" i="4"/>
  <c r="L39" i="4"/>
  <c r="K39" i="4"/>
  <c r="J39" i="4"/>
  <c r="I39" i="4"/>
  <c r="H39" i="4"/>
  <c r="S37" i="4"/>
  <c r="S36" i="4" s="1"/>
  <c r="R37" i="4"/>
  <c r="Q37" i="4"/>
  <c r="P37" i="4"/>
  <c r="P36" i="4" s="1"/>
  <c r="O37" i="4"/>
  <c r="O36" i="4" s="1"/>
  <c r="N37" i="4"/>
  <c r="M37" i="4"/>
  <c r="L37" i="4"/>
  <c r="L36" i="4" s="1"/>
  <c r="K37" i="4"/>
  <c r="K36" i="4" s="1"/>
  <c r="J37" i="4"/>
  <c r="I37" i="4"/>
  <c r="H37" i="4"/>
  <c r="H36" i="4" s="1"/>
  <c r="S34" i="4"/>
  <c r="R34" i="4"/>
  <c r="Q34" i="4"/>
  <c r="P34" i="4"/>
  <c r="O34" i="4"/>
  <c r="N34" i="4"/>
  <c r="M34" i="4"/>
  <c r="L34" i="4"/>
  <c r="K34" i="4"/>
  <c r="J34" i="4"/>
  <c r="I34" i="4"/>
  <c r="H34" i="4"/>
  <c r="S31" i="4"/>
  <c r="S30" i="4" s="1"/>
  <c r="R31" i="4"/>
  <c r="R30" i="4" s="1"/>
  <c r="Q31" i="4"/>
  <c r="Q30" i="4" s="1"/>
  <c r="P31" i="4"/>
  <c r="P30" i="4" s="1"/>
  <c r="O31" i="4"/>
  <c r="O30" i="4" s="1"/>
  <c r="N31" i="4"/>
  <c r="N30" i="4" s="1"/>
  <c r="M31" i="4"/>
  <c r="M30" i="4" s="1"/>
  <c r="L31" i="4"/>
  <c r="L30" i="4" s="1"/>
  <c r="K31" i="4"/>
  <c r="K30" i="4" s="1"/>
  <c r="J31" i="4"/>
  <c r="J30" i="4" s="1"/>
  <c r="I31" i="4"/>
  <c r="I30" i="4" s="1"/>
  <c r="H31" i="4"/>
  <c r="H30" i="4" s="1"/>
  <c r="S28" i="4"/>
  <c r="R28" i="4"/>
  <c r="Q28" i="4"/>
  <c r="P28" i="4"/>
  <c r="O28" i="4"/>
  <c r="N28" i="4"/>
  <c r="M28" i="4"/>
  <c r="L28" i="4"/>
  <c r="K28" i="4"/>
  <c r="J28" i="4"/>
  <c r="I28" i="4"/>
  <c r="H28" i="4"/>
  <c r="S24" i="4"/>
  <c r="R24" i="4"/>
  <c r="Q24" i="4"/>
  <c r="P24" i="4"/>
  <c r="O24" i="4"/>
  <c r="N24" i="4"/>
  <c r="M24" i="4"/>
  <c r="L24" i="4"/>
  <c r="K24" i="4"/>
  <c r="J24" i="4"/>
  <c r="I24" i="4"/>
  <c r="H24" i="4"/>
  <c r="S21" i="4"/>
  <c r="R21" i="4"/>
  <c r="Q21" i="4"/>
  <c r="P21" i="4"/>
  <c r="O21" i="4"/>
  <c r="N21" i="4"/>
  <c r="M21" i="4"/>
  <c r="L21" i="4"/>
  <c r="K21" i="4"/>
  <c r="J21" i="4"/>
  <c r="I21" i="4"/>
  <c r="H21" i="4"/>
  <c r="S18" i="4"/>
  <c r="S17" i="4" s="1"/>
  <c r="S16" i="4" s="1"/>
  <c r="R18" i="4"/>
  <c r="Q18" i="4"/>
  <c r="P18" i="4"/>
  <c r="O18" i="4"/>
  <c r="O17" i="4" s="1"/>
  <c r="O16" i="4" s="1"/>
  <c r="N18" i="4"/>
  <c r="M18" i="4"/>
  <c r="L18" i="4"/>
  <c r="K18" i="4"/>
  <c r="K17" i="4" s="1"/>
  <c r="K16" i="4" s="1"/>
  <c r="J18" i="4"/>
  <c r="I18" i="4"/>
  <c r="H18" i="4"/>
  <c r="S13" i="4"/>
  <c r="R13" i="4"/>
  <c r="R12" i="4" s="1"/>
  <c r="R11" i="4" s="1"/>
  <c r="Q13" i="4"/>
  <c r="Q12" i="4" s="1"/>
  <c r="Q11" i="4" s="1"/>
  <c r="P13" i="4"/>
  <c r="P12" i="4" s="1"/>
  <c r="P11" i="4" s="1"/>
  <c r="O13" i="4"/>
  <c r="O12" i="4" s="1"/>
  <c r="O11" i="4" s="1"/>
  <c r="N13" i="4"/>
  <c r="N12" i="4" s="1"/>
  <c r="N11" i="4" s="1"/>
  <c r="M13" i="4"/>
  <c r="M12" i="4" s="1"/>
  <c r="M11" i="4" s="1"/>
  <c r="L13" i="4"/>
  <c r="L12" i="4" s="1"/>
  <c r="L11" i="4" s="1"/>
  <c r="K13" i="4"/>
  <c r="K12" i="4" s="1"/>
  <c r="K11" i="4" s="1"/>
  <c r="J13" i="4"/>
  <c r="J12" i="4" s="1"/>
  <c r="J11" i="4" s="1"/>
  <c r="I13" i="4"/>
  <c r="I12" i="4" s="1"/>
  <c r="I11" i="4" s="1"/>
  <c r="H13" i="4"/>
  <c r="H12" i="4" s="1"/>
  <c r="H11" i="4" s="1"/>
  <c r="S12" i="4"/>
  <c r="S11" i="4" s="1"/>
  <c r="V163" i="4" l="1"/>
  <c r="V31" i="4"/>
  <c r="V30" i="4" s="1"/>
  <c r="V95" i="4"/>
  <c r="AG252" i="1"/>
  <c r="AG255" i="1"/>
  <c r="G254" i="1"/>
  <c r="G252" i="1"/>
  <c r="G253" i="1"/>
  <c r="G255" i="1"/>
  <c r="I255" i="1"/>
  <c r="I252" i="1"/>
  <c r="I253" i="1"/>
  <c r="G83" i="4"/>
  <c r="G81" i="4" s="1"/>
  <c r="AF36" i="4"/>
  <c r="Z42" i="4"/>
  <c r="AD42" i="4"/>
  <c r="W112" i="4"/>
  <c r="W111" i="4" s="1"/>
  <c r="AE112" i="4"/>
  <c r="AE111" i="4" s="1"/>
  <c r="W60" i="4"/>
  <c r="W57" i="4" s="1"/>
  <c r="G119" i="4"/>
  <c r="AF27" i="4"/>
  <c r="AD36" i="4"/>
  <c r="AD33" i="4" s="1"/>
  <c r="X42" i="4"/>
  <c r="AB42" i="4"/>
  <c r="AF42" i="4"/>
  <c r="Z17" i="4"/>
  <c r="Z16" i="4" s="1"/>
  <c r="AD17" i="4"/>
  <c r="AD16" i="4" s="1"/>
  <c r="AD60" i="4"/>
  <c r="AD57" i="4" s="1"/>
  <c r="AI45" i="4"/>
  <c r="Z60" i="4"/>
  <c r="X66" i="4"/>
  <c r="AB66" i="4"/>
  <c r="AF66" i="4"/>
  <c r="AI71" i="4"/>
  <c r="V54" i="4"/>
  <c r="V53" i="4" s="1"/>
  <c r="AI98" i="4"/>
  <c r="AD90" i="4"/>
  <c r="AD86" i="4" s="1"/>
  <c r="V105" i="4"/>
  <c r="V104" i="4" s="1"/>
  <c r="AI126" i="4"/>
  <c r="Y17" i="4"/>
  <c r="Y16" i="4" s="1"/>
  <c r="AC17" i="4"/>
  <c r="AC16" i="4" s="1"/>
  <c r="AG17" i="4"/>
  <c r="AG16" i="4" s="1"/>
  <c r="X60" i="4"/>
  <c r="X57" i="4" s="1"/>
  <c r="AF60" i="4"/>
  <c r="AF57" i="4" s="1"/>
  <c r="Z66" i="4"/>
  <c r="AD66" i="4"/>
  <c r="AI67" i="4"/>
  <c r="AI82" i="4"/>
  <c r="AI93" i="4"/>
  <c r="AI115" i="4"/>
  <c r="AI123" i="4"/>
  <c r="AI133" i="4"/>
  <c r="AI142" i="4"/>
  <c r="AI156" i="4"/>
  <c r="V21" i="4"/>
  <c r="W90" i="4"/>
  <c r="W86" i="4" s="1"/>
  <c r="AA90" i="4"/>
  <c r="AE90" i="4"/>
  <c r="AI25" i="4"/>
  <c r="AI56" i="4"/>
  <c r="AI116" i="4"/>
  <c r="AI134" i="4"/>
  <c r="V58" i="4"/>
  <c r="Y66" i="4"/>
  <c r="AC66" i="4"/>
  <c r="AG66" i="4"/>
  <c r="AI20" i="4"/>
  <c r="AI51" i="4"/>
  <c r="AI79" i="4"/>
  <c r="AI125" i="4"/>
  <c r="AI131" i="4"/>
  <c r="U164" i="4"/>
  <c r="U163" i="4" s="1"/>
  <c r="AI148" i="4"/>
  <c r="AI153" i="4"/>
  <c r="AI157" i="4"/>
  <c r="AI145" i="4"/>
  <c r="U95" i="4"/>
  <c r="AI96" i="4"/>
  <c r="AI95" i="4" s="1"/>
  <c r="U105" i="4"/>
  <c r="AI106" i="4"/>
  <c r="AI105" i="4" s="1"/>
  <c r="U37" i="4"/>
  <c r="U54" i="4"/>
  <c r="U53" i="4" s="1"/>
  <c r="AI55" i="4"/>
  <c r="AI54" i="4" s="1"/>
  <c r="U31" i="4"/>
  <c r="U30" i="4" s="1"/>
  <c r="AI49" i="4"/>
  <c r="U83" i="4"/>
  <c r="AI84" i="4"/>
  <c r="AI83" i="4" s="1"/>
  <c r="AI139" i="4"/>
  <c r="AI149" i="4"/>
  <c r="AI171" i="4"/>
  <c r="V18" i="4"/>
  <c r="V24" i="4"/>
  <c r="Y36" i="4"/>
  <c r="Y33" i="4" s="1"/>
  <c r="AC36" i="4"/>
  <c r="AC33" i="4" s="1"/>
  <c r="AG36" i="4"/>
  <c r="AG33" i="4" s="1"/>
  <c r="W42" i="4"/>
  <c r="AA42" i="4"/>
  <c r="AE42" i="4"/>
  <c r="Y60" i="4"/>
  <c r="Y57" i="4" s="1"/>
  <c r="AC60" i="4"/>
  <c r="AC57" i="4" s="1"/>
  <c r="AG60" i="4"/>
  <c r="AG57" i="4" s="1"/>
  <c r="U21" i="4"/>
  <c r="AI22" i="4"/>
  <c r="U39" i="4"/>
  <c r="AI40" i="4"/>
  <c r="AI39" i="4" s="1"/>
  <c r="AI47" i="4"/>
  <c r="AI52" i="4"/>
  <c r="U58" i="4"/>
  <c r="AI73" i="4"/>
  <c r="AI94" i="4"/>
  <c r="AI99" i="4"/>
  <c r="AI117" i="4"/>
  <c r="AI124" i="4"/>
  <c r="AI127" i="4"/>
  <c r="AI132" i="4"/>
  <c r="AI135" i="4"/>
  <c r="AI143" i="4"/>
  <c r="AI147" i="4"/>
  <c r="AI150" i="4"/>
  <c r="AI154" i="4"/>
  <c r="V37" i="4"/>
  <c r="Y161" i="4"/>
  <c r="U34" i="4"/>
  <c r="AI50" i="4"/>
  <c r="AI65" i="4"/>
  <c r="AI78" i="4"/>
  <c r="AI92" i="4"/>
  <c r="AI103" i="4"/>
  <c r="AI122" i="4"/>
  <c r="AI130" i="4"/>
  <c r="AI140" i="4"/>
  <c r="AI144" i="4"/>
  <c r="AI165" i="4"/>
  <c r="AI75" i="4"/>
  <c r="AI102" i="4"/>
  <c r="AI121" i="4"/>
  <c r="AI129" i="4"/>
  <c r="W36" i="4"/>
  <c r="W33" i="4" s="1"/>
  <c r="AA36" i="4"/>
  <c r="AE36" i="4"/>
  <c r="AE33" i="4" s="1"/>
  <c r="AC42" i="4"/>
  <c r="AA60" i="4"/>
  <c r="AA57" i="4" s="1"/>
  <c r="AE60" i="4"/>
  <c r="AE57" i="4" s="1"/>
  <c r="AI14" i="4"/>
  <c r="U28" i="4"/>
  <c r="AI29" i="4"/>
  <c r="AI28" i="4" s="1"/>
  <c r="AI48" i="4"/>
  <c r="U61" i="4"/>
  <c r="AI62" i="4"/>
  <c r="AI61" i="4" s="1"/>
  <c r="AI74" i="4"/>
  <c r="U87" i="4"/>
  <c r="AI88" i="4"/>
  <c r="AI101" i="4"/>
  <c r="AI128" i="4"/>
  <c r="AI151" i="4"/>
  <c r="AI158" i="4"/>
  <c r="U91" i="4"/>
  <c r="V13" i="4"/>
  <c r="V12" i="4" s="1"/>
  <c r="V11" i="4" s="1"/>
  <c r="V28" i="4"/>
  <c r="V27" i="4" s="1"/>
  <c r="Y42" i="4"/>
  <c r="V68" i="4"/>
  <c r="V72" i="4"/>
  <c r="V113" i="4"/>
  <c r="V119" i="4"/>
  <c r="V137" i="4"/>
  <c r="AD27" i="4"/>
  <c r="V39" i="4"/>
  <c r="V83" i="4"/>
  <c r="V81" i="4" s="1"/>
  <c r="V87" i="4"/>
  <c r="X27" i="4"/>
  <c r="V34" i="4"/>
  <c r="X36" i="4"/>
  <c r="X33" i="4" s="1"/>
  <c r="AB36" i="4"/>
  <c r="AB33" i="4" s="1"/>
  <c r="V43" i="4"/>
  <c r="V46" i="4"/>
  <c r="V61" i="4"/>
  <c r="V63" i="4"/>
  <c r="W66" i="4"/>
  <c r="AE66" i="4"/>
  <c r="V77" i="4"/>
  <c r="V76" i="4" s="1"/>
  <c r="V91" i="4"/>
  <c r="V97" i="4"/>
  <c r="V100" i="4"/>
  <c r="AA112" i="4"/>
  <c r="AA111" i="4" s="1"/>
  <c r="W161" i="4"/>
  <c r="AE161" i="4"/>
  <c r="V169" i="4"/>
  <c r="V168" i="4" s="1"/>
  <c r="V161" i="4" s="1"/>
  <c r="U137" i="4"/>
  <c r="AG42" i="4"/>
  <c r="Y112" i="4"/>
  <c r="Y111" i="4" s="1"/>
  <c r="X17" i="4"/>
  <c r="X16" i="4" s="1"/>
  <c r="AB17" i="4"/>
  <c r="AB16" i="4" s="1"/>
  <c r="AF17" i="4"/>
  <c r="AF16" i="4" s="1"/>
  <c r="AC161" i="4"/>
  <c r="AA161" i="4"/>
  <c r="AC112" i="4"/>
  <c r="AC111" i="4" s="1"/>
  <c r="U119" i="4"/>
  <c r="Z36" i="4"/>
  <c r="Z33" i="4" s="1"/>
  <c r="U18" i="4"/>
  <c r="U24" i="4"/>
  <c r="U43" i="4"/>
  <c r="U46" i="4"/>
  <c r="U63" i="4"/>
  <c r="U68" i="4"/>
  <c r="U72" i="4"/>
  <c r="U77" i="4"/>
  <c r="U76" i="4" s="1"/>
  <c r="U97" i="4"/>
  <c r="U100" i="4"/>
  <c r="U113" i="4"/>
  <c r="AG112" i="4"/>
  <c r="AG111" i="4" s="1"/>
  <c r="U169" i="4"/>
  <c r="U168" i="4" s="1"/>
  <c r="X90" i="4"/>
  <c r="X86" i="4" s="1"/>
  <c r="AB90" i="4"/>
  <c r="AB86" i="4" s="1"/>
  <c r="AF90" i="4"/>
  <c r="AF86" i="4" s="1"/>
  <c r="AG161" i="4"/>
  <c r="U13" i="4"/>
  <c r="U12" i="4" s="1"/>
  <c r="U11" i="4" s="1"/>
  <c r="W27" i="4"/>
  <c r="AA27" i="4"/>
  <c r="AE27" i="4"/>
  <c r="AF33" i="4"/>
  <c r="AA66" i="4"/>
  <c r="X112" i="4"/>
  <c r="X111" i="4" s="1"/>
  <c r="AB112" i="4"/>
  <c r="AB111" i="4" s="1"/>
  <c r="AF112" i="4"/>
  <c r="AF111" i="4" s="1"/>
  <c r="Z27" i="4"/>
  <c r="AB60" i="4"/>
  <c r="AB57" i="4" s="1"/>
  <c r="G169" i="4"/>
  <c r="G168" i="4" s="1"/>
  <c r="AB27" i="4"/>
  <c r="Z57" i="4"/>
  <c r="Z90" i="4"/>
  <c r="Z86" i="4" s="1"/>
  <c r="Y27" i="4"/>
  <c r="AG27" i="4"/>
  <c r="Z112" i="4"/>
  <c r="Z111" i="4" s="1"/>
  <c r="AD112" i="4"/>
  <c r="AD111" i="4" s="1"/>
  <c r="W17" i="4"/>
  <c r="W16" i="4" s="1"/>
  <c r="AA17" i="4"/>
  <c r="AA16" i="4" s="1"/>
  <c r="AE17" i="4"/>
  <c r="AE16" i="4" s="1"/>
  <c r="AA86" i="4"/>
  <c r="AE86" i="4"/>
  <c r="Z161" i="4"/>
  <c r="AD161" i="4"/>
  <c r="AC27" i="4"/>
  <c r="AA33" i="4"/>
  <c r="Y90" i="4"/>
  <c r="Y86" i="4" s="1"/>
  <c r="AC90" i="4"/>
  <c r="AC86" i="4" s="1"/>
  <c r="AG90" i="4"/>
  <c r="AG86" i="4" s="1"/>
  <c r="X161" i="4"/>
  <c r="AB161" i="4"/>
  <c r="AF161" i="4"/>
  <c r="K66" i="4"/>
  <c r="O66" i="4"/>
  <c r="N57" i="4"/>
  <c r="Q112" i="4"/>
  <c r="Q111" i="4" s="1"/>
  <c r="L66" i="4"/>
  <c r="G105" i="4"/>
  <c r="G104" i="4" s="1"/>
  <c r="R112" i="4"/>
  <c r="R111" i="4" s="1"/>
  <c r="M161" i="4"/>
  <c r="Q161" i="4"/>
  <c r="J27" i="4"/>
  <c r="R27" i="4"/>
  <c r="G18" i="4"/>
  <c r="G163" i="4"/>
  <c r="F19" i="4"/>
  <c r="F18" i="4" s="1"/>
  <c r="F35" i="4"/>
  <c r="F34" i="4" s="1"/>
  <c r="I27" i="4"/>
  <c r="Q27" i="4"/>
  <c r="K27" i="4"/>
  <c r="O27" i="4"/>
  <c r="S27" i="4"/>
  <c r="I36" i="4"/>
  <c r="I33" i="4" s="1"/>
  <c r="M36" i="4"/>
  <c r="M33" i="4" s="1"/>
  <c r="G100" i="4"/>
  <c r="I112" i="4"/>
  <c r="I111" i="4" s="1"/>
  <c r="G24" i="4"/>
  <c r="G97" i="4"/>
  <c r="F38" i="4"/>
  <c r="F37" i="4" s="1"/>
  <c r="F36" i="4" s="1"/>
  <c r="F33" i="4" s="1"/>
  <c r="H66" i="4"/>
  <c r="I42" i="4"/>
  <c r="Q42" i="4"/>
  <c r="J112" i="4"/>
  <c r="J111" i="4" s="1"/>
  <c r="N112" i="4"/>
  <c r="N111" i="4" s="1"/>
  <c r="F100" i="4"/>
  <c r="P66" i="4"/>
  <c r="K33" i="4"/>
  <c r="O33" i="4"/>
  <c r="S33" i="4"/>
  <c r="N90" i="4"/>
  <c r="N86" i="4" s="1"/>
  <c r="G43" i="4"/>
  <c r="F53" i="4"/>
  <c r="G63" i="4"/>
  <c r="F26" i="4"/>
  <c r="F24" i="4" s="1"/>
  <c r="F59" i="4"/>
  <c r="F58" i="4" s="1"/>
  <c r="F72" i="4"/>
  <c r="F91" i="4"/>
  <c r="R60" i="4"/>
  <c r="R57" i="4" s="1"/>
  <c r="J36" i="4"/>
  <c r="J33" i="4" s="1"/>
  <c r="R42" i="4"/>
  <c r="M66" i="4"/>
  <c r="G77" i="4"/>
  <c r="G76" i="4" s="1"/>
  <c r="G13" i="4"/>
  <c r="G12" i="4" s="1"/>
  <c r="G11" i="4" s="1"/>
  <c r="J60" i="4"/>
  <c r="J57" i="4" s="1"/>
  <c r="R36" i="4"/>
  <c r="R33" i="4" s="1"/>
  <c r="N42" i="4"/>
  <c r="G61" i="4"/>
  <c r="I66" i="4"/>
  <c r="G87" i="4"/>
  <c r="F46" i="4"/>
  <c r="F97" i="4"/>
  <c r="G28" i="4"/>
  <c r="G27" i="4" s="1"/>
  <c r="G39" i="4"/>
  <c r="G36" i="4" s="1"/>
  <c r="G33" i="4" s="1"/>
  <c r="G46" i="4"/>
  <c r="G54" i="4"/>
  <c r="G53" i="4" s="1"/>
  <c r="H60" i="4"/>
  <c r="H57" i="4" s="1"/>
  <c r="R90" i="4"/>
  <c r="R86" i="4" s="1"/>
  <c r="G113" i="4"/>
  <c r="K112" i="4"/>
  <c r="K111" i="4" s="1"/>
  <c r="O112" i="4"/>
  <c r="O111" i="4" s="1"/>
  <c r="S112" i="4"/>
  <c r="S111" i="4" s="1"/>
  <c r="I161" i="4"/>
  <c r="F120" i="4"/>
  <c r="F119" i="4" s="1"/>
  <c r="F164" i="4"/>
  <c r="F163" i="4" s="1"/>
  <c r="F170" i="4"/>
  <c r="F169" i="4" s="1"/>
  <c r="F168" i="4" s="1"/>
  <c r="N36" i="4"/>
  <c r="N33" i="4" s="1"/>
  <c r="J42" i="4"/>
  <c r="Q66" i="4"/>
  <c r="G21" i="4"/>
  <c r="G68" i="4"/>
  <c r="F113" i="4"/>
  <c r="Q36" i="4"/>
  <c r="Q33" i="4" s="1"/>
  <c r="G95" i="4"/>
  <c r="K90" i="4"/>
  <c r="K86" i="4" s="1"/>
  <c r="O90" i="4"/>
  <c r="O86" i="4" s="1"/>
  <c r="S90" i="4"/>
  <c r="S86" i="4" s="1"/>
  <c r="J90" i="4"/>
  <c r="J86" i="4" s="1"/>
  <c r="G72" i="4"/>
  <c r="G66" i="4" s="1"/>
  <c r="G91" i="4"/>
  <c r="G137" i="4"/>
  <c r="F15" i="4"/>
  <c r="F13" i="4" s="1"/>
  <c r="F12" i="4" s="1"/>
  <c r="F11" i="4" s="1"/>
  <c r="F23" i="4"/>
  <c r="F21" i="4" s="1"/>
  <c r="F32" i="4"/>
  <c r="F31" i="4" s="1"/>
  <c r="F30" i="4" s="1"/>
  <c r="F27" i="4" s="1"/>
  <c r="F44" i="4"/>
  <c r="F43" i="4" s="1"/>
  <c r="F64" i="4"/>
  <c r="F63" i="4" s="1"/>
  <c r="F60" i="4" s="1"/>
  <c r="F70" i="4"/>
  <c r="AI70" i="4" s="1"/>
  <c r="F89" i="4"/>
  <c r="F87" i="4" s="1"/>
  <c r="F81" i="4"/>
  <c r="K57" i="4"/>
  <c r="S57" i="4"/>
  <c r="M86" i="4"/>
  <c r="P27" i="4"/>
  <c r="L27" i="4"/>
  <c r="L33" i="4"/>
  <c r="H33" i="4"/>
  <c r="P33" i="4"/>
  <c r="P42" i="4"/>
  <c r="K42" i="4"/>
  <c r="O42" i="4"/>
  <c r="S42" i="4"/>
  <c r="O57" i="4"/>
  <c r="N27" i="4"/>
  <c r="I57" i="4"/>
  <c r="M57" i="4"/>
  <c r="Q57" i="4"/>
  <c r="L60" i="4"/>
  <c r="L57" i="4" s="1"/>
  <c r="P60" i="4"/>
  <c r="P57" i="4" s="1"/>
  <c r="J161" i="4"/>
  <c r="N161" i="4"/>
  <c r="R161" i="4"/>
  <c r="H27" i="4"/>
  <c r="J17" i="4"/>
  <c r="J16" i="4" s="1"/>
  <c r="N17" i="4"/>
  <c r="N16" i="4" s="1"/>
  <c r="R17" i="4"/>
  <c r="R16" i="4" s="1"/>
  <c r="H90" i="4"/>
  <c r="H86" i="4" s="1"/>
  <c r="L90" i="4"/>
  <c r="L86" i="4" s="1"/>
  <c r="P90" i="4"/>
  <c r="P86" i="4" s="1"/>
  <c r="M27" i="4"/>
  <c r="N66" i="4"/>
  <c r="I86" i="4"/>
  <c r="Q86" i="4"/>
  <c r="H112" i="4"/>
  <c r="H111" i="4" s="1"/>
  <c r="L112" i="4"/>
  <c r="L111" i="4" s="1"/>
  <c r="P112" i="4"/>
  <c r="P111" i="4" s="1"/>
  <c r="J66" i="4"/>
  <c r="R66" i="4"/>
  <c r="I17" i="4"/>
  <c r="I16" i="4" s="1"/>
  <c r="M17" i="4"/>
  <c r="M16" i="4" s="1"/>
  <c r="Q17" i="4"/>
  <c r="Q16" i="4" s="1"/>
  <c r="H17" i="4"/>
  <c r="H16" i="4" s="1"/>
  <c r="L17" i="4"/>
  <c r="L16" i="4" s="1"/>
  <c r="P17" i="4"/>
  <c r="P16" i="4" s="1"/>
  <c r="H161" i="4"/>
  <c r="L161" i="4"/>
  <c r="P161" i="4"/>
  <c r="K161" i="4"/>
  <c r="O161" i="4"/>
  <c r="S161" i="4"/>
  <c r="H61" i="1"/>
  <c r="H35" i="1"/>
  <c r="AI97" i="4" l="1"/>
  <c r="V17" i="4"/>
  <c r="V16" i="4" s="1"/>
  <c r="AI53" i="4"/>
  <c r="U60" i="4"/>
  <c r="U57" i="4" s="1"/>
  <c r="AI100" i="4"/>
  <c r="U27" i="4"/>
  <c r="U36" i="4"/>
  <c r="U33" i="4" s="1"/>
  <c r="AI113" i="4"/>
  <c r="AI91" i="4"/>
  <c r="G161" i="4"/>
  <c r="V36" i="4"/>
  <c r="V33" i="4" s="1"/>
  <c r="V90" i="4"/>
  <c r="V86" i="4" s="1"/>
  <c r="AI90" i="4"/>
  <c r="AI15" i="4"/>
  <c r="AI13" i="4" s="1"/>
  <c r="AI12" i="4" s="1"/>
  <c r="AI11" i="4" s="1"/>
  <c r="V42" i="4"/>
  <c r="AI35" i="4"/>
  <c r="AI34" i="4" s="1"/>
  <c r="U90" i="4"/>
  <c r="U112" i="4"/>
  <c r="U111" i="4" s="1"/>
  <c r="AI64" i="4"/>
  <c r="AI63" i="4" s="1"/>
  <c r="AI60" i="4" s="1"/>
  <c r="AI38" i="4"/>
  <c r="AI37" i="4" s="1"/>
  <c r="AI36" i="4" s="1"/>
  <c r="AI33" i="4" s="1"/>
  <c r="AI59" i="4"/>
  <c r="AI58" i="4" s="1"/>
  <c r="V112" i="4"/>
  <c r="V111" i="4" s="1"/>
  <c r="AI170" i="4"/>
  <c r="AI169" i="4" s="1"/>
  <c r="AI168" i="4" s="1"/>
  <c r="D9" i="5" s="1"/>
  <c r="D8" i="5" s="1"/>
  <c r="AI19" i="4"/>
  <c r="AI18" i="4" s="1"/>
  <c r="AI72" i="4"/>
  <c r="AI26" i="4"/>
  <c r="AI24" i="4" s="1"/>
  <c r="AI32" i="4"/>
  <c r="AI31" i="4" s="1"/>
  <c r="AI30" i="4" s="1"/>
  <c r="AI27" i="4" s="1"/>
  <c r="U66" i="4"/>
  <c r="AI120" i="4"/>
  <c r="AI119" i="4" s="1"/>
  <c r="AI89" i="4"/>
  <c r="AI87" i="4" s="1"/>
  <c r="AI164" i="4"/>
  <c r="AI163" i="4" s="1"/>
  <c r="D4" i="5" s="1"/>
  <c r="AI46" i="4"/>
  <c r="AI23" i="4"/>
  <c r="AI21" i="4" s="1"/>
  <c r="AI44" i="4"/>
  <c r="AI43" i="4" s="1"/>
  <c r="X109" i="4"/>
  <c r="X9" i="4" s="1"/>
  <c r="X175" i="4" s="1"/>
  <c r="AF109" i="4"/>
  <c r="AF174" i="4" s="1"/>
  <c r="AB109" i="4"/>
  <c r="AB9" i="4" s="1"/>
  <c r="AB175" i="4" s="1"/>
  <c r="AD109" i="4"/>
  <c r="AD174" i="4" s="1"/>
  <c r="U42" i="4"/>
  <c r="F42" i="4"/>
  <c r="U161" i="4"/>
  <c r="V60" i="4"/>
  <c r="V57" i="4" s="1"/>
  <c r="V66" i="4"/>
  <c r="Z109" i="4"/>
  <c r="Z174" i="4" s="1"/>
  <c r="W109" i="4"/>
  <c r="W174" i="4" s="1"/>
  <c r="U17" i="4"/>
  <c r="U16" i="4" s="1"/>
  <c r="AE109" i="4"/>
  <c r="AE9" i="4" s="1"/>
  <c r="AE175" i="4" s="1"/>
  <c r="G17" i="4"/>
  <c r="G16" i="4" s="1"/>
  <c r="AA109" i="4"/>
  <c r="AA9" i="4" s="1"/>
  <c r="AA175" i="4" s="1"/>
  <c r="AG109" i="4"/>
  <c r="AG174" i="4" s="1"/>
  <c r="Y109" i="4"/>
  <c r="AC109" i="4"/>
  <c r="L109" i="4"/>
  <c r="L174" i="4" s="1"/>
  <c r="F112" i="4"/>
  <c r="F111" i="4" s="1"/>
  <c r="S109" i="4"/>
  <c r="S174" i="4" s="1"/>
  <c r="G112" i="4"/>
  <c r="G111" i="4" s="1"/>
  <c r="G42" i="4"/>
  <c r="F57" i="4"/>
  <c r="G90" i="4"/>
  <c r="G86" i="4" s="1"/>
  <c r="G60" i="4"/>
  <c r="G57" i="4" s="1"/>
  <c r="F90" i="4"/>
  <c r="R109" i="4"/>
  <c r="R9" i="4" s="1"/>
  <c r="R175" i="4" s="1"/>
  <c r="K109" i="4"/>
  <c r="K9" i="4" s="1"/>
  <c r="K175" i="4" s="1"/>
  <c r="I109" i="4"/>
  <c r="I174" i="4" s="1"/>
  <c r="F17" i="4"/>
  <c r="F16" i="4" s="1"/>
  <c r="J109" i="4"/>
  <c r="J9" i="4" s="1"/>
  <c r="J175" i="4" s="1"/>
  <c r="P109" i="4"/>
  <c r="P9" i="4" s="1"/>
  <c r="P175" i="4" s="1"/>
  <c r="O109" i="4"/>
  <c r="O9" i="4" s="1"/>
  <c r="O175" i="4" s="1"/>
  <c r="F161" i="4"/>
  <c r="H109" i="4"/>
  <c r="H9" i="4" s="1"/>
  <c r="H175" i="4" s="1"/>
  <c r="N109" i="4"/>
  <c r="N174" i="4" s="1"/>
  <c r="M109" i="4"/>
  <c r="M174" i="4" s="1"/>
  <c r="Q109" i="4"/>
  <c r="Q9" i="4" s="1"/>
  <c r="Q175" i="4" s="1"/>
  <c r="R174" i="4"/>
  <c r="H23" i="1"/>
  <c r="H22" i="1"/>
  <c r="AI161" i="4" l="1"/>
  <c r="AF9" i="4"/>
  <c r="AF175" i="4" s="1"/>
  <c r="W9" i="4"/>
  <c r="W175" i="4" s="1"/>
  <c r="Z9" i="4"/>
  <c r="Z175" i="4" s="1"/>
  <c r="AI42" i="4"/>
  <c r="AG9" i="4"/>
  <c r="AG175" i="4" s="1"/>
  <c r="X174" i="4"/>
  <c r="AI112" i="4"/>
  <c r="AI111" i="4" s="1"/>
  <c r="B11" i="5" s="1"/>
  <c r="AE174" i="4"/>
  <c r="AI17" i="4"/>
  <c r="AI16" i="4" s="1"/>
  <c r="AI57" i="4"/>
  <c r="AB174" i="4"/>
  <c r="V109" i="4"/>
  <c r="V174" i="4" s="1"/>
  <c r="S9" i="4"/>
  <c r="S175" i="4" s="1"/>
  <c r="AD9" i="4"/>
  <c r="AD175" i="4" s="1"/>
  <c r="AA174" i="4"/>
  <c r="L9" i="4"/>
  <c r="L175" i="4" s="1"/>
  <c r="K174" i="4"/>
  <c r="AC174" i="4"/>
  <c r="AC9" i="4"/>
  <c r="AC175" i="4" s="1"/>
  <c r="Y174" i="4"/>
  <c r="Y9" i="4"/>
  <c r="Y175" i="4" s="1"/>
  <c r="N9" i="4"/>
  <c r="N175" i="4" s="1"/>
  <c r="I9" i="4"/>
  <c r="I175" i="4" s="1"/>
  <c r="G109" i="4"/>
  <c r="M9" i="4"/>
  <c r="M175" i="4" s="1"/>
  <c r="P174" i="4"/>
  <c r="O174" i="4"/>
  <c r="J174" i="4"/>
  <c r="H174" i="4"/>
  <c r="Q174" i="4"/>
  <c r="E107" i="4"/>
  <c r="F107" i="4" s="1"/>
  <c r="V9" i="4" l="1"/>
  <c r="V175" i="4" s="1"/>
  <c r="F104" i="4"/>
  <c r="F86" i="4" s="1"/>
  <c r="G9" i="4"/>
  <c r="G175" i="4" s="1"/>
  <c r="G174" i="4"/>
  <c r="H24" i="1"/>
  <c r="H21" i="1"/>
  <c r="E138" i="4" l="1"/>
  <c r="F138" i="4" s="1"/>
  <c r="H251" i="1"/>
  <c r="E69" i="4"/>
  <c r="F69" i="4" s="1"/>
  <c r="AI138" i="4" l="1"/>
  <c r="F68" i="4"/>
  <c r="F66" i="4" s="1"/>
  <c r="AI69" i="4"/>
  <c r="AI68" i="4" s="1"/>
  <c r="AI66" i="4" s="1"/>
  <c r="AQ35" i="1"/>
  <c r="T107" i="4" l="1"/>
  <c r="U107" i="4" s="1"/>
  <c r="T85" i="4"/>
  <c r="AH85" i="4" l="1"/>
  <c r="U85" i="4"/>
  <c r="U104" i="4"/>
  <c r="U86" i="4" s="1"/>
  <c r="AI107" i="4"/>
  <c r="AI104" i="4" s="1"/>
  <c r="AI86" i="4" s="1"/>
  <c r="AY251" i="1"/>
  <c r="AI85" i="4" l="1"/>
  <c r="AI81" i="4" s="1"/>
  <c r="U81" i="4"/>
  <c r="U109" i="4" s="1"/>
  <c r="AH89" i="4"/>
  <c r="U9" i="4" l="1"/>
  <c r="U175" i="4" s="1"/>
  <c r="U174" i="4"/>
  <c r="AH121" i="4" l="1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W251" i="1" l="1"/>
  <c r="E83" i="4" l="1"/>
  <c r="E81" i="4" s="1"/>
  <c r="T83" i="4"/>
  <c r="E80" i="4"/>
  <c r="F80" i="4" s="1"/>
  <c r="F77" i="4" l="1"/>
  <c r="F76" i="4" s="1"/>
  <c r="F109" i="4" s="1"/>
  <c r="F174" i="4" s="1"/>
  <c r="AI80" i="4"/>
  <c r="AI77" i="4" s="1"/>
  <c r="AI76" i="4" s="1"/>
  <c r="AI109" i="4" s="1"/>
  <c r="B4" i="5" s="1"/>
  <c r="E155" i="4"/>
  <c r="F155" i="4" s="1"/>
  <c r="F137" i="4" s="1"/>
  <c r="F9" i="4" l="1"/>
  <c r="F175" i="4" s="1"/>
  <c r="AI155" i="4"/>
  <c r="AI137" i="4" s="1"/>
  <c r="AI174" i="4"/>
  <c r="AI9" i="4" l="1"/>
  <c r="AI175" i="4" s="1"/>
  <c r="F259" i="1" s="1"/>
  <c r="B9" i="5"/>
  <c r="T87" i="4"/>
  <c r="E87" i="4"/>
  <c r="AH41" i="4" l="1"/>
  <c r="AH14" i="4" l="1"/>
  <c r="AY223" i="1" l="1"/>
  <c r="AH171" i="4" l="1"/>
  <c r="AH170" i="4"/>
  <c r="AH165" i="4"/>
  <c r="AH164" i="4"/>
  <c r="AH158" i="4"/>
  <c r="AH157" i="4"/>
  <c r="AH156" i="4"/>
  <c r="AH154" i="4"/>
  <c r="AH153" i="4"/>
  <c r="AH151" i="4"/>
  <c r="AH150" i="4"/>
  <c r="AH149" i="4"/>
  <c r="AH148" i="4"/>
  <c r="AH145" i="4"/>
  <c r="AH144" i="4"/>
  <c r="AH143" i="4"/>
  <c r="AH142" i="4"/>
  <c r="AH140" i="4"/>
  <c r="AH139" i="4"/>
  <c r="AH138" i="4"/>
  <c r="AH120" i="4"/>
  <c r="AH119" i="4" s="1"/>
  <c r="AH118" i="4"/>
  <c r="AH117" i="4"/>
  <c r="AH116" i="4"/>
  <c r="AH115" i="4"/>
  <c r="AH107" i="4"/>
  <c r="AH106" i="4"/>
  <c r="AH103" i="4"/>
  <c r="AH102" i="4"/>
  <c r="AH101" i="4"/>
  <c r="AH99" i="4"/>
  <c r="AH98" i="4"/>
  <c r="AH96" i="4"/>
  <c r="AH94" i="4"/>
  <c r="AH93" i="4"/>
  <c r="AH92" i="4"/>
  <c r="AH88" i="4"/>
  <c r="AH87" i="4" s="1"/>
  <c r="AH84" i="4"/>
  <c r="AH83" i="4" s="1"/>
  <c r="AH82" i="4"/>
  <c r="AH80" i="4"/>
  <c r="AH79" i="4"/>
  <c r="AH78" i="4"/>
  <c r="AH75" i="4"/>
  <c r="AH74" i="4"/>
  <c r="AH73" i="4"/>
  <c r="AH71" i="4"/>
  <c r="AH70" i="4"/>
  <c r="AH69" i="4"/>
  <c r="AH67" i="4"/>
  <c r="AH65" i="4"/>
  <c r="AH64" i="4"/>
  <c r="AH62" i="4"/>
  <c r="AH59" i="4"/>
  <c r="AH55" i="4"/>
  <c r="AH52" i="4"/>
  <c r="AH51" i="4"/>
  <c r="AH50" i="4"/>
  <c r="AH49" i="4"/>
  <c r="AH48" i="4"/>
  <c r="AH47" i="4"/>
  <c r="AH45" i="4"/>
  <c r="AH44" i="4"/>
  <c r="AH40" i="4"/>
  <c r="AH38" i="4"/>
  <c r="AH35" i="4"/>
  <c r="AH32" i="4"/>
  <c r="AH29" i="4"/>
  <c r="AH26" i="4"/>
  <c r="AH25" i="4"/>
  <c r="AH23" i="4"/>
  <c r="AH22" i="4"/>
  <c r="AH20" i="4"/>
  <c r="AH19" i="4"/>
  <c r="AH15" i="4"/>
  <c r="AH155" i="4" l="1"/>
  <c r="AY250" i="1" l="1"/>
  <c r="AY254" i="1" s="1"/>
  <c r="AH169" i="4" l="1"/>
  <c r="AH168" i="4" s="1"/>
  <c r="AH163" i="4"/>
  <c r="AH113" i="4"/>
  <c r="AH105" i="4"/>
  <c r="AH95" i="4"/>
  <c r="AH81" i="4"/>
  <c r="AH77" i="4"/>
  <c r="AH76" i="4" s="1"/>
  <c r="AH72" i="4"/>
  <c r="AH68" i="4"/>
  <c r="AH63" i="4"/>
  <c r="AH61" i="4"/>
  <c r="AH54" i="4"/>
  <c r="AH53" i="4" s="1"/>
  <c r="AH43" i="4"/>
  <c r="AH37" i="4"/>
  <c r="AH34" i="4"/>
  <c r="AH31" i="4"/>
  <c r="AH30" i="4" s="1"/>
  <c r="AH24" i="4"/>
  <c r="AH21" i="4"/>
  <c r="AH18" i="4"/>
  <c r="AH58" i="4"/>
  <c r="AH39" i="4"/>
  <c r="AH28" i="4"/>
  <c r="T169" i="4"/>
  <c r="T168" i="4" s="1"/>
  <c r="T163" i="4"/>
  <c r="T137" i="4"/>
  <c r="T119" i="4"/>
  <c r="T113" i="4"/>
  <c r="T105" i="4"/>
  <c r="T104" i="4" s="1"/>
  <c r="T100" i="4"/>
  <c r="T97" i="4"/>
  <c r="T95" i="4"/>
  <c r="T91" i="4"/>
  <c r="T81" i="4"/>
  <c r="T77" i="4"/>
  <c r="T76" i="4" s="1"/>
  <c r="T72" i="4"/>
  <c r="T68" i="4"/>
  <c r="T63" i="4"/>
  <c r="T61" i="4"/>
  <c r="T58" i="4"/>
  <c r="T54" i="4"/>
  <c r="T53" i="4" s="1"/>
  <c r="T46" i="4"/>
  <c r="T43" i="4"/>
  <c r="T39" i="4"/>
  <c r="T37" i="4"/>
  <c r="T34" i="4"/>
  <c r="T31" i="4"/>
  <c r="T30" i="4" s="1"/>
  <c r="T28" i="4"/>
  <c r="T24" i="4"/>
  <c r="T21" i="4"/>
  <c r="T18" i="4"/>
  <c r="T13" i="4"/>
  <c r="T12" i="4" s="1"/>
  <c r="T11" i="4" s="1"/>
  <c r="T36" i="4" l="1"/>
  <c r="T33" i="4" s="1"/>
  <c r="AH36" i="4"/>
  <c r="AH33" i="4" s="1"/>
  <c r="T66" i="4"/>
  <c r="AH66" i="4"/>
  <c r="T112" i="4"/>
  <c r="T111" i="4" s="1"/>
  <c r="AH46" i="4"/>
  <c r="AH42" i="4" s="1"/>
  <c r="AH100" i="4"/>
  <c r="AH91" i="4"/>
  <c r="AH97" i="4"/>
  <c r="AH13" i="4"/>
  <c r="AH12" i="4" s="1"/>
  <c r="AH11" i="4" s="1"/>
  <c r="AH112" i="4"/>
  <c r="AH111" i="4" s="1"/>
  <c r="T42" i="4"/>
  <c r="T60" i="4"/>
  <c r="T57" i="4" s="1"/>
  <c r="T17" i="4"/>
  <c r="T16" i="4" s="1"/>
  <c r="AH60" i="4"/>
  <c r="AH57" i="4" s="1"/>
  <c r="AH27" i="4"/>
  <c r="T27" i="4"/>
  <c r="T90" i="4"/>
  <c r="T86" i="4" s="1"/>
  <c r="T161" i="4"/>
  <c r="AH17" i="4"/>
  <c r="AH16" i="4" s="1"/>
  <c r="AH161" i="4"/>
  <c r="T109" i="4" l="1"/>
  <c r="T9" i="4" s="1"/>
  <c r="T175" i="4" s="1"/>
  <c r="AH90" i="4"/>
  <c r="T174" i="4" l="1"/>
  <c r="AY12" i="1" l="1"/>
  <c r="AY27" i="1"/>
  <c r="AY35" i="1"/>
  <c r="AY61" i="1"/>
  <c r="AY72" i="1"/>
  <c r="AY89" i="1"/>
  <c r="AY96" i="1"/>
  <c r="AY133" i="1"/>
  <c r="AY255" i="1" l="1"/>
  <c r="AY253" i="1"/>
  <c r="AY252" i="1"/>
  <c r="AH147" i="4" l="1"/>
  <c r="AH137" i="4" s="1"/>
  <c r="W61" i="1" l="1"/>
  <c r="AF61" i="1"/>
  <c r="AR223" i="1" l="1"/>
  <c r="E24" i="4" l="1"/>
  <c r="E21" i="4"/>
  <c r="E18" i="4"/>
  <c r="E17" i="4" l="1"/>
  <c r="E37" i="4"/>
  <c r="E54" i="4" l="1"/>
  <c r="E34" i="4" l="1"/>
  <c r="E31" i="4"/>
  <c r="AQ133" i="1" l="1"/>
  <c r="AQ72" i="1" l="1"/>
  <c r="AQ12" i="1"/>
  <c r="E61" i="4" l="1"/>
  <c r="AQ250" i="1" l="1"/>
  <c r="AQ254" i="1" s="1"/>
  <c r="AQ223" i="1"/>
  <c r="AQ96" i="1"/>
  <c r="AQ89" i="1"/>
  <c r="AQ61" i="1"/>
  <c r="AQ27" i="1"/>
  <c r="AQ252" i="1" l="1"/>
  <c r="AQ253" i="1"/>
  <c r="E39" i="4" l="1"/>
  <c r="E36" i="4" s="1"/>
  <c r="E33" i="4" s="1"/>
  <c r="E63" i="4" l="1"/>
  <c r="E60" i="4" s="1"/>
  <c r="E169" i="4" l="1"/>
  <c r="E163" i="4"/>
  <c r="E119" i="4"/>
  <c r="E113" i="4"/>
  <c r="E105" i="4"/>
  <c r="E95" i="4"/>
  <c r="E72" i="4"/>
  <c r="E68" i="4"/>
  <c r="E58" i="4"/>
  <c r="E53" i="4"/>
  <c r="E46" i="4"/>
  <c r="E43" i="4"/>
  <c r="E30" i="4"/>
  <c r="E28" i="4"/>
  <c r="E13" i="4"/>
  <c r="E66" i="4" l="1"/>
  <c r="E27" i="4"/>
  <c r="E168" i="4"/>
  <c r="E97" i="4"/>
  <c r="E137" i="4"/>
  <c r="E12" i="4"/>
  <c r="E11" i="4" s="1"/>
  <c r="E104" i="4"/>
  <c r="E42" i="4"/>
  <c r="E57" i="4"/>
  <c r="E100" i="4"/>
  <c r="E77" i="4"/>
  <c r="E91" i="4"/>
  <c r="E112" i="4"/>
  <c r="E111" i="4" s="1"/>
  <c r="AH104" i="4" l="1"/>
  <c r="AH86" i="4" s="1"/>
  <c r="AH109" i="4" s="1"/>
  <c r="AH9" i="4" s="1"/>
  <c r="AH175" i="4" s="1"/>
  <c r="E161" i="4"/>
  <c r="E16" i="4"/>
  <c r="E90" i="4"/>
  <c r="E86" i="4" s="1"/>
  <c r="E76" i="4"/>
  <c r="AH174" i="4" l="1"/>
  <c r="E109" i="4" l="1"/>
  <c r="E174" i="4" l="1"/>
  <c r="E9" i="4"/>
  <c r="E175" i="4" l="1"/>
  <c r="W223" i="1"/>
  <c r="AF223" i="1"/>
  <c r="AH177" i="4" l="1"/>
  <c r="W89" i="1" l="1"/>
  <c r="AF89" i="1"/>
  <c r="AR89" i="1"/>
  <c r="AR250" i="1" l="1"/>
  <c r="W250" i="1" l="1"/>
  <c r="AF250" i="1"/>
  <c r="BL254" i="1"/>
  <c r="BL255" i="1"/>
  <c r="AQ255" i="1" l="1"/>
  <c r="B12" i="5"/>
  <c r="B8" i="5" s="1"/>
  <c r="BL256" i="1"/>
  <c r="AQ256" i="1" l="1"/>
  <c r="H89" i="1" l="1"/>
  <c r="AR61" i="1" l="1"/>
  <c r="W133" i="1" l="1"/>
  <c r="AR133" i="1"/>
  <c r="AF133" i="1" l="1"/>
  <c r="AF27" i="1" l="1"/>
  <c r="W27" i="1" l="1"/>
  <c r="AR27" i="1"/>
  <c r="W12" i="1"/>
  <c r="AR12" i="1" l="1"/>
  <c r="AF12" i="1"/>
  <c r="AR96" i="1" l="1"/>
  <c r="AF96" i="1"/>
  <c r="W96" i="1" l="1"/>
  <c r="W35" i="1"/>
  <c r="H27" i="1" l="1"/>
  <c r="H223" i="1"/>
  <c r="AR35" i="1"/>
  <c r="AF35" i="1"/>
  <c r="AR72" i="1" l="1"/>
  <c r="AF72" i="1"/>
  <c r="AF254" i="1"/>
  <c r="AR254" i="1" l="1"/>
  <c r="AF253" i="1"/>
  <c r="AF255" i="1"/>
  <c r="AF252" i="1"/>
  <c r="W72" i="1"/>
  <c r="W254" i="1"/>
  <c r="AR252" i="1"/>
  <c r="AR255" i="1"/>
  <c r="AR253" i="1"/>
  <c r="AF256" i="1" l="1"/>
  <c r="H72" i="1"/>
  <c r="W253" i="1"/>
  <c r="W255" i="1"/>
  <c r="W252" i="1"/>
  <c r="AR256" i="1"/>
  <c r="W256" i="1" l="1"/>
  <c r="H133" i="1" l="1"/>
  <c r="H254" i="1" l="1"/>
  <c r="H96" i="1"/>
  <c r="H252" i="1" l="1"/>
  <c r="H255" i="1"/>
  <c r="H253" i="1"/>
  <c r="H256" i="1" l="1"/>
  <c r="AS254" i="1"/>
  <c r="AS35" i="1"/>
  <c r="AS253" i="1" s="1"/>
  <c r="F253" i="1" s="1"/>
  <c r="AS252" i="1" l="1"/>
  <c r="D5" i="5" s="1"/>
  <c r="F255" i="1"/>
  <c r="F256" i="1" s="1"/>
  <c r="AS255" i="1"/>
  <c r="D7" i="5" l="1"/>
  <c r="B5" i="5"/>
  <c r="B7" i="5" s="1"/>
</calcChain>
</file>

<file path=xl/comments1.xml><?xml version="1.0" encoding="utf-8"?>
<comments xmlns="http://schemas.openxmlformats.org/spreadsheetml/2006/main">
  <authors>
    <author>Sandra Dzērve</author>
  </authors>
  <commentList>
    <comment ref="E142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47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decembrī ieskaitīts par janvāri 54 954 €</t>
        </r>
      </text>
    </comment>
    <comment ref="E155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- 9 103.62 €; ūdenstilpj.noma 73 791.38 €</t>
        </r>
      </text>
    </comment>
  </commentList>
</comments>
</file>

<file path=xl/sharedStrings.xml><?xml version="1.0" encoding="utf-8"?>
<sst xmlns="http://schemas.openxmlformats.org/spreadsheetml/2006/main" count="923" uniqueCount="770">
  <si>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</si>
  <si>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</si>
  <si>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</si>
  <si>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</si>
  <si>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</si>
  <si>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</si>
  <si>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</si>
  <si>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</si>
  <si>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</si>
  <si>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</si>
  <si>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</si>
  <si>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</si>
  <si>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</si>
  <si>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</si>
  <si>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</si>
  <si>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</si>
  <si>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</si>
  <si>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</si>
  <si>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</si>
  <si>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</si>
  <si>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</si>
  <si>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</si>
  <si>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</si>
  <si>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</si>
  <si>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</si>
  <si>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</si>
  <si>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</si>
  <si>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</si>
  <si>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</si>
  <si>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</si>
  <si>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</si>
  <si>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</si>
  <si>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</si>
  <si>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</si>
  <si>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</si>
  <si>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</si>
  <si>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</si>
  <si>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</si>
  <si>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</si>
  <si>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</si>
  <si>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</si>
  <si>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</si>
  <si>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</si>
  <si>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</si>
  <si>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</si>
  <si>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</si>
  <si>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</si>
  <si>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</si>
  <si>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</si>
  <si>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</si>
  <si>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</si>
  <si>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</si>
  <si>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</si>
  <si>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</si>
  <si>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</si>
  <si>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</si>
  <si>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</si>
  <si>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</si>
  <si>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</si>
  <si>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</si>
  <si>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</si>
  <si>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</si>
  <si>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</si>
  <si>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</si>
  <si>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</si>
  <si>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</si>
  <si>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</si>
  <si>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</si>
  <si>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</si>
  <si>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</si>
  <si>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</si>
  <si>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</si>
  <si>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</si>
  <si>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</si>
  <si>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</si>
  <si>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</si>
  <si>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</si>
  <si>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</si>
  <si>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</si>
  <si>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</si>
  <si>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</si>
  <si>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</si>
  <si>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</si>
  <si>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</si>
  <si>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</si>
  <si>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</si>
  <si>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</si>
  <si>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</si>
  <si>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</si>
  <si>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</si>
  <si>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</si>
  <si>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</si>
  <si>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</si>
  <si>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</si>
  <si>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</si>
  <si>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</si>
  <si>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</si>
  <si>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</si>
  <si>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</si>
  <si>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</si>
  <si>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</si>
  <si>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</si>
  <si>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</si>
  <si>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</si>
  <si>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</si>
  <si>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</si>
  <si>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</si>
  <si>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</si>
  <si>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</si>
  <si>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</si>
  <si>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</si>
  <si>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</si>
  <si>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</si>
  <si>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</si>
  <si>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</si>
  <si>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</si>
  <si>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</si>
  <si>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</si>
  <si>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</si>
  <si>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</si>
  <si>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</si>
  <si>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</si>
  <si>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</si>
  <si>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</si>
  <si>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</si>
  <si>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</si>
  <si>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</si>
  <si>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</si>
  <si>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</si>
  <si>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</si>
  <si>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</si>
  <si>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</si>
  <si>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</si>
  <si>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</si>
  <si>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</si>
  <si>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</si>
  <si>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</si>
  <si>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</si>
  <si>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</si>
  <si>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</si>
  <si>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Mērķdotācija pedagogu atalgojumam</t>
  </si>
  <si>
    <t>Valsts budžeta transferti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</si>
  <si>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</si>
  <si>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</si>
  <si>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</si>
  <si>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</si>
  <si>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</si>
  <si>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</si>
  <si>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</si>
  <si>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</si>
  <si>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</si>
  <si>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</si>
  <si>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</si>
  <si>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</si>
  <si>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</si>
  <si>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</si>
  <si>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</si>
  <si>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</si>
  <si>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</si>
  <si>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</si>
  <si>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</si>
  <si>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</si>
  <si>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</si>
  <si>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</si>
  <si>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</si>
  <si>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</si>
  <si>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</si>
  <si>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</si>
  <si>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</si>
  <si>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</si>
  <si>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</si>
  <si>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</si>
  <si>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</si>
  <si>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</si>
  <si>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</si>
  <si>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</si>
  <si>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</si>
  <si>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</si>
  <si>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</si>
  <si>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</si>
  <si>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</si>
  <si>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</si>
  <si>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</si>
  <si>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</si>
  <si>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</si>
  <si>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</si>
  <si>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</si>
  <si>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</si>
  <si>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</si>
  <si>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</si>
  <si>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</si>
  <si>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</si>
  <si>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</si>
  <si>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</si>
  <si>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</si>
  <si>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</si>
  <si>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</si>
  <si>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</si>
  <si>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</si>
  <si>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</si>
  <si>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</si>
  <si>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</si>
  <si>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</si>
  <si>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</si>
  <si>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</si>
  <si>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</si>
  <si>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</si>
  <si>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</si>
  <si>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</si>
  <si>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</si>
  <si>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</si>
  <si>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</si>
  <si>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</si>
  <si>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</si>
  <si>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</si>
  <si>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</si>
  <si>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</si>
  <si>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</si>
  <si>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</si>
  <si>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</si>
  <si>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</si>
  <si>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</si>
  <si>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</si>
  <si>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</si>
  <si>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</si>
  <si>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</si>
  <si>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</si>
  <si>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</si>
  <si>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</si>
  <si>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</si>
  <si>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</si>
  <si>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</si>
  <si>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</si>
  <si>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</si>
  <si>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</si>
  <si>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</si>
  <si>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</si>
  <si>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</si>
  <si>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</si>
  <si>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</si>
  <si>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</si>
  <si>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</si>
  <si>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</si>
  <si>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</si>
  <si>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</si>
  <si>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</si>
  <si>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</si>
  <si>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</si>
  <si>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</si>
  <si>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</si>
  <si>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</si>
  <si>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</si>
  <si>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</si>
  <si>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</si>
  <si>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</si>
  <si>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</si>
  <si>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</si>
  <si>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</si>
  <si>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</si>
  <si>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</si>
  <si>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</si>
  <si>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</si>
  <si>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</si>
  <si>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</si>
  <si>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</si>
  <si>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</si>
  <si>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</si>
  <si>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</si>
  <si>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</si>
  <si>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</si>
  <si>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</si>
  <si>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</si>
  <si>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</si>
  <si>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</si>
  <si>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</si>
  <si>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</si>
  <si>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</si>
  <si>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</si>
  <si>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</si>
  <si>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</si>
  <si>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</si>
  <si>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</si>
  <si>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</si>
  <si>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</si>
  <si>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</si>
  <si>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</si>
  <si>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</si>
  <si>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</si>
  <si>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</si>
  <si>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</si>
  <si>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</si>
  <si>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</si>
  <si>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</si>
  <si>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</si>
  <si>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</si>
  <si>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</si>
  <si>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</si>
  <si>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</si>
  <si>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</si>
  <si>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</si>
  <si>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</si>
  <si>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</si>
  <si>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Ielu asfalta seguma kapitālajam remontam</t>
  </si>
  <si>
    <t>Mācību korpusa lit.002 rekonstrukcijai bez apjoma palielināšanas Dūņu ceļā 2, Jūrmalā</t>
  </si>
  <si>
    <t>Ēkas lit.002 rekonstrukcija par mākslas skolu Strēlnieku pr.30 un Jāņa Poruka prospekta izbūve posmā no Friča Brīvzemnieka ielas līdz sporta zālei "Taurenītis"</t>
  </si>
  <si>
    <t>Mērķdotācija pedagogu atalgojumam profesionālās ievirzes izglītības programmu finansēšanai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</si>
  <si>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</si>
  <si>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</si>
  <si>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</si>
  <si>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</si>
  <si>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</si>
  <si>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</si>
  <si>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</si>
  <si>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</si>
  <si>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</si>
  <si>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</si>
  <si>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</si>
  <si>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Jūrmalas ūdenssaimniecības projekts II kārta</t>
  </si>
  <si>
    <t>5.5.3.1.</t>
  </si>
  <si>
    <t>Dabas resursu nodoklis par dabas resursu ieguvi un vides piesārņošanu</t>
  </si>
  <si>
    <t>Procentu ieņēmumi par kontu atlikumiem</t>
  </si>
  <si>
    <t>8.6.2.0.</t>
  </si>
  <si>
    <t>8.6.2.2.</t>
  </si>
  <si>
    <t>Pašvaldību budžeta procentu ieņēmumi par kontu atlikumiem Valsts kasē (Latvijas Bankā) vai kredītiestādēs</t>
  </si>
  <si>
    <t>10.3.0.0.</t>
  </si>
  <si>
    <t>Soda sankcijas par vispārējiem nodokļu maksāšanas pārkāpumiem</t>
  </si>
  <si>
    <t>Pilsētas ekonomiskās attīstības pasākumi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</si>
  <si>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</si>
  <si>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</si>
  <si>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</si>
  <si>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</si>
  <si>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</si>
  <si>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</si>
  <si>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</si>
  <si>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</si>
  <si>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</si>
  <si>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</si>
  <si>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</si>
  <si>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</si>
  <si>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</si>
  <si>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</si>
  <si>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</si>
  <si>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</si>
  <si>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</si>
  <si>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</si>
  <si>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</si>
  <si>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</si>
  <si>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</si>
  <si>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</si>
  <si>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</si>
  <si>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</si>
  <si>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</si>
  <si>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9.5.1.9.</t>
  </si>
  <si>
    <t>Pašvaldības nodeva par pašvaldības simbolikas izmantošanu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</si>
  <si>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</si>
  <si>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</si>
  <si>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</si>
  <si>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</si>
  <si>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</si>
  <si>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</si>
  <si>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</si>
  <si>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</si>
  <si>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</si>
  <si>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</si>
  <si>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</si>
  <si>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</si>
  <si>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</si>
  <si>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</si>
  <si>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</si>
  <si>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</si>
  <si>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</si>
  <si>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</si>
  <si>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</si>
  <si>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Projekts "Kompleksi risinājumi siltumnīcefekta gāzu emisiju samazināšanai Jūrmalas pilsētas Mežmalas vidusskolā"</t>
  </si>
  <si>
    <t>F40020010</t>
  </si>
  <si>
    <t>Procentu ieņēmumi par depozītiem, kontu atlikumiem, valsts parāda vērtspapīriem un atlikto maksājumu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</si>
  <si>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</si>
  <si>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</si>
  <si>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Iestādes ieņēmumi no ārvalstu finanšu palīdzības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</si>
  <si>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</si>
  <si>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</si>
  <si>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</si>
  <si>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</si>
  <si>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</si>
  <si>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</si>
  <si>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</si>
  <si>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</si>
  <si>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</si>
  <si>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</si>
  <si>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</si>
  <si>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</si>
  <si>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</si>
  <si>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</si>
  <si>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</si>
  <si>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</si>
  <si>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"PROTI un DARI"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</si>
  <si>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</si>
  <si>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</si>
  <si>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</si>
  <si>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</si>
  <si>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</si>
  <si>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</si>
  <si>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</si>
  <si>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</si>
  <si>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</si>
  <si>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</si>
  <si>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</si>
  <si>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</si>
  <si>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</si>
  <si>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</si>
  <si>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01.2.1.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</si>
  <si>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</si>
  <si>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</si>
  <si>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</si>
  <si>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</si>
  <si>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</si>
  <si>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</si>
  <si>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</si>
  <si>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</si>
  <si>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</si>
  <si>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</si>
  <si>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</si>
  <si>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</si>
  <si>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</si>
  <si>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</si>
  <si>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</si>
  <si>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</si>
  <si>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</si>
  <si>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</si>
  <si>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</si>
  <si>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</si>
  <si>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</si>
  <si>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</si>
  <si>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</si>
  <si>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</si>
  <si>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</si>
  <si>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</si>
  <si>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</si>
  <si>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</si>
  <si>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</si>
  <si>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</si>
  <si>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</si>
  <si>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</si>
  <si>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</si>
  <si>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</si>
  <si>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</si>
  <si>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</si>
  <si>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10.1.1.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</si>
  <si>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</si>
  <si>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</si>
  <si>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</si>
  <si>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</si>
  <si>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</si>
  <si>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</si>
  <si>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</si>
  <si>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</si>
  <si>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</si>
  <si>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</si>
  <si>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</si>
  <si>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</si>
  <si>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</si>
  <si>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</si>
  <si>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</si>
  <si>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</si>
  <si>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</si>
  <si>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</si>
  <si>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</si>
  <si>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</si>
  <si>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</si>
  <si>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</si>
  <si>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</si>
  <si>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</si>
  <si>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</si>
  <si>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</si>
  <si>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</si>
  <si>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</si>
  <si>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</si>
  <si>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</si>
  <si>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09.2.1.</t>
  </si>
  <si>
    <t>09.2.2.</t>
  </si>
  <si>
    <t>09.3.1.</t>
  </si>
  <si>
    <t>09.3.2.</t>
  </si>
  <si>
    <t>09.3.3.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</si>
  <si>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</si>
  <si>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</si>
  <si>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</si>
  <si>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</si>
  <si>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</si>
  <si>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</si>
  <si>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</si>
  <si>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</si>
  <si>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</si>
  <si>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</si>
  <si>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</si>
  <si>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</si>
  <si>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</si>
  <si>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</si>
  <si>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</si>
  <si>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</si>
  <si>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</si>
  <si>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</si>
  <si>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</si>
  <si>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</si>
  <si>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</si>
  <si>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</si>
  <si>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</si>
  <si>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</si>
  <si>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</si>
  <si>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</si>
  <si>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</si>
  <si>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</si>
  <si>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</si>
  <si>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</si>
  <si>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</si>
  <si>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</si>
  <si>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</si>
  <si>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</si>
  <si>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</si>
  <si>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</si>
  <si>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</si>
  <si>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</si>
  <si>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</si>
  <si>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</si>
  <si>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</si>
  <si>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</si>
  <si>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</si>
  <si>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</si>
  <si>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</si>
  <si>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</si>
  <si>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</si>
  <si>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</si>
  <si>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</si>
  <si>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</si>
  <si>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</si>
  <si>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</si>
  <si>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</si>
  <si>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</si>
  <si>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</si>
  <si>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</si>
  <si>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</si>
  <si>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</si>
  <si>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</si>
  <si>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</si>
  <si>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</si>
  <si>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</si>
  <si>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</si>
  <si>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</si>
  <si>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</si>
  <si>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10.3.1.</t>
  </si>
  <si>
    <t>10.3.2.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</si>
  <si>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</si>
  <si>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</si>
  <si>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</si>
  <si>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</si>
  <si>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</si>
  <si>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</si>
  <si>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</si>
  <si>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</si>
  <si>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</si>
  <si>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</si>
  <si>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6.pielikums</t>
  </si>
  <si>
    <t>7.pielikums</t>
  </si>
  <si>
    <t>13.pielikums</t>
  </si>
  <si>
    <t>8.pielikums</t>
  </si>
  <si>
    <t>3.pielikums</t>
  </si>
  <si>
    <t>21.pielikums</t>
  </si>
  <si>
    <t>15.pielikums</t>
  </si>
  <si>
    <t>12.pielikums</t>
  </si>
  <si>
    <t>10.pielikums</t>
  </si>
  <si>
    <t>04.2.1.</t>
  </si>
  <si>
    <t>26.pielikums</t>
  </si>
  <si>
    <t>27.pielikums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</si>
  <si>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</si>
  <si>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</si>
  <si>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</si>
  <si>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</si>
  <si>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</si>
  <si>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</si>
  <si>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</si>
  <si>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</si>
  <si>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</si>
  <si>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</si>
  <si>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</si>
  <si>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Projekts „Atbalsts integrētu teritoriālo investīciju īstenošanai Jūrmalas pilsētas pašvaldībā”</t>
  </si>
  <si>
    <t>01.1.8.</t>
  </si>
  <si>
    <t>Jūrmalas ūdenssaimniecības projekts IV kārta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</si>
  <si>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</si>
  <si>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</si>
  <si>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</si>
  <si>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</si>
  <si>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</si>
  <si>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</si>
  <si>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</si>
  <si>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</si>
  <si>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</si>
  <si>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</si>
  <si>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</si>
  <si>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</si>
  <si>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</si>
  <si>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</si>
  <si>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</si>
  <si>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</si>
  <si>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</si>
  <si>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</si>
  <si>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</si>
  <si>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2017.gadam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</si>
  <si>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2017.gadam</t>
  </si>
  <si>
    <r>
      <t>Jūrmalas pilsētas pašvaldības 2017.gada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</si>
  <si>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</si>
  <si>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</si>
  <si>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</si>
  <si>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</si>
  <si>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</si>
  <si>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"Algoti pagaidu sabiedriskie darbi 2016"</t>
  </si>
  <si>
    <t>Projekts "Skolotāja profesionālā pilnveide"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</si>
  <si>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</si>
  <si>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</si>
  <si>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</si>
  <si>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</si>
  <si>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nodeva par būvatļaujas saņemšanu vai būvniecības ieceres akceptu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</si>
  <si>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</si>
  <si>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</si>
  <si>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</si>
  <si>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</si>
  <si>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</si>
  <si>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04.1.8.</t>
  </si>
  <si>
    <t>9.pielikums, 11.pielikums, 12.pielikums</t>
  </si>
  <si>
    <t>14.pielikums</t>
  </si>
  <si>
    <t>20.pielikums</t>
  </si>
  <si>
    <t>08.1.8.</t>
  </si>
  <si>
    <t>09.1.6.</t>
  </si>
  <si>
    <t>09.1.7.</t>
  </si>
  <si>
    <t>Jūrmalas pilsētas vēlēšanu komisija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</si>
  <si>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</si>
  <si>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</si>
  <si>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</si>
  <si>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</si>
  <si>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Procentu ieņēmumi par atlikto maksājumu no vēl nesamaksātās pirkuma daļas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</si>
  <si>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</si>
  <si>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</si>
  <si>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</si>
  <si>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</si>
  <si>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 xml:space="preserve">Ieņēmumi no vadošā partnera partneru grupas īstenotajiem Eiropas Savienības politiku instrumentu </t>
  </si>
  <si>
    <t>Līdzfinansējuma nodrošināšana konferenču, semināru un starpnozaru pasākumu īstenošanai</t>
  </si>
  <si>
    <t>01.3.1.</t>
  </si>
  <si>
    <t>01.3.2.</t>
  </si>
  <si>
    <t>01.3.3.</t>
  </si>
  <si>
    <t>01.3.4.</t>
  </si>
  <si>
    <t>04.3.4.</t>
  </si>
  <si>
    <t>Veselības aprūpes pieejamības palielināšana</t>
  </si>
  <si>
    <t>09.20.2.</t>
  </si>
  <si>
    <t>Pašvaldības budžeta norēķini ar valsts budžetu</t>
  </si>
  <si>
    <t>01.3.5.</t>
  </si>
  <si>
    <t>01.1.7.</t>
  </si>
  <si>
    <t>10., 15.pielikums</t>
  </si>
  <si>
    <t>08.1.11.</t>
  </si>
  <si>
    <t>08.1.12.</t>
  </si>
  <si>
    <t>04.1.13.</t>
  </si>
  <si>
    <t>04.1.14.</t>
  </si>
  <si>
    <t>04.1.15.</t>
  </si>
  <si>
    <t>04.2.2.</t>
  </si>
  <si>
    <t>05.2.3.</t>
  </si>
  <si>
    <t>06.1.9.</t>
  </si>
  <si>
    <t>06.1.10.</t>
  </si>
  <si>
    <t>08.1.9.</t>
  </si>
  <si>
    <t>08.5.6.</t>
  </si>
  <si>
    <t>09.2.3.</t>
  </si>
  <si>
    <t>09.4.2.</t>
  </si>
  <si>
    <t>09.6.3.</t>
  </si>
  <si>
    <t>10.2.9.</t>
  </si>
  <si>
    <t>10.3.3.</t>
  </si>
  <si>
    <t>15., 18., 19.pielikums</t>
  </si>
  <si>
    <t>18.pielikums</t>
  </si>
  <si>
    <t xml:space="preserve">16., 17.pielikums </t>
  </si>
  <si>
    <t>28.pielikums</t>
  </si>
  <si>
    <t>22.pielikums</t>
  </si>
  <si>
    <t>24., 25.pielikums</t>
  </si>
  <si>
    <t>23., 24.pielikums</t>
  </si>
  <si>
    <t>23., 24., 25.pielikums</t>
  </si>
  <si>
    <t>Projekts "Exploring Nature and Environmental Issues"</t>
  </si>
  <si>
    <t>Projekts "Latvijas starptautiskās konkurētspējas veicināšana tūrismā/ 2017.gada aktivitātes"</t>
  </si>
  <si>
    <t>Pasākumi kvalitatīvas un daudzveidīgas izglītības attīstībai un atbalstam</t>
  </si>
  <si>
    <t>10.6.1.</t>
  </si>
  <si>
    <t>Jūrmalas pilsētas pašvaldības 2017.-2019.gada Ceļu fonda izlietojuma programma</t>
  </si>
  <si>
    <t xml:space="preserve">Pašvaldības sabiedrība ar ierobežotu atbildību "Veselības un sociālās aprūpes centrs-Sloka" </t>
  </si>
  <si>
    <t>Projekts "Latvijas starptautiskās konkurētspējas veicināšana tūrismā/izstādes-2016"</t>
  </si>
  <si>
    <t>Projekts "Moderns un pievilcīgs mazo ostu tīkls ar interaktīvu pārrobežu informācijas sistēmu, kopēju mārketingu un uzlabotiem ostu pakalpojumiem/Smart ports"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</si>
  <si>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</si>
  <si>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</si>
  <si>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</si>
  <si>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Jūrmalas pilsētas Lielupes pamatskolas ēku Jūrmalas Valsts ģimnāzijas telpu pārbūve, sporta zāles būvniecība Aizputes ielā 1A, Jūrmalā</t>
  </si>
  <si>
    <t>Atpūtu un sportu veicinošas infrastruktūras izveide, atjaunošana un labiekārtošana</t>
  </si>
  <si>
    <t>Jūrmalas pilsētas pašvaldības 2017.-2019.gada Ceļu fonda izlietojuma programma: Kredīta atmaksa - Ielu asfalta seguma kapitālais remonts</t>
  </si>
  <si>
    <t>Jūrmalas pilsētas pašvaldības 2017.-2019.gada Ceļu fonda izlietojuma programma: Kredīta atmaksa - Raiņa ielas rekonstrukcija posmā no Satiksmes ielas līdz Nometņu ielai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</si>
  <si>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</si>
  <si>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</si>
  <si>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</si>
  <si>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</si>
  <si>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</si>
  <si>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</si>
  <si>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</si>
  <si>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</si>
  <si>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</si>
  <si>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</si>
  <si>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</si>
  <si>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</si>
  <si>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</si>
  <si>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</si>
  <si>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04.1.11., 04.1.12.</t>
  </si>
  <si>
    <t>08.1.10., 08.1.13.</t>
  </si>
  <si>
    <t>09.1.8., 09.1.11.</t>
  </si>
  <si>
    <t>2017.gada budžets</t>
  </si>
  <si>
    <t>2017.gada budžets kopā ar konsolidāciju</t>
  </si>
  <si>
    <t>11</t>
  </si>
  <si>
    <t xml:space="preserve"> 1.pielikums Jūrmalas pilsētas domes</t>
  </si>
  <si>
    <t>2016.gada 16.decembra saistošajiem noteikumiem Nr.47</t>
  </si>
  <si>
    <t>(protokols Nr.19, 19.punkts)</t>
  </si>
  <si>
    <t>2017.gada budžets, apstiprināts</t>
  </si>
  <si>
    <t>2017.gada budžets, izmaiņas kopā</t>
  </si>
  <si>
    <t>Konsolidē-jamie ieņēmumi, apstiprināti</t>
  </si>
  <si>
    <t>2017.gada budžets kopā ar konsolidāciju, apstiprināts</t>
  </si>
  <si>
    <t>Konsolidējamie ieņēmumi, izmaiņas kopā</t>
  </si>
  <si>
    <t>2.pielikums Jūrmalas pilsētas domes</t>
  </si>
  <si>
    <t>Kopā, apstiprināts</t>
  </si>
  <si>
    <t>Pamatbudžets, apstiprināts</t>
  </si>
  <si>
    <t>Pamatbudžets, izmaiņas kopā</t>
  </si>
  <si>
    <t>SN/Rīkojuma Nr.</t>
  </si>
  <si>
    <t>Valsts budžeta transferti, apstiprināti</t>
  </si>
  <si>
    <t>Valsts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</si>
  <si>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</si>
  <si>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</si>
  <si>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</si>
  <si>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</si>
  <si>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</si>
  <si>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</si>
  <si>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Atlikums no projektu līdzekļiem (Dome)</t>
  </si>
  <si>
    <t>Atlikums no projektu līdzekļiem (iestāžu kontos)</t>
  </si>
  <si>
    <t>Projekts  "Dažādu metožu izmantošana dabaszinātņu mācīšanā, lai veicinātu skolēnu motivāciju un uzlabotu viņu izglītības līmeni"</t>
  </si>
  <si>
    <t>09.31.3.</t>
  </si>
  <si>
    <t>nākamie</t>
  </si>
  <si>
    <t>09.1.9.,
09.1.10.,
09.1.12.</t>
  </si>
  <si>
    <t>Projekts "Tālmācības materiālu izveidošana vakarskolas skolēniem"</t>
  </si>
  <si>
    <t>09.32.3.</t>
  </si>
  <si>
    <t>Projekts "Be prepared"</t>
  </si>
  <si>
    <t>09.4.3.</t>
  </si>
  <si>
    <t>Projekts "Iedvesmojies.Mācies.Radi!"</t>
  </si>
  <si>
    <t>09.23.4.</t>
  </si>
  <si>
    <t>Mērķdotācija reģionālā metodiskā centra darbības nodrošināšanai</t>
  </si>
  <si>
    <t>Mērķdotācija mācību līedzekļu iegādei</t>
  </si>
  <si>
    <t>Kredīti valsts kases kontos</t>
  </si>
  <si>
    <t>Projekts "Deinstitucionalizācija un sociālie pakalpojumi personām ar invaliditāti un bērniem"</t>
  </si>
  <si>
    <t>10.2.10.</t>
  </si>
  <si>
    <t>R 09.01. Nr.1.1-14/9, R 16.01. Nr.1.1-14/21, R 20.01. Nr.1.1-14/23, R 25.01. Nr.1.1-14/40</t>
  </si>
  <si>
    <t>SN 30.01. Nr.10</t>
  </si>
  <si>
    <t>Pasākums "Algoti pagaidu sabiedriskie darbi 2017"</t>
  </si>
  <si>
    <t>04.1.16.</t>
  </si>
  <si>
    <t>06.1.11.</t>
  </si>
  <si>
    <t>Projekts "SUNShINE paātrināšana (Accelerate SUNShINE)"</t>
  </si>
  <si>
    <t>Projekts "Jūrmalas Mākslas skolas keramikas un veidošanas stundu mācību procesa kvalitatīva nodrošināšana un pilnveidošana"</t>
  </si>
  <si>
    <t>09.10.3.</t>
  </si>
  <si>
    <t>Projekts ''Pasākumi vietējās sabiedrības veselības veicināšanai un slimību profilaksei Jūrmalā''</t>
  </si>
  <si>
    <t>10.2.11.</t>
  </si>
  <si>
    <t>R 31.01. Nr.1.1-14/43, R 07.02. Nr.1.1-14/53, R 14.02. Nr.1.1-14/58, R 21.02. Nr.1.1-14/69, R 10.03. Nr.1.1-14/92, R xx.03. Nr.1.1-14/xx</t>
  </si>
  <si>
    <t>Projekts "Izstādes "Bērns kūrortā" modernizācija un pieejamības veicināšana"</t>
  </si>
  <si>
    <t>08.6.4.</t>
  </si>
  <si>
    <t>Projekts ''Karjeras atbalsts vispārējās un profesionālās izglītības iestādēs''</t>
  </si>
  <si>
    <t>09.1.13.</t>
  </si>
  <si>
    <t>09.5.5.</t>
  </si>
  <si>
    <t>09.11.3.</t>
  </si>
  <si>
    <t>09.27.3.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</si>
</sst>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6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3" fontId="5" fillId="0" borderId="29" xfId="2" applyNumberFormat="1" applyFont="1" applyFill="1" applyBorder="1" applyAlignment="1">
      <alignment horizontal="right"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3" fontId="4" fillId="0" borderId="31" xfId="2" applyNumberFormat="1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3" fontId="4" fillId="0" borderId="33" xfId="2" applyNumberFormat="1" applyFont="1" applyFill="1" applyBorder="1" applyAlignment="1">
      <alignment vertical="center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4" fillId="0" borderId="35" xfId="2" applyNumberFormat="1" applyFont="1" applyFill="1" applyBorder="1" applyAlignment="1">
      <alignment vertical="center"/>
    </xf>
    <xf numFmtId="3" fontId="8" fillId="3" borderId="29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3" fontId="4" fillId="0" borderId="37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3" fontId="4" fillId="0" borderId="4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0" fontId="5" fillId="0" borderId="35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29" xfId="2" applyNumberFormat="1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58" xfId="2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lef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7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1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4" fillId="0" borderId="111" xfId="2" applyFont="1" applyFill="1" applyBorder="1" applyAlignment="1">
      <alignment horizontal="left" vertical="center"/>
    </xf>
    <xf numFmtId="3" fontId="11" fillId="0" borderId="29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9" fillId="0" borderId="93" xfId="2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center" vertical="center" wrapText="1"/>
    </xf>
    <xf numFmtId="3" fontId="15" fillId="0" borderId="48" xfId="0" applyNumberFormat="1" applyFont="1" applyFill="1" applyBorder="1" applyAlignment="1">
      <alignment horizontal="right" vertical="center" wrapText="1"/>
    </xf>
    <xf numFmtId="3" fontId="15" fillId="0" borderId="67" xfId="0" applyNumberFormat="1" applyFont="1" applyFill="1" applyBorder="1" applyAlignment="1">
      <alignment horizontal="righ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1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5" xfId="0" applyFont="1" applyFill="1" applyBorder="1"/>
    <xf numFmtId="0" fontId="4" fillId="0" borderId="115" xfId="2" applyFont="1" applyFill="1" applyBorder="1" applyAlignment="1">
      <alignment horizontal="center" vertical="center" wrapText="1"/>
    </xf>
    <xf numFmtId="3" fontId="5" fillId="0" borderId="31" xfId="2" applyNumberFormat="1" applyFont="1" applyFill="1" applyBorder="1" applyAlignment="1">
      <alignment vertical="center"/>
    </xf>
    <xf numFmtId="3" fontId="13" fillId="0" borderId="31" xfId="2" applyNumberFormat="1" applyFont="1" applyFill="1" applyBorder="1" applyAlignment="1">
      <alignment vertical="center"/>
    </xf>
    <xf numFmtId="3" fontId="5" fillId="0" borderId="117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8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18" fillId="5" borderId="15" xfId="2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wrapText="1"/>
    </xf>
    <xf numFmtId="3" fontId="2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horizontal="righ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114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3" fillId="0" borderId="37" xfId="2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horizontal="righ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15" fillId="0" borderId="4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9" fillId="0" borderId="90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27" xfId="2" applyFont="1" applyFill="1" applyBorder="1" applyAlignment="1">
      <alignment horizontal="center" vertical="center" wrapText="1"/>
    </xf>
    <xf numFmtId="0" fontId="4" fillId="0" borderId="112" xfId="2" applyFont="1" applyFill="1" applyBorder="1"/>
    <xf numFmtId="0" fontId="4" fillId="0" borderId="99" xfId="2" applyFont="1" applyFill="1" applyBorder="1"/>
    <xf numFmtId="0" fontId="4" fillId="0" borderId="100" xfId="2" applyFont="1" applyFill="1" applyBorder="1"/>
    <xf numFmtId="0" fontId="4" fillId="0" borderId="45" xfId="2" applyFont="1" applyFill="1" applyBorder="1" applyAlignment="1">
      <alignment horizontal="left" wrapText="1"/>
    </xf>
    <xf numFmtId="0" fontId="4" fillId="0" borderId="36" xfId="2" applyFont="1" applyFill="1" applyBorder="1"/>
    <xf numFmtId="0" fontId="4" fillId="0" borderId="47" xfId="2" applyFont="1" applyFill="1" applyBorder="1"/>
    <xf numFmtId="0" fontId="4" fillId="0" borderId="62" xfId="2" applyFont="1" applyFill="1" applyBorder="1"/>
    <xf numFmtId="0" fontId="4" fillId="0" borderId="37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9" fillId="0" borderId="121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15" fillId="0" borderId="113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6" xfId="0" applyNumberFormat="1" applyFont="1" applyFill="1" applyBorder="1" applyAlignment="1">
      <alignment horizontal="right" vertical="center" wrapText="1"/>
    </xf>
    <xf numFmtId="3" fontId="4" fillId="0" borderId="127" xfId="0" applyNumberFormat="1" applyFont="1" applyFill="1" applyBorder="1" applyAlignment="1">
      <alignment horizontal="right" vertical="center" wrapText="1"/>
    </xf>
    <xf numFmtId="3" fontId="4" fillId="0" borderId="98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3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5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9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textRotation="90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37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3" xfId="0" applyNumberFormat="1" applyFont="1" applyFill="1" applyBorder="1" applyAlignment="1">
      <alignment horizontal="right" vertical="center" wrapText="1"/>
    </xf>
    <xf numFmtId="3" fontId="4" fillId="4" borderId="51" xfId="0" applyNumberFormat="1" applyFont="1" applyFill="1" applyBorder="1" applyAlignment="1">
      <alignment horizontal="right" vertical="center" wrapText="1"/>
    </xf>
    <xf numFmtId="3" fontId="15" fillId="4" borderId="37" xfId="0" applyNumberFormat="1" applyFont="1" applyFill="1" applyBorder="1" applyAlignment="1">
      <alignment horizontal="right" vertical="center" wrapText="1"/>
    </xf>
    <xf numFmtId="3" fontId="4" fillId="4" borderId="66" xfId="0" applyNumberFormat="1" applyFont="1" applyFill="1" applyBorder="1" applyAlignment="1">
      <alignment horizontal="right" vertical="center" wrapText="1"/>
    </xf>
    <xf numFmtId="4" fontId="4" fillId="4" borderId="37" xfId="0" applyNumberFormat="1" applyFont="1" applyFill="1" applyBorder="1" applyAlignment="1">
      <alignment horizontal="right" vertical="center" wrapText="1"/>
    </xf>
    <xf numFmtId="3" fontId="4" fillId="4" borderId="35" xfId="0" applyNumberFormat="1" applyFont="1" applyFill="1" applyBorder="1" applyAlignment="1">
      <alignment horizontal="right" vertical="center" wrapText="1"/>
    </xf>
    <xf numFmtId="3" fontId="4" fillId="4" borderId="23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116" xfId="0" applyFont="1" applyFill="1" applyBorder="1" applyAlignment="1">
      <alignment horizontal="center" vertical="center" textRotation="90" wrapText="1"/>
    </xf>
    <xf numFmtId="0" fontId="9" fillId="8" borderId="50" xfId="0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 wrapText="1"/>
    </xf>
    <xf numFmtId="3" fontId="4" fillId="8" borderId="11" xfId="0" applyNumberFormat="1" applyFont="1" applyFill="1" applyBorder="1" applyAlignment="1">
      <alignment horizontal="right" vertical="center" wrapText="1"/>
    </xf>
    <xf numFmtId="3" fontId="4" fillId="8" borderId="67" xfId="0" applyNumberFormat="1" applyFont="1" applyFill="1" applyBorder="1" applyAlignment="1">
      <alignment horizontal="right" vertical="center" wrapText="1"/>
    </xf>
    <xf numFmtId="3" fontId="4" fillId="8" borderId="64" xfId="0" applyNumberFormat="1" applyFont="1" applyFill="1" applyBorder="1" applyAlignment="1">
      <alignment horizontal="right" vertical="center" wrapText="1"/>
    </xf>
    <xf numFmtId="3" fontId="4" fillId="8" borderId="69" xfId="0" applyNumberFormat="1" applyFont="1" applyFill="1" applyBorder="1" applyAlignment="1">
      <alignment horizontal="right" vertical="center" wrapText="1"/>
    </xf>
    <xf numFmtId="3" fontId="4" fillId="8" borderId="37" xfId="0" applyNumberFormat="1" applyFont="1" applyFill="1" applyBorder="1" applyAlignment="1">
      <alignment horizontal="right" vertical="center" wrapText="1"/>
    </xf>
    <xf numFmtId="3" fontId="4" fillId="8" borderId="68" xfId="0" applyNumberFormat="1" applyFont="1" applyFill="1" applyBorder="1" applyAlignment="1">
      <alignment horizontal="right" vertical="center" wrapText="1"/>
    </xf>
    <xf numFmtId="3" fontId="15" fillId="8" borderId="67" xfId="0" applyNumberFormat="1" applyFont="1" applyFill="1" applyBorder="1" applyAlignment="1">
      <alignment horizontal="right" vertical="center" wrapText="1"/>
    </xf>
    <xf numFmtId="3" fontId="4" fillId="8" borderId="66" xfId="0" applyNumberFormat="1" applyFont="1" applyFill="1" applyBorder="1" applyAlignment="1">
      <alignment horizontal="right" vertical="center" wrapText="1"/>
    </xf>
    <xf numFmtId="3" fontId="4" fillId="8" borderId="114" xfId="0" applyNumberFormat="1" applyFont="1" applyFill="1" applyBorder="1" applyAlignment="1">
      <alignment horizontal="right" vertical="center" wrapText="1"/>
    </xf>
    <xf numFmtId="3" fontId="4" fillId="8" borderId="50" xfId="0" applyNumberFormat="1" applyFont="1" applyFill="1" applyBorder="1" applyAlignment="1">
      <alignment horizontal="right" vertical="center" wrapText="1"/>
    </xf>
    <xf numFmtId="3" fontId="4" fillId="8" borderId="70" xfId="0" applyNumberFormat="1" applyFont="1" applyFill="1" applyBorder="1" applyAlignment="1">
      <alignment horizontal="right" vertical="center" wrapText="1"/>
    </xf>
    <xf numFmtId="3" fontId="4" fillId="8" borderId="23" xfId="0" applyNumberFormat="1" applyFont="1" applyFill="1" applyBorder="1" applyAlignment="1">
      <alignment horizontal="right" vertical="center" wrapText="1"/>
    </xf>
    <xf numFmtId="3" fontId="5" fillId="8" borderId="0" xfId="0" applyNumberFormat="1" applyFont="1" applyFill="1" applyBorder="1" applyAlignment="1">
      <alignment horizontal="right" vertical="center" wrapText="1"/>
    </xf>
    <xf numFmtId="0" fontId="5" fillId="8" borderId="25" xfId="0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0" fontId="4" fillId="8" borderId="115" xfId="2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4" fillId="8" borderId="33" xfId="0" applyNumberFormat="1" applyFont="1" applyFill="1" applyBorder="1" applyAlignment="1">
      <alignment horizontal="right" vertical="center" wrapText="1"/>
    </xf>
    <xf numFmtId="3" fontId="4" fillId="8" borderId="51" xfId="0" applyNumberFormat="1" applyFont="1" applyFill="1" applyBorder="1" applyAlignment="1">
      <alignment horizontal="right" vertical="center" wrapText="1"/>
    </xf>
    <xf numFmtId="3" fontId="15" fillId="8" borderId="37" xfId="0" applyNumberFormat="1" applyFont="1" applyFill="1" applyBorder="1" applyAlignment="1">
      <alignment horizontal="right" vertical="center" wrapText="1"/>
    </xf>
    <xf numFmtId="3" fontId="4" fillId="8" borderId="35" xfId="0" applyNumberFormat="1" applyFont="1" applyFill="1" applyBorder="1" applyAlignment="1">
      <alignment horizontal="right" vertical="center" wrapText="1"/>
    </xf>
    <xf numFmtId="3" fontId="4" fillId="8" borderId="15" xfId="0" applyNumberFormat="1" applyFont="1" applyFill="1" applyBorder="1" applyAlignment="1">
      <alignment horizontal="right" vertical="center" wrapText="1"/>
    </xf>
    <xf numFmtId="4" fontId="4" fillId="8" borderId="37" xfId="0" applyNumberFormat="1" applyFont="1" applyFill="1" applyBorder="1" applyAlignment="1">
      <alignment horizontal="right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95" xfId="0" applyFont="1" applyFill="1" applyBorder="1"/>
    <xf numFmtId="3" fontId="4" fillId="8" borderId="98" xfId="0" applyNumberFormat="1" applyFont="1" applyFill="1" applyBorder="1" applyAlignment="1">
      <alignment horizontal="right" vertical="center" wrapText="1"/>
    </xf>
    <xf numFmtId="3" fontId="4" fillId="8" borderId="0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89" xfId="0" applyFont="1" applyFill="1" applyBorder="1"/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49" fontId="4" fillId="0" borderId="78" xfId="0" applyNumberFormat="1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textRotation="90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5" fillId="0" borderId="81" xfId="0" applyFont="1" applyFill="1" applyBorder="1" applyAlignment="1">
      <alignment horizontal="center" vertical="center" textRotation="90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2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49" fontId="12" fillId="0" borderId="75" xfId="0" applyNumberFormat="1" applyFont="1" applyFill="1" applyBorder="1" applyAlignment="1">
      <alignment horizontal="left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4" xfId="0" applyFont="1" applyFill="1" applyBorder="1" applyAlignment="1">
      <alignment horizontal="center" vertical="center" textRotation="90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4" fillId="0" borderId="80" xfId="2" applyFont="1" applyFill="1" applyBorder="1" applyAlignment="1">
      <alignment horizontal="center" vertical="center" wrapText="1"/>
    </xf>
    <xf numFmtId="0" fontId="4" fillId="0" borderId="97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9" fillId="0" borderId="106" xfId="2" applyFont="1" applyFill="1" applyBorder="1" applyAlignment="1">
      <alignment horizontal="center" vertical="center" wrapText="1"/>
    </xf>
    <xf numFmtId="0" fontId="4" fillId="0" borderId="59" xfId="2" applyFont="1" applyFill="1" applyBorder="1" applyAlignment="1">
      <alignment horizontal="right" vertical="center" wrapText="1"/>
    </xf>
    <xf numFmtId="0" fontId="4" fillId="0" borderId="61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center" vertical="center"/>
    </xf>
    <xf numFmtId="0" fontId="4" fillId="0" borderId="59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2" xfId="2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/>
    </xf>
    <xf numFmtId="0" fontId="4" fillId="0" borderId="61" xfId="2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9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01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110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/>
    </xf>
    <xf numFmtId="0" fontId="5" fillId="0" borderId="89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/>
    </xf>
    <xf numFmtId="0" fontId="18" fillId="5" borderId="28" xfId="2" applyFont="1" applyFill="1" applyBorder="1" applyAlignment="1">
      <alignment horizontal="center"/>
    </xf>
    <xf numFmtId="0" fontId="18" fillId="5" borderId="25" xfId="2" applyFont="1" applyFill="1" applyBorder="1" applyAlignment="1">
      <alignment horizontal="center"/>
    </xf>
    <xf numFmtId="0" fontId="18" fillId="5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BU1390"/>
  <sheetViews>
    <sheetView tabSelected="1" view="pageLayout" zoomScaleNormal="85" workbookViewId="0">
      <selection activeCell="E242" sqref="E242"/>
    </sheetView>
  </sheetViews>
  <sheetFormatPr defaultColWidth="8.42578125" defaultRowHeight="12" outlineLevelRow="1" outlineLevelCol="1" x14ac:dyDescent="0.2"/>
  <cols>
    <col min="1" max="1" width="11" style="146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9.42578125" style="3" hidden="1" customWidth="1" outlineLevel="1"/>
    <col min="7" max="7" width="9.42578125" style="3" customWidth="1" collapsed="1"/>
    <col min="8" max="8" width="9.140625" style="1" hidden="1" customWidth="1" outlineLevel="1"/>
    <col min="9" max="9" width="8.5703125" style="304" customWidth="1" collapsed="1"/>
    <col min="10" max="10" width="9.42578125" style="304" hidden="1" customWidth="1" outlineLevel="1"/>
    <col min="11" max="11" width="6.140625" style="389" hidden="1" customWidth="1" outlineLevel="1"/>
    <col min="12" max="12" width="8" style="389" hidden="1" customWidth="1" outlineLevel="1"/>
    <col min="13" max="13" width="24.5703125" style="359" hidden="1" customWidth="1" outlineLevel="1"/>
    <col min="14" max="14" width="7.42578125" style="390" hidden="1" customWidth="1" outlineLevel="1"/>
    <col min="15" max="22" width="7.42578125" style="304" hidden="1" customWidth="1" outlineLevel="1"/>
    <col min="23" max="23" width="8.5703125" style="296" hidden="1" customWidth="1" outlineLevel="1"/>
    <col min="24" max="24" width="9.140625" style="304" customWidth="1" collapsed="1"/>
    <col min="25" max="25" width="8.140625" style="304" hidden="1" customWidth="1" outlineLevel="1"/>
    <col min="26" max="26" width="6.7109375" style="389" hidden="1" customWidth="1" outlineLevel="1"/>
    <col min="27" max="27" width="6.7109375" style="390" hidden="1" customWidth="1" outlineLevel="1"/>
    <col min="28" max="31" width="6.7109375" style="304" hidden="1" customWidth="1" outlineLevel="1"/>
    <col min="32" max="32" width="7.7109375" style="1" hidden="1" customWidth="1" outlineLevel="1"/>
    <col min="33" max="33" width="7.7109375" style="304" customWidth="1" collapsed="1"/>
    <col min="34" max="34" width="7.7109375" style="304" hidden="1" customWidth="1" outlineLevel="1"/>
    <col min="35" max="35" width="7.140625" style="390" hidden="1" customWidth="1" outlineLevel="1"/>
    <col min="36" max="42" width="7.140625" style="304" hidden="1" customWidth="1" outlineLevel="1"/>
    <col min="43" max="43" width="8.28515625" style="1" customWidth="1" collapsed="1"/>
    <col min="44" max="44" width="6.7109375" style="1" hidden="1" customWidth="1" outlineLevel="1"/>
    <col min="45" max="45" width="6.7109375" style="304" customWidth="1" collapsed="1"/>
    <col min="46" max="46" width="6.7109375" style="304" hidden="1" customWidth="1" outlineLevel="1"/>
    <col min="47" max="47" width="5.7109375" style="389" hidden="1" customWidth="1" outlineLevel="1"/>
    <col min="48" max="48" width="6.7109375" style="390" hidden="1" customWidth="1" outlineLevel="1"/>
    <col min="49" max="50" width="6.7109375" style="304" hidden="1" customWidth="1" outlineLevel="1"/>
    <col min="51" max="51" width="8.28515625" style="230" hidden="1" customWidth="1" outlineLevel="1"/>
    <col min="52" max="52" width="7.28515625" style="304" customWidth="1" collapsed="1"/>
    <col min="53" max="53" width="8.5703125" style="304" hidden="1" customWidth="1" outlineLevel="1"/>
    <col min="54" max="54" width="5.7109375" style="389" hidden="1" customWidth="1" outlineLevel="1"/>
    <col min="55" max="55" width="7.28515625" style="390" hidden="1" customWidth="1" outlineLevel="1"/>
    <col min="56" max="63" width="7.28515625" style="304" hidden="1" customWidth="1" outlineLevel="1"/>
    <col min="64" max="64" width="7.28515625" style="2" customWidth="1" collapsed="1"/>
    <col min="65" max="65" width="10.140625" style="1" customWidth="1"/>
    <col min="66" max="68" width="8.42578125" style="1" customWidth="1"/>
    <col min="69" max="69" width="11" style="1" customWidth="1"/>
    <col min="70" max="72" width="8.42578125" style="1"/>
    <col min="73" max="73" width="8.42578125" style="315"/>
    <col min="74" max="16384" width="8.42578125" style="1"/>
  </cols>
  <sheetData>
    <row r="1" spans="1:73" s="304" customFormat="1" x14ac:dyDescent="0.2">
      <c r="C1" s="2"/>
      <c r="F1" s="3"/>
      <c r="G1" s="3"/>
      <c r="K1" s="389"/>
      <c r="L1" s="389"/>
      <c r="M1" s="359"/>
      <c r="N1" s="390"/>
      <c r="Z1" s="389"/>
      <c r="AA1" s="390"/>
      <c r="AI1" s="390"/>
      <c r="AU1" s="389"/>
      <c r="AV1" s="390"/>
      <c r="BB1" s="389"/>
      <c r="BC1" s="390"/>
      <c r="BL1" s="2"/>
      <c r="BM1" s="317" t="s">
        <v>722</v>
      </c>
      <c r="BU1" s="315"/>
    </row>
    <row r="2" spans="1:73" s="304" customFormat="1" x14ac:dyDescent="0.2">
      <c r="C2" s="2"/>
      <c r="F2" s="3"/>
      <c r="G2" s="3"/>
      <c r="K2" s="389"/>
      <c r="L2" s="389"/>
      <c r="M2" s="359"/>
      <c r="N2" s="390"/>
      <c r="Z2" s="389"/>
      <c r="AA2" s="390"/>
      <c r="AI2" s="390"/>
      <c r="AU2" s="389"/>
      <c r="AV2" s="390"/>
      <c r="BB2" s="389"/>
      <c r="BC2" s="390"/>
      <c r="BL2" s="2"/>
      <c r="BM2" s="317" t="s">
        <v>715</v>
      </c>
      <c r="BU2" s="315"/>
    </row>
    <row r="3" spans="1:73" s="304" customFormat="1" x14ac:dyDescent="0.2">
      <c r="C3" s="2"/>
      <c r="F3" s="3"/>
      <c r="G3" s="3"/>
      <c r="K3" s="389"/>
      <c r="L3" s="389"/>
      <c r="M3" s="359"/>
      <c r="N3" s="390"/>
      <c r="Z3" s="389"/>
      <c r="AA3" s="390"/>
      <c r="AI3" s="390"/>
      <c r="AU3" s="389"/>
      <c r="AV3" s="390"/>
      <c r="BB3" s="389"/>
      <c r="BC3" s="390"/>
      <c r="BL3" s="2"/>
      <c r="BM3" s="317" t="s">
        <v>716</v>
      </c>
      <c r="BU3" s="315"/>
    </row>
    <row r="4" spans="1:73" s="304" customFormat="1" x14ac:dyDescent="0.2">
      <c r="C4" s="2"/>
      <c r="F4" s="3"/>
      <c r="G4" s="3"/>
      <c r="K4" s="389"/>
      <c r="L4" s="389"/>
      <c r="M4" s="359"/>
      <c r="N4" s="390"/>
      <c r="Z4" s="389"/>
      <c r="AA4" s="390"/>
      <c r="AI4" s="390"/>
      <c r="AU4" s="389"/>
      <c r="AV4" s="390"/>
      <c r="BB4" s="389"/>
      <c r="BC4" s="390"/>
      <c r="BL4" s="2"/>
      <c r="BU4" s="315"/>
    </row>
    <row r="5" spans="1:73" ht="18.75" customHeight="1" x14ac:dyDescent="0.2">
      <c r="B5" s="451" t="s">
        <v>605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  <c r="BL5" s="451"/>
      <c r="BM5" s="451"/>
    </row>
    <row r="6" spans="1:73" ht="12.75" thickBot="1" x14ac:dyDescent="0.25"/>
    <row r="7" spans="1:73" ht="13.5" customHeight="1" thickBot="1" x14ac:dyDescent="0.25">
      <c r="A7" s="449" t="s">
        <v>286</v>
      </c>
      <c r="B7" s="462" t="s">
        <v>179</v>
      </c>
      <c r="C7" s="463"/>
      <c r="D7" s="464"/>
      <c r="E7" s="470" t="s">
        <v>178</v>
      </c>
      <c r="F7" s="452" t="s">
        <v>606</v>
      </c>
      <c r="G7" s="453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231"/>
      <c r="AT7" s="231"/>
      <c r="AU7" s="231"/>
      <c r="AV7" s="420"/>
      <c r="AW7" s="231"/>
      <c r="AX7" s="231"/>
      <c r="AY7" s="231"/>
      <c r="AZ7" s="231"/>
      <c r="BA7" s="231"/>
      <c r="BB7" s="231"/>
      <c r="BC7" s="420"/>
      <c r="BD7" s="231"/>
      <c r="BE7" s="231"/>
      <c r="BF7" s="231"/>
      <c r="BG7" s="231"/>
      <c r="BH7" s="231"/>
      <c r="BI7" s="231"/>
      <c r="BJ7" s="231"/>
      <c r="BK7" s="231"/>
      <c r="BL7" s="457" t="s">
        <v>177</v>
      </c>
      <c r="BM7" s="457" t="s">
        <v>217</v>
      </c>
    </row>
    <row r="8" spans="1:73" ht="13.5" customHeight="1" x14ac:dyDescent="0.2">
      <c r="A8" s="450"/>
      <c r="B8" s="465"/>
      <c r="C8" s="466"/>
      <c r="D8" s="467"/>
      <c r="E8" s="471"/>
      <c r="F8" s="493" t="s">
        <v>723</v>
      </c>
      <c r="G8" s="473" t="s">
        <v>0</v>
      </c>
      <c r="H8" s="455" t="s">
        <v>724</v>
      </c>
      <c r="I8" s="455" t="s">
        <v>1</v>
      </c>
      <c r="J8" s="455" t="s">
        <v>725</v>
      </c>
      <c r="K8" s="442" t="s">
        <v>726</v>
      </c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4"/>
      <c r="W8" s="455" t="s">
        <v>727</v>
      </c>
      <c r="X8" s="455" t="s">
        <v>141</v>
      </c>
      <c r="Y8" s="455" t="s">
        <v>728</v>
      </c>
      <c r="Z8" s="442" t="s">
        <v>726</v>
      </c>
      <c r="AA8" s="443"/>
      <c r="AB8" s="443"/>
      <c r="AC8" s="443"/>
      <c r="AD8" s="443"/>
      <c r="AE8" s="444"/>
      <c r="AF8" s="468" t="s">
        <v>729</v>
      </c>
      <c r="AG8" s="468" t="s">
        <v>2</v>
      </c>
      <c r="AH8" s="468" t="s">
        <v>730</v>
      </c>
      <c r="AI8" s="442" t="s">
        <v>726</v>
      </c>
      <c r="AJ8" s="443"/>
      <c r="AK8" s="443"/>
      <c r="AL8" s="443"/>
      <c r="AM8" s="443"/>
      <c r="AN8" s="443"/>
      <c r="AO8" s="443"/>
      <c r="AP8" s="444"/>
      <c r="AQ8" s="460" t="s">
        <v>315</v>
      </c>
      <c r="AR8" s="445" t="s">
        <v>731</v>
      </c>
      <c r="AS8" s="445" t="s">
        <v>3</v>
      </c>
      <c r="AT8" s="445" t="s">
        <v>732</v>
      </c>
      <c r="AU8" s="442" t="s">
        <v>726</v>
      </c>
      <c r="AV8" s="443"/>
      <c r="AW8" s="443"/>
      <c r="AX8" s="444"/>
      <c r="AY8" s="445" t="s">
        <v>733</v>
      </c>
      <c r="AZ8" s="445" t="s">
        <v>557</v>
      </c>
      <c r="BA8" s="445" t="s">
        <v>734</v>
      </c>
      <c r="BB8" s="442" t="s">
        <v>726</v>
      </c>
      <c r="BC8" s="443"/>
      <c r="BD8" s="443"/>
      <c r="BE8" s="443"/>
      <c r="BF8" s="443"/>
      <c r="BG8" s="443"/>
      <c r="BH8" s="443"/>
      <c r="BI8" s="443"/>
      <c r="BJ8" s="443"/>
      <c r="BK8" s="492"/>
      <c r="BL8" s="458"/>
      <c r="BM8" s="458"/>
    </row>
    <row r="9" spans="1:73" ht="55.5" customHeight="1" thickBot="1" x14ac:dyDescent="0.25">
      <c r="A9" s="450"/>
      <c r="B9" s="465"/>
      <c r="C9" s="466"/>
      <c r="D9" s="467"/>
      <c r="E9" s="472"/>
      <c r="F9" s="494"/>
      <c r="G9" s="474"/>
      <c r="H9" s="456"/>
      <c r="I9" s="456"/>
      <c r="J9" s="456"/>
      <c r="K9" s="388" t="s">
        <v>752</v>
      </c>
      <c r="L9" s="388" t="s">
        <v>753</v>
      </c>
      <c r="M9" s="360" t="s">
        <v>762</v>
      </c>
      <c r="N9" s="391" t="s">
        <v>739</v>
      </c>
      <c r="O9" s="301"/>
      <c r="P9" s="301"/>
      <c r="Q9" s="301"/>
      <c r="R9" s="301"/>
      <c r="S9" s="301"/>
      <c r="T9" s="301"/>
      <c r="U9" s="301"/>
      <c r="V9" s="301"/>
      <c r="W9" s="456"/>
      <c r="X9" s="456"/>
      <c r="Y9" s="456"/>
      <c r="Z9" s="388" t="s">
        <v>753</v>
      </c>
      <c r="AA9" s="391" t="s">
        <v>739</v>
      </c>
      <c r="AB9" s="305"/>
      <c r="AC9" s="305"/>
      <c r="AD9" s="305"/>
      <c r="AE9" s="305"/>
      <c r="AF9" s="469"/>
      <c r="AG9" s="469"/>
      <c r="AH9" s="469"/>
      <c r="AI9" s="391" t="s">
        <v>739</v>
      </c>
      <c r="AJ9" s="303"/>
      <c r="AK9" s="303"/>
      <c r="AL9" s="303"/>
      <c r="AM9" s="303"/>
      <c r="AN9" s="303"/>
      <c r="AO9" s="303"/>
      <c r="AP9" s="303"/>
      <c r="AQ9" s="461"/>
      <c r="AR9" s="446"/>
      <c r="AS9" s="446"/>
      <c r="AT9" s="446"/>
      <c r="AU9" s="388" t="s">
        <v>753</v>
      </c>
      <c r="AV9" s="391" t="s">
        <v>739</v>
      </c>
      <c r="AW9" s="303"/>
      <c r="AX9" s="303"/>
      <c r="AY9" s="446"/>
      <c r="AZ9" s="446"/>
      <c r="BA9" s="446"/>
      <c r="BB9" s="388" t="s">
        <v>753</v>
      </c>
      <c r="BC9" s="391" t="s">
        <v>739</v>
      </c>
      <c r="BD9" s="305"/>
      <c r="BE9" s="305"/>
      <c r="BF9" s="305"/>
      <c r="BG9" s="305"/>
      <c r="BH9" s="305"/>
      <c r="BI9" s="305"/>
      <c r="BJ9" s="305"/>
      <c r="BK9" s="328"/>
      <c r="BL9" s="459"/>
      <c r="BM9" s="459"/>
    </row>
    <row r="10" spans="1:73" s="147" customFormat="1" ht="12.75" thickTop="1" thickBot="1" x14ac:dyDescent="0.25">
      <c r="A10" s="220">
        <v>1</v>
      </c>
      <c r="B10" s="499">
        <v>2</v>
      </c>
      <c r="C10" s="500"/>
      <c r="D10" s="501"/>
      <c r="E10" s="300">
        <v>3</v>
      </c>
      <c r="F10" s="302">
        <v>4</v>
      </c>
      <c r="G10" s="309">
        <v>4</v>
      </c>
      <c r="H10" s="310">
        <v>5</v>
      </c>
      <c r="I10" s="310">
        <v>5</v>
      </c>
      <c r="J10" s="310"/>
      <c r="K10" s="310"/>
      <c r="L10" s="310"/>
      <c r="M10" s="361"/>
      <c r="N10" s="410"/>
      <c r="O10" s="310"/>
      <c r="P10" s="310"/>
      <c r="Q10" s="310"/>
      <c r="R10" s="310"/>
      <c r="S10" s="310"/>
      <c r="T10" s="310"/>
      <c r="U10" s="310"/>
      <c r="V10" s="310"/>
      <c r="W10" s="310">
        <v>6</v>
      </c>
      <c r="X10" s="310">
        <v>6</v>
      </c>
      <c r="Y10" s="310"/>
      <c r="Z10" s="310"/>
      <c r="AA10" s="410"/>
      <c r="AB10" s="310"/>
      <c r="AC10" s="310"/>
      <c r="AD10" s="310"/>
      <c r="AE10" s="310"/>
      <c r="AF10" s="310">
        <v>7</v>
      </c>
      <c r="AG10" s="311">
        <v>7</v>
      </c>
      <c r="AH10" s="311"/>
      <c r="AI10" s="392"/>
      <c r="AJ10" s="311"/>
      <c r="AK10" s="311"/>
      <c r="AL10" s="311"/>
      <c r="AM10" s="311"/>
      <c r="AN10" s="311"/>
      <c r="AO10" s="311"/>
      <c r="AP10" s="311"/>
      <c r="AQ10" s="311">
        <v>8</v>
      </c>
      <c r="AR10" s="311">
        <v>9</v>
      </c>
      <c r="AS10" s="311">
        <v>9</v>
      </c>
      <c r="AT10" s="311"/>
      <c r="AU10" s="311"/>
      <c r="AV10" s="392"/>
      <c r="AW10" s="311"/>
      <c r="AX10" s="311"/>
      <c r="AY10" s="311">
        <v>10</v>
      </c>
      <c r="AZ10" s="310">
        <v>10</v>
      </c>
      <c r="BA10" s="310"/>
      <c r="BB10" s="310"/>
      <c r="BC10" s="410"/>
      <c r="BD10" s="310"/>
      <c r="BE10" s="310"/>
      <c r="BF10" s="310"/>
      <c r="BG10" s="310"/>
      <c r="BH10" s="310"/>
      <c r="BI10" s="310"/>
      <c r="BJ10" s="310"/>
      <c r="BK10" s="329"/>
      <c r="BL10" s="312" t="s">
        <v>713</v>
      </c>
      <c r="BM10" s="220">
        <v>12</v>
      </c>
    </row>
    <row r="11" spans="1:73" ht="13.5" thickTop="1" thickBot="1" x14ac:dyDescent="0.25">
      <c r="A11" s="124"/>
      <c r="B11" s="495"/>
      <c r="C11" s="496"/>
      <c r="D11" s="497"/>
      <c r="E11" s="4"/>
      <c r="F11" s="344"/>
      <c r="G11" s="5"/>
      <c r="H11" s="6"/>
      <c r="I11" s="6"/>
      <c r="J11" s="6"/>
      <c r="K11" s="6"/>
      <c r="L11" s="6"/>
      <c r="M11" s="362"/>
      <c r="N11" s="41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411"/>
      <c r="AB11" s="6"/>
      <c r="AC11" s="6"/>
      <c r="AD11" s="6"/>
      <c r="AE11" s="6"/>
      <c r="AF11" s="6"/>
      <c r="AG11" s="132"/>
      <c r="AH11" s="132"/>
      <c r="AI11" s="393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393"/>
      <c r="AW11" s="132"/>
      <c r="AX11" s="132"/>
      <c r="AY11" s="132"/>
      <c r="AZ11" s="6"/>
      <c r="BA11" s="6"/>
      <c r="BB11" s="6"/>
      <c r="BC11" s="411"/>
      <c r="BD11" s="6"/>
      <c r="BE11" s="6"/>
      <c r="BF11" s="6"/>
      <c r="BG11" s="6"/>
      <c r="BH11" s="6"/>
      <c r="BI11" s="6"/>
      <c r="BJ11" s="6"/>
      <c r="BK11" s="330"/>
      <c r="BL11" s="7"/>
      <c r="BM11" s="115"/>
    </row>
    <row r="12" spans="1:73" ht="24.75" thickBot="1" x14ac:dyDescent="0.25">
      <c r="A12" s="116"/>
      <c r="B12" s="498" t="s">
        <v>4</v>
      </c>
      <c r="C12" s="477"/>
      <c r="D12" s="198" t="s">
        <v>187</v>
      </c>
      <c r="E12" s="8"/>
      <c r="F12" s="345">
        <f t="shared" ref="F12:V12" si="0">SUM(F13:F26)</f>
        <v>17447168</v>
      </c>
      <c r="G12" s="9">
        <f t="shared" si="0"/>
        <v>17509338</v>
      </c>
      <c r="H12" s="10">
        <f>SUM(H13:H26)</f>
        <v>17426439</v>
      </c>
      <c r="I12" s="10">
        <f t="shared" si="0"/>
        <v>17487520</v>
      </c>
      <c r="J12" s="10">
        <f t="shared" si="0"/>
        <v>61081</v>
      </c>
      <c r="K12" s="10">
        <f t="shared" si="0"/>
        <v>-5529</v>
      </c>
      <c r="L12" s="10">
        <f t="shared" si="0"/>
        <v>67918</v>
      </c>
      <c r="M12" s="363">
        <f t="shared" si="0"/>
        <v>-1308</v>
      </c>
      <c r="N12" s="394">
        <f t="shared" si="0"/>
        <v>0</v>
      </c>
      <c r="O12" s="10">
        <f t="shared" si="0"/>
        <v>0</v>
      </c>
      <c r="P12" s="10">
        <f t="shared" si="0"/>
        <v>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>
        <f t="shared" si="0"/>
        <v>0</v>
      </c>
      <c r="U12" s="10">
        <f t="shared" si="0"/>
        <v>0</v>
      </c>
      <c r="V12" s="10">
        <f t="shared" si="0"/>
        <v>0</v>
      </c>
      <c r="W12" s="10">
        <f t="shared" ref="W12:AY12" si="1">SUM(W13:W26)</f>
        <v>683</v>
      </c>
      <c r="X12" s="10">
        <f t="shared" si="1"/>
        <v>1736</v>
      </c>
      <c r="Y12" s="10">
        <f t="shared" si="1"/>
        <v>1053</v>
      </c>
      <c r="Z12" s="10">
        <f t="shared" si="1"/>
        <v>1053</v>
      </c>
      <c r="AA12" s="394">
        <f t="shared" si="1"/>
        <v>0</v>
      </c>
      <c r="AB12" s="10">
        <f t="shared" si="1"/>
        <v>0</v>
      </c>
      <c r="AC12" s="10">
        <f t="shared" si="1"/>
        <v>0</v>
      </c>
      <c r="AD12" s="10">
        <f t="shared" si="1"/>
        <v>0</v>
      </c>
      <c r="AE12" s="10">
        <f t="shared" si="1"/>
        <v>0</v>
      </c>
      <c r="AF12" s="10">
        <f t="shared" si="1"/>
        <v>20046</v>
      </c>
      <c r="AG12" s="10">
        <f t="shared" ref="AG12:AP12" si="2">SUM(AG13:AG26)</f>
        <v>20082</v>
      </c>
      <c r="AH12" s="10">
        <f t="shared" si="2"/>
        <v>36</v>
      </c>
      <c r="AI12" s="394">
        <f t="shared" si="2"/>
        <v>36</v>
      </c>
      <c r="AJ12" s="10">
        <f t="shared" si="2"/>
        <v>0</v>
      </c>
      <c r="AK12" s="10">
        <f t="shared" si="2"/>
        <v>0</v>
      </c>
      <c r="AL12" s="10">
        <f t="shared" si="2"/>
        <v>0</v>
      </c>
      <c r="AM12" s="10">
        <f t="shared" si="2"/>
        <v>0</v>
      </c>
      <c r="AN12" s="10">
        <f t="shared" si="2"/>
        <v>0</v>
      </c>
      <c r="AO12" s="10">
        <f t="shared" si="2"/>
        <v>0</v>
      </c>
      <c r="AP12" s="10">
        <f t="shared" si="2"/>
        <v>0</v>
      </c>
      <c r="AQ12" s="10">
        <f t="shared" si="1"/>
        <v>0</v>
      </c>
      <c r="AR12" s="133">
        <f t="shared" si="1"/>
        <v>0</v>
      </c>
      <c r="AS12" s="133">
        <f t="shared" si="1"/>
        <v>0</v>
      </c>
      <c r="AT12" s="133">
        <f t="shared" si="1"/>
        <v>0</v>
      </c>
      <c r="AU12" s="133">
        <f t="shared" si="1"/>
        <v>0</v>
      </c>
      <c r="AV12" s="401">
        <f t="shared" si="1"/>
        <v>0</v>
      </c>
      <c r="AW12" s="133">
        <f t="shared" si="1"/>
        <v>0</v>
      </c>
      <c r="AX12" s="133">
        <f t="shared" si="1"/>
        <v>0</v>
      </c>
      <c r="AY12" s="133">
        <f t="shared" si="1"/>
        <v>0</v>
      </c>
      <c r="AZ12" s="342">
        <f t="shared" ref="AZ12:BK12" si="3">SUM(AZ13:AZ26)</f>
        <v>0</v>
      </c>
      <c r="BA12" s="342">
        <f t="shared" si="3"/>
        <v>0</v>
      </c>
      <c r="BB12" s="342">
        <f t="shared" si="3"/>
        <v>0</v>
      </c>
      <c r="BC12" s="421">
        <f t="shared" si="3"/>
        <v>0</v>
      </c>
      <c r="BD12" s="342">
        <f t="shared" si="3"/>
        <v>0</v>
      </c>
      <c r="BE12" s="342">
        <f t="shared" si="3"/>
        <v>0</v>
      </c>
      <c r="BF12" s="342">
        <f t="shared" si="3"/>
        <v>0</v>
      </c>
      <c r="BG12" s="342">
        <f t="shared" si="3"/>
        <v>0</v>
      </c>
      <c r="BH12" s="342">
        <f t="shared" si="3"/>
        <v>0</v>
      </c>
      <c r="BI12" s="342">
        <f t="shared" si="3"/>
        <v>0</v>
      </c>
      <c r="BJ12" s="342">
        <f t="shared" si="3"/>
        <v>0</v>
      </c>
      <c r="BK12" s="331">
        <f t="shared" si="3"/>
        <v>0</v>
      </c>
      <c r="BL12" s="11"/>
      <c r="BM12" s="116"/>
      <c r="BO12" s="36"/>
      <c r="BP12" s="36"/>
      <c r="BQ12" s="36"/>
      <c r="BR12" s="36"/>
      <c r="BS12" s="36"/>
      <c r="BT12" s="36"/>
      <c r="BU12" s="36"/>
    </row>
    <row r="13" spans="1:73" ht="12.75" thickTop="1" x14ac:dyDescent="0.2">
      <c r="A13" s="194">
        <v>90000056357</v>
      </c>
      <c r="B13" s="207"/>
      <c r="C13" s="475" t="s">
        <v>5</v>
      </c>
      <c r="D13" s="476"/>
      <c r="E13" s="108" t="s">
        <v>206</v>
      </c>
      <c r="F13" s="346">
        <f>H13+W13+AF13+AQ13+AR13+AY13</f>
        <v>798203</v>
      </c>
      <c r="G13" s="109">
        <f>I13+X13+AG13+AQ13+AS13+AZ13</f>
        <v>798239</v>
      </c>
      <c r="H13" s="110">
        <v>778157</v>
      </c>
      <c r="I13" s="110">
        <f>J13+H13</f>
        <v>778157</v>
      </c>
      <c r="J13" s="110">
        <f>SUM(K13:V13)</f>
        <v>0</v>
      </c>
      <c r="K13" s="110"/>
      <c r="L13" s="110"/>
      <c r="M13" s="364"/>
      <c r="N13" s="398"/>
      <c r="O13" s="110"/>
      <c r="P13" s="110"/>
      <c r="Q13" s="110"/>
      <c r="R13" s="110"/>
      <c r="S13" s="110"/>
      <c r="T13" s="110"/>
      <c r="U13" s="110"/>
      <c r="V13" s="110"/>
      <c r="W13" s="110">
        <v>0</v>
      </c>
      <c r="X13" s="110">
        <f>Y13+W13</f>
        <v>0</v>
      </c>
      <c r="Y13" s="110">
        <f>SUM(Z13:AE13)</f>
        <v>0</v>
      </c>
      <c r="Z13" s="110"/>
      <c r="AA13" s="398"/>
      <c r="AB13" s="110"/>
      <c r="AC13" s="110"/>
      <c r="AD13" s="110"/>
      <c r="AE13" s="110"/>
      <c r="AF13" s="110">
        <v>20046</v>
      </c>
      <c r="AG13" s="135">
        <f>AH13+AF13</f>
        <v>20082</v>
      </c>
      <c r="AH13" s="135">
        <f>SUM(AI13:AP13)</f>
        <v>36</v>
      </c>
      <c r="AI13" s="395">
        <v>36</v>
      </c>
      <c r="AJ13" s="135"/>
      <c r="AK13" s="135"/>
      <c r="AL13" s="135"/>
      <c r="AM13" s="135"/>
      <c r="AN13" s="135"/>
      <c r="AO13" s="135"/>
      <c r="AP13" s="135"/>
      <c r="AQ13" s="135"/>
      <c r="AR13" s="135">
        <v>0</v>
      </c>
      <c r="AS13" s="135">
        <f>AT13+AR13</f>
        <v>0</v>
      </c>
      <c r="AT13" s="135">
        <f>SUM(AU13:AX13)</f>
        <v>0</v>
      </c>
      <c r="AU13" s="135"/>
      <c r="AV13" s="395"/>
      <c r="AW13" s="135"/>
      <c r="AX13" s="135"/>
      <c r="AY13" s="135"/>
      <c r="AZ13" s="110">
        <f>BA13+AY13</f>
        <v>0</v>
      </c>
      <c r="BA13" s="110">
        <f>SUM(BB13:BK13)</f>
        <v>0</v>
      </c>
      <c r="BB13" s="110"/>
      <c r="BC13" s="398"/>
      <c r="BD13" s="110"/>
      <c r="BE13" s="110"/>
      <c r="BF13" s="110"/>
      <c r="BG13" s="110"/>
      <c r="BH13" s="110"/>
      <c r="BI13" s="110"/>
      <c r="BJ13" s="110"/>
      <c r="BK13" s="332"/>
      <c r="BL13" s="111" t="s">
        <v>405</v>
      </c>
      <c r="BM13" s="117"/>
      <c r="BN13" s="36"/>
      <c r="BO13" s="36"/>
      <c r="BP13" s="36"/>
      <c r="BQ13" s="36"/>
      <c r="BR13" s="36"/>
      <c r="BS13" s="36"/>
      <c r="BT13" s="36"/>
      <c r="BU13" s="36"/>
    </row>
    <row r="14" spans="1:73" s="193" customFormat="1" ht="24" x14ac:dyDescent="0.2">
      <c r="A14" s="197"/>
      <c r="C14" s="19"/>
      <c r="D14" s="306"/>
      <c r="E14" s="108" t="s">
        <v>328</v>
      </c>
      <c r="F14" s="346">
        <f t="shared" ref="F14:F25" si="4">H14+W14+AF14+AQ14+AR14+AY14</f>
        <v>152161</v>
      </c>
      <c r="G14" s="109">
        <f t="shared" ref="G14:G25" si="5">I14+X14+AG14+AQ14+AS14+AZ14</f>
        <v>152161</v>
      </c>
      <c r="H14" s="110">
        <v>152161</v>
      </c>
      <c r="I14" s="110">
        <f>J14+H14</f>
        <v>152161</v>
      </c>
      <c r="J14" s="110">
        <f>SUM(K14:V14)</f>
        <v>0</v>
      </c>
      <c r="K14" s="110"/>
      <c r="L14" s="110"/>
      <c r="M14" s="364"/>
      <c r="N14" s="398"/>
      <c r="O14" s="110"/>
      <c r="P14" s="110"/>
      <c r="Q14" s="110"/>
      <c r="R14" s="110"/>
      <c r="S14" s="110"/>
      <c r="T14" s="110"/>
      <c r="U14" s="110"/>
      <c r="V14" s="110"/>
      <c r="W14" s="110">
        <v>0</v>
      </c>
      <c r="X14" s="110">
        <f t="shared" ref="X14:X25" si="6">Y14+W14</f>
        <v>0</v>
      </c>
      <c r="Y14" s="110">
        <f t="shared" ref="Y14:Y25" si="7">SUM(Z14:AE14)</f>
        <v>0</v>
      </c>
      <c r="Z14" s="110"/>
      <c r="AA14" s="398"/>
      <c r="AB14" s="110"/>
      <c r="AC14" s="110"/>
      <c r="AD14" s="110"/>
      <c r="AE14" s="110"/>
      <c r="AF14" s="110">
        <v>0</v>
      </c>
      <c r="AG14" s="135">
        <f t="shared" ref="AG14:AG20" si="8">AH14+AF14</f>
        <v>0</v>
      </c>
      <c r="AH14" s="135">
        <f t="shared" ref="AH14:AH20" si="9">SUM(AI14:AP14)</f>
        <v>0</v>
      </c>
      <c r="AI14" s="395"/>
      <c r="AJ14" s="135"/>
      <c r="AK14" s="135"/>
      <c r="AL14" s="135"/>
      <c r="AM14" s="135"/>
      <c r="AN14" s="135"/>
      <c r="AO14" s="135"/>
      <c r="AP14" s="135"/>
      <c r="AQ14" s="135"/>
      <c r="AR14" s="135">
        <v>0</v>
      </c>
      <c r="AS14" s="135">
        <f t="shared" ref="AS14:AS20" si="10">AT14+AR14</f>
        <v>0</v>
      </c>
      <c r="AT14" s="135">
        <f t="shared" ref="AT14:AT20" si="11">SUM(AU14:AX14)</f>
        <v>0</v>
      </c>
      <c r="AU14" s="135"/>
      <c r="AV14" s="395"/>
      <c r="AW14" s="135"/>
      <c r="AX14" s="135"/>
      <c r="AY14" s="135"/>
      <c r="AZ14" s="110">
        <f t="shared" ref="AZ14:AZ20" si="12">BA14+AY14</f>
        <v>0</v>
      </c>
      <c r="BA14" s="110">
        <f t="shared" ref="BA14:BA20" si="13">SUM(BB14:BK14)</f>
        <v>0</v>
      </c>
      <c r="BB14" s="110"/>
      <c r="BC14" s="398"/>
      <c r="BD14" s="110"/>
      <c r="BE14" s="110"/>
      <c r="BF14" s="110"/>
      <c r="BG14" s="110"/>
      <c r="BH14" s="110"/>
      <c r="BI14" s="110"/>
      <c r="BJ14" s="110"/>
      <c r="BK14" s="332"/>
      <c r="BL14" s="111" t="s">
        <v>406</v>
      </c>
      <c r="BM14" s="117"/>
      <c r="BN14" s="36"/>
      <c r="BO14" s="36"/>
      <c r="BP14" s="36"/>
      <c r="BQ14" s="36"/>
      <c r="BR14" s="36"/>
      <c r="BS14" s="36"/>
      <c r="BT14" s="36"/>
      <c r="BU14" s="36"/>
    </row>
    <row r="15" spans="1:73" ht="36" x14ac:dyDescent="0.2">
      <c r="A15" s="165"/>
      <c r="B15" s="129"/>
      <c r="C15" s="108"/>
      <c r="D15" s="307"/>
      <c r="E15" s="108" t="s">
        <v>257</v>
      </c>
      <c r="F15" s="346">
        <f t="shared" si="4"/>
        <v>600804</v>
      </c>
      <c r="G15" s="109">
        <f t="shared" si="5"/>
        <v>600804</v>
      </c>
      <c r="H15" s="110">
        <v>600804</v>
      </c>
      <c r="I15" s="110">
        <f t="shared" ref="I15:I25" si="14">J15+H15</f>
        <v>600804</v>
      </c>
      <c r="J15" s="110">
        <f t="shared" ref="J15:J25" si="15">SUM(K15:V15)</f>
        <v>0</v>
      </c>
      <c r="K15" s="110"/>
      <c r="L15" s="110"/>
      <c r="M15" s="364"/>
      <c r="N15" s="398"/>
      <c r="O15" s="110"/>
      <c r="P15" s="110"/>
      <c r="Q15" s="110"/>
      <c r="R15" s="110"/>
      <c r="S15" s="110"/>
      <c r="T15" s="110"/>
      <c r="U15" s="110"/>
      <c r="V15" s="110"/>
      <c r="W15" s="110">
        <v>0</v>
      </c>
      <c r="X15" s="110">
        <f t="shared" si="6"/>
        <v>0</v>
      </c>
      <c r="Y15" s="110">
        <f t="shared" si="7"/>
        <v>0</v>
      </c>
      <c r="Z15" s="110"/>
      <c r="AA15" s="398"/>
      <c r="AB15" s="110"/>
      <c r="AC15" s="110"/>
      <c r="AD15" s="110"/>
      <c r="AE15" s="110"/>
      <c r="AF15" s="110">
        <v>0</v>
      </c>
      <c r="AG15" s="135">
        <f t="shared" si="8"/>
        <v>0</v>
      </c>
      <c r="AH15" s="135">
        <f t="shared" si="9"/>
        <v>0</v>
      </c>
      <c r="AI15" s="395"/>
      <c r="AJ15" s="135"/>
      <c r="AK15" s="135"/>
      <c r="AL15" s="135"/>
      <c r="AM15" s="135"/>
      <c r="AN15" s="135"/>
      <c r="AO15" s="135"/>
      <c r="AP15" s="135"/>
      <c r="AQ15" s="135"/>
      <c r="AR15" s="135">
        <v>0</v>
      </c>
      <c r="AS15" s="135">
        <f t="shared" si="10"/>
        <v>0</v>
      </c>
      <c r="AT15" s="135">
        <f t="shared" si="11"/>
        <v>0</v>
      </c>
      <c r="AU15" s="135"/>
      <c r="AV15" s="395"/>
      <c r="AW15" s="135"/>
      <c r="AX15" s="135"/>
      <c r="AY15" s="135"/>
      <c r="AZ15" s="110">
        <f t="shared" si="12"/>
        <v>0</v>
      </c>
      <c r="BA15" s="110">
        <f t="shared" si="13"/>
        <v>0</v>
      </c>
      <c r="BB15" s="110"/>
      <c r="BC15" s="398"/>
      <c r="BD15" s="110"/>
      <c r="BE15" s="110"/>
      <c r="BF15" s="110"/>
      <c r="BG15" s="110"/>
      <c r="BH15" s="110"/>
      <c r="BI15" s="110"/>
      <c r="BJ15" s="110"/>
      <c r="BK15" s="332"/>
      <c r="BL15" s="111" t="s">
        <v>407</v>
      </c>
      <c r="BM15" s="117"/>
      <c r="BN15" s="36"/>
      <c r="BO15" s="36"/>
      <c r="BP15" s="36"/>
      <c r="BQ15" s="36"/>
      <c r="BR15" s="36"/>
      <c r="BS15" s="36"/>
      <c r="BT15" s="36"/>
      <c r="BU15" s="36"/>
    </row>
    <row r="16" spans="1:73" s="193" customFormat="1" ht="24" x14ac:dyDescent="0.2">
      <c r="A16" s="165"/>
      <c r="B16" s="129"/>
      <c r="C16" s="108"/>
      <c r="D16" s="307"/>
      <c r="E16" s="108" t="s">
        <v>341</v>
      </c>
      <c r="F16" s="346">
        <f t="shared" si="4"/>
        <v>3887472</v>
      </c>
      <c r="G16" s="109">
        <f t="shared" si="5"/>
        <v>3887472</v>
      </c>
      <c r="H16" s="110">
        <v>3887472</v>
      </c>
      <c r="I16" s="110">
        <f t="shared" si="14"/>
        <v>3887472</v>
      </c>
      <c r="J16" s="110">
        <f t="shared" si="15"/>
        <v>0</v>
      </c>
      <c r="K16" s="110"/>
      <c r="L16" s="110"/>
      <c r="M16" s="364"/>
      <c r="N16" s="398"/>
      <c r="O16" s="110"/>
      <c r="P16" s="110"/>
      <c r="Q16" s="110"/>
      <c r="R16" s="110"/>
      <c r="S16" s="110"/>
      <c r="T16" s="110"/>
      <c r="U16" s="110"/>
      <c r="V16" s="110"/>
      <c r="W16" s="110">
        <v>0</v>
      </c>
      <c r="X16" s="110">
        <f t="shared" si="6"/>
        <v>0</v>
      </c>
      <c r="Y16" s="110">
        <f t="shared" si="7"/>
        <v>0</v>
      </c>
      <c r="Z16" s="110"/>
      <c r="AA16" s="398"/>
      <c r="AB16" s="110"/>
      <c r="AC16" s="110"/>
      <c r="AD16" s="110"/>
      <c r="AE16" s="110"/>
      <c r="AF16" s="110">
        <v>0</v>
      </c>
      <c r="AG16" s="135">
        <f t="shared" si="8"/>
        <v>0</v>
      </c>
      <c r="AH16" s="135">
        <f t="shared" si="9"/>
        <v>0</v>
      </c>
      <c r="AI16" s="395"/>
      <c r="AJ16" s="135"/>
      <c r="AK16" s="135"/>
      <c r="AL16" s="135"/>
      <c r="AM16" s="135"/>
      <c r="AN16" s="135"/>
      <c r="AO16" s="135"/>
      <c r="AP16" s="135"/>
      <c r="AQ16" s="135"/>
      <c r="AR16" s="135">
        <v>0</v>
      </c>
      <c r="AS16" s="135">
        <f t="shared" si="10"/>
        <v>0</v>
      </c>
      <c r="AT16" s="135">
        <f t="shared" si="11"/>
        <v>0</v>
      </c>
      <c r="AU16" s="135"/>
      <c r="AV16" s="395"/>
      <c r="AW16" s="135"/>
      <c r="AX16" s="135"/>
      <c r="AY16" s="135"/>
      <c r="AZ16" s="110">
        <f t="shared" si="12"/>
        <v>0</v>
      </c>
      <c r="BA16" s="110">
        <f t="shared" si="13"/>
        <v>0</v>
      </c>
      <c r="BB16" s="110"/>
      <c r="BC16" s="398"/>
      <c r="BD16" s="110"/>
      <c r="BE16" s="110"/>
      <c r="BF16" s="110"/>
      <c r="BG16" s="110"/>
      <c r="BH16" s="110"/>
      <c r="BI16" s="110"/>
      <c r="BJ16" s="110"/>
      <c r="BK16" s="332"/>
      <c r="BL16" s="111" t="s">
        <v>408</v>
      </c>
      <c r="BM16" s="117" t="s">
        <v>558</v>
      </c>
      <c r="BN16" s="36"/>
      <c r="BO16" s="36"/>
      <c r="BP16" s="36"/>
      <c r="BQ16" s="36"/>
      <c r="BR16" s="36"/>
      <c r="BS16" s="36"/>
      <c r="BT16" s="36"/>
      <c r="BU16" s="36"/>
    </row>
    <row r="17" spans="1:73" s="193" customFormat="1" ht="36" x14ac:dyDescent="0.2">
      <c r="A17" s="165"/>
      <c r="B17" s="129"/>
      <c r="C17" s="108"/>
      <c r="D17" s="307"/>
      <c r="E17" s="263" t="s">
        <v>342</v>
      </c>
      <c r="F17" s="346">
        <f t="shared" si="4"/>
        <v>2000</v>
      </c>
      <c r="G17" s="109">
        <f t="shared" si="5"/>
        <v>2000</v>
      </c>
      <c r="H17" s="110">
        <v>2000</v>
      </c>
      <c r="I17" s="110">
        <f t="shared" si="14"/>
        <v>2000</v>
      </c>
      <c r="J17" s="110">
        <f t="shared" si="15"/>
        <v>0</v>
      </c>
      <c r="K17" s="110"/>
      <c r="L17" s="110"/>
      <c r="M17" s="364"/>
      <c r="N17" s="398"/>
      <c r="O17" s="110"/>
      <c r="P17" s="110"/>
      <c r="Q17" s="110"/>
      <c r="R17" s="110"/>
      <c r="S17" s="110"/>
      <c r="T17" s="110"/>
      <c r="U17" s="110"/>
      <c r="V17" s="110"/>
      <c r="W17" s="110">
        <v>0</v>
      </c>
      <c r="X17" s="110">
        <f t="shared" si="6"/>
        <v>0</v>
      </c>
      <c r="Y17" s="110">
        <f t="shared" si="7"/>
        <v>0</v>
      </c>
      <c r="Z17" s="110"/>
      <c r="AA17" s="398"/>
      <c r="AB17" s="110"/>
      <c r="AC17" s="110"/>
      <c r="AD17" s="110"/>
      <c r="AE17" s="110"/>
      <c r="AF17" s="110">
        <v>0</v>
      </c>
      <c r="AG17" s="135">
        <f t="shared" si="8"/>
        <v>0</v>
      </c>
      <c r="AH17" s="135">
        <f t="shared" si="9"/>
        <v>0</v>
      </c>
      <c r="AI17" s="395"/>
      <c r="AJ17" s="135"/>
      <c r="AK17" s="135"/>
      <c r="AL17" s="135"/>
      <c r="AM17" s="135"/>
      <c r="AN17" s="135"/>
      <c r="AO17" s="135"/>
      <c r="AP17" s="135"/>
      <c r="AQ17" s="135"/>
      <c r="AR17" s="135">
        <v>0</v>
      </c>
      <c r="AS17" s="135">
        <f t="shared" si="10"/>
        <v>0</v>
      </c>
      <c r="AT17" s="135">
        <f t="shared" si="11"/>
        <v>0</v>
      </c>
      <c r="AU17" s="135"/>
      <c r="AV17" s="395"/>
      <c r="AW17" s="135"/>
      <c r="AX17" s="135"/>
      <c r="AY17" s="135"/>
      <c r="AZ17" s="110">
        <f t="shared" si="12"/>
        <v>0</v>
      </c>
      <c r="BA17" s="110">
        <f t="shared" si="13"/>
        <v>0</v>
      </c>
      <c r="BB17" s="110"/>
      <c r="BC17" s="398"/>
      <c r="BD17" s="110"/>
      <c r="BE17" s="110"/>
      <c r="BF17" s="110"/>
      <c r="BG17" s="110"/>
      <c r="BH17" s="110"/>
      <c r="BI17" s="110"/>
      <c r="BJ17" s="110"/>
      <c r="BK17" s="332"/>
      <c r="BL17" s="111" t="s">
        <v>409</v>
      </c>
      <c r="BM17" s="118" t="s">
        <v>559</v>
      </c>
      <c r="BN17" s="36"/>
      <c r="BO17" s="36"/>
      <c r="BP17" s="36"/>
      <c r="BQ17" s="36"/>
      <c r="BR17" s="36"/>
      <c r="BS17" s="36"/>
      <c r="BT17" s="36"/>
      <c r="BU17" s="36"/>
    </row>
    <row r="18" spans="1:73" s="268" customFormat="1" ht="24" x14ac:dyDescent="0.2">
      <c r="A18" s="165"/>
      <c r="B18" s="129"/>
      <c r="C18" s="108"/>
      <c r="D18" s="307"/>
      <c r="E18" s="108" t="s">
        <v>329</v>
      </c>
      <c r="F18" s="346">
        <f t="shared" si="4"/>
        <v>241782</v>
      </c>
      <c r="G18" s="109">
        <f t="shared" si="5"/>
        <v>259700</v>
      </c>
      <c r="H18" s="110">
        <v>241782</v>
      </c>
      <c r="I18" s="110">
        <f t="shared" si="14"/>
        <v>259700</v>
      </c>
      <c r="J18" s="110">
        <f t="shared" si="15"/>
        <v>17918</v>
      </c>
      <c r="K18" s="110"/>
      <c r="L18" s="110">
        <v>17918</v>
      </c>
      <c r="M18" s="364"/>
      <c r="N18" s="398"/>
      <c r="O18" s="110"/>
      <c r="P18" s="110"/>
      <c r="Q18" s="110"/>
      <c r="R18" s="110"/>
      <c r="S18" s="110"/>
      <c r="T18" s="110"/>
      <c r="U18" s="110"/>
      <c r="V18" s="110"/>
      <c r="W18" s="110">
        <v>0</v>
      </c>
      <c r="X18" s="110">
        <f t="shared" si="6"/>
        <v>0</v>
      </c>
      <c r="Y18" s="110">
        <f t="shared" si="7"/>
        <v>0</v>
      </c>
      <c r="Z18" s="110"/>
      <c r="AA18" s="398"/>
      <c r="AB18" s="110"/>
      <c r="AC18" s="110"/>
      <c r="AD18" s="110"/>
      <c r="AE18" s="110"/>
      <c r="AF18" s="110">
        <v>0</v>
      </c>
      <c r="AG18" s="135">
        <f t="shared" si="8"/>
        <v>0</v>
      </c>
      <c r="AH18" s="135">
        <f t="shared" si="9"/>
        <v>0</v>
      </c>
      <c r="AI18" s="395"/>
      <c r="AJ18" s="135"/>
      <c r="AK18" s="135"/>
      <c r="AL18" s="135"/>
      <c r="AM18" s="135"/>
      <c r="AN18" s="135"/>
      <c r="AO18" s="135"/>
      <c r="AP18" s="135"/>
      <c r="AQ18" s="135"/>
      <c r="AR18" s="135">
        <v>0</v>
      </c>
      <c r="AS18" s="135">
        <f t="shared" si="10"/>
        <v>0</v>
      </c>
      <c r="AT18" s="135">
        <f t="shared" si="11"/>
        <v>0</v>
      </c>
      <c r="AU18" s="135"/>
      <c r="AV18" s="395"/>
      <c r="AW18" s="135"/>
      <c r="AX18" s="135"/>
      <c r="AY18" s="135"/>
      <c r="AZ18" s="110">
        <f t="shared" si="12"/>
        <v>0</v>
      </c>
      <c r="BA18" s="110">
        <f t="shared" si="13"/>
        <v>0</v>
      </c>
      <c r="BB18" s="110"/>
      <c r="BC18" s="398"/>
      <c r="BD18" s="110"/>
      <c r="BE18" s="110"/>
      <c r="BF18" s="110"/>
      <c r="BG18" s="110"/>
      <c r="BH18" s="110"/>
      <c r="BI18" s="110"/>
      <c r="BJ18" s="110"/>
      <c r="BK18" s="332"/>
      <c r="BL18" s="111" t="s">
        <v>653</v>
      </c>
      <c r="BM18" s="117" t="s">
        <v>568</v>
      </c>
      <c r="BN18" s="36"/>
      <c r="BO18" s="36"/>
      <c r="BP18" s="36"/>
      <c r="BQ18" s="36"/>
      <c r="BR18" s="36"/>
      <c r="BS18" s="36"/>
      <c r="BT18" s="36"/>
      <c r="BU18" s="36"/>
    </row>
    <row r="19" spans="1:73" s="238" customFormat="1" ht="36" x14ac:dyDescent="0.2">
      <c r="A19" s="165"/>
      <c r="B19" s="129"/>
      <c r="C19" s="108"/>
      <c r="D19" s="307"/>
      <c r="E19" s="265" t="s">
        <v>583</v>
      </c>
      <c r="F19" s="346">
        <f t="shared" si="4"/>
        <v>18080</v>
      </c>
      <c r="G19" s="109">
        <f t="shared" si="5"/>
        <v>18080</v>
      </c>
      <c r="H19" s="110">
        <v>18080</v>
      </c>
      <c r="I19" s="110">
        <f t="shared" si="14"/>
        <v>18080</v>
      </c>
      <c r="J19" s="110">
        <f t="shared" si="15"/>
        <v>0</v>
      </c>
      <c r="K19" s="110"/>
      <c r="L19" s="110"/>
      <c r="M19" s="364"/>
      <c r="N19" s="398"/>
      <c r="O19" s="110"/>
      <c r="P19" s="110"/>
      <c r="Q19" s="110"/>
      <c r="R19" s="110"/>
      <c r="S19" s="110"/>
      <c r="T19" s="110"/>
      <c r="U19" s="110"/>
      <c r="V19" s="110"/>
      <c r="W19" s="110">
        <v>0</v>
      </c>
      <c r="X19" s="110">
        <f t="shared" si="6"/>
        <v>0</v>
      </c>
      <c r="Y19" s="110">
        <f t="shared" si="7"/>
        <v>0</v>
      </c>
      <c r="Z19" s="110"/>
      <c r="AA19" s="398"/>
      <c r="AB19" s="110"/>
      <c r="AC19" s="110"/>
      <c r="AD19" s="110"/>
      <c r="AE19" s="110"/>
      <c r="AF19" s="110">
        <v>0</v>
      </c>
      <c r="AG19" s="135">
        <f t="shared" si="8"/>
        <v>0</v>
      </c>
      <c r="AH19" s="135">
        <f t="shared" si="9"/>
        <v>0</v>
      </c>
      <c r="AI19" s="395"/>
      <c r="AJ19" s="135"/>
      <c r="AK19" s="135"/>
      <c r="AL19" s="135"/>
      <c r="AM19" s="135"/>
      <c r="AN19" s="135"/>
      <c r="AO19" s="135"/>
      <c r="AP19" s="135"/>
      <c r="AQ19" s="135"/>
      <c r="AR19" s="135">
        <v>0</v>
      </c>
      <c r="AS19" s="135">
        <f t="shared" si="10"/>
        <v>0</v>
      </c>
      <c r="AT19" s="135">
        <f t="shared" si="11"/>
        <v>0</v>
      </c>
      <c r="AU19" s="135"/>
      <c r="AV19" s="395"/>
      <c r="AW19" s="135"/>
      <c r="AX19" s="135"/>
      <c r="AY19" s="135"/>
      <c r="AZ19" s="110">
        <f t="shared" si="12"/>
        <v>0</v>
      </c>
      <c r="BA19" s="110">
        <f t="shared" si="13"/>
        <v>0</v>
      </c>
      <c r="BB19" s="110"/>
      <c r="BC19" s="398"/>
      <c r="BD19" s="110"/>
      <c r="BE19" s="110"/>
      <c r="BF19" s="110"/>
      <c r="BG19" s="110"/>
      <c r="BH19" s="110"/>
      <c r="BI19" s="110"/>
      <c r="BJ19" s="110"/>
      <c r="BK19" s="332"/>
      <c r="BL19" s="111" t="s">
        <v>584</v>
      </c>
      <c r="BM19" s="117"/>
      <c r="BN19" s="36"/>
      <c r="BO19" s="36"/>
      <c r="BP19" s="36"/>
      <c r="BQ19" s="36"/>
      <c r="BR19" s="36"/>
      <c r="BS19" s="36"/>
      <c r="BT19" s="36"/>
      <c r="BU19" s="36"/>
    </row>
    <row r="20" spans="1:73" s="274" customFormat="1" ht="27.75" customHeight="1" x14ac:dyDescent="0.2">
      <c r="A20" s="165"/>
      <c r="B20" s="129"/>
      <c r="C20" s="447" t="s">
        <v>632</v>
      </c>
      <c r="D20" s="448"/>
      <c r="E20" s="108" t="s">
        <v>206</v>
      </c>
      <c r="F20" s="347">
        <f t="shared" si="4"/>
        <v>52663</v>
      </c>
      <c r="G20" s="95">
        <f t="shared" si="5"/>
        <v>52663</v>
      </c>
      <c r="H20" s="96">
        <v>52663</v>
      </c>
      <c r="I20" s="110">
        <f t="shared" si="14"/>
        <v>52663</v>
      </c>
      <c r="J20" s="110">
        <f t="shared" si="15"/>
        <v>0</v>
      </c>
      <c r="K20" s="96"/>
      <c r="L20" s="96"/>
      <c r="M20" s="365"/>
      <c r="N20" s="412"/>
      <c r="O20" s="96"/>
      <c r="P20" s="96"/>
      <c r="Q20" s="96"/>
      <c r="R20" s="96"/>
      <c r="S20" s="96"/>
      <c r="T20" s="96"/>
      <c r="U20" s="96"/>
      <c r="V20" s="96"/>
      <c r="W20" s="96">
        <v>0</v>
      </c>
      <c r="X20" s="110">
        <f t="shared" si="6"/>
        <v>0</v>
      </c>
      <c r="Y20" s="110">
        <f t="shared" si="7"/>
        <v>0</v>
      </c>
      <c r="Z20" s="96"/>
      <c r="AA20" s="412"/>
      <c r="AB20" s="96"/>
      <c r="AC20" s="96"/>
      <c r="AD20" s="96"/>
      <c r="AE20" s="96"/>
      <c r="AF20" s="96">
        <v>0</v>
      </c>
      <c r="AG20" s="135">
        <f t="shared" si="8"/>
        <v>0</v>
      </c>
      <c r="AH20" s="135">
        <f t="shared" si="9"/>
        <v>0</v>
      </c>
      <c r="AI20" s="396"/>
      <c r="AJ20" s="134"/>
      <c r="AK20" s="134"/>
      <c r="AL20" s="134"/>
      <c r="AM20" s="134"/>
      <c r="AN20" s="134"/>
      <c r="AO20" s="134"/>
      <c r="AP20" s="134"/>
      <c r="AQ20" s="134"/>
      <c r="AR20" s="134">
        <v>0</v>
      </c>
      <c r="AS20" s="134">
        <f t="shared" si="10"/>
        <v>0</v>
      </c>
      <c r="AT20" s="134">
        <f t="shared" si="11"/>
        <v>0</v>
      </c>
      <c r="AU20" s="134"/>
      <c r="AV20" s="396"/>
      <c r="AW20" s="134"/>
      <c r="AX20" s="134"/>
      <c r="AY20" s="134"/>
      <c r="AZ20" s="96">
        <f t="shared" si="12"/>
        <v>0</v>
      </c>
      <c r="BA20" s="96">
        <f t="shared" si="13"/>
        <v>0</v>
      </c>
      <c r="BB20" s="96"/>
      <c r="BC20" s="412"/>
      <c r="BD20" s="96"/>
      <c r="BE20" s="96"/>
      <c r="BF20" s="96"/>
      <c r="BG20" s="96"/>
      <c r="BH20" s="96"/>
      <c r="BI20" s="96"/>
      <c r="BJ20" s="96"/>
      <c r="BK20" s="333"/>
      <c r="BL20" s="270" t="s">
        <v>410</v>
      </c>
      <c r="BM20" s="118"/>
      <c r="BN20" s="36"/>
      <c r="BO20" s="36"/>
      <c r="BP20" s="36"/>
      <c r="BQ20" s="36"/>
      <c r="BR20" s="36"/>
      <c r="BS20" s="36"/>
      <c r="BT20" s="36"/>
      <c r="BU20" s="36"/>
    </row>
    <row r="21" spans="1:73" x14ac:dyDescent="0.2">
      <c r="A21" s="165"/>
      <c r="B21" s="129"/>
      <c r="C21" s="447" t="s">
        <v>190</v>
      </c>
      <c r="D21" s="448"/>
      <c r="E21" s="108" t="s">
        <v>134</v>
      </c>
      <c r="F21" s="346">
        <f t="shared" si="4"/>
        <v>177490</v>
      </c>
      <c r="G21" s="109">
        <f t="shared" si="5"/>
        <v>177490</v>
      </c>
      <c r="H21" s="110">
        <f>277490-100000</f>
        <v>177490</v>
      </c>
      <c r="I21" s="110">
        <f t="shared" si="14"/>
        <v>177490</v>
      </c>
      <c r="J21" s="110">
        <f t="shared" si="15"/>
        <v>0</v>
      </c>
      <c r="K21" s="110"/>
      <c r="L21" s="110"/>
      <c r="M21" s="364"/>
      <c r="N21" s="398"/>
      <c r="O21" s="110"/>
      <c r="P21" s="110"/>
      <c r="Q21" s="110"/>
      <c r="R21" s="110"/>
      <c r="S21" s="110"/>
      <c r="T21" s="110"/>
      <c r="U21" s="110"/>
      <c r="V21" s="110"/>
      <c r="W21" s="110"/>
      <c r="X21" s="110">
        <f t="shared" si="6"/>
        <v>0</v>
      </c>
      <c r="Y21" s="110">
        <f t="shared" si="7"/>
        <v>0</v>
      </c>
      <c r="Z21" s="110"/>
      <c r="AA21" s="398"/>
      <c r="AB21" s="110"/>
      <c r="AC21" s="110"/>
      <c r="AD21" s="110"/>
      <c r="AE21" s="110"/>
      <c r="AF21" s="110"/>
      <c r="AG21" s="135"/>
      <c r="AH21" s="135"/>
      <c r="AI21" s="39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395"/>
      <c r="AW21" s="135"/>
      <c r="AX21" s="135"/>
      <c r="AY21" s="135"/>
      <c r="AZ21" s="110"/>
      <c r="BA21" s="110"/>
      <c r="BB21" s="110"/>
      <c r="BC21" s="398"/>
      <c r="BD21" s="110"/>
      <c r="BE21" s="110"/>
      <c r="BF21" s="110"/>
      <c r="BG21" s="110"/>
      <c r="BH21" s="110"/>
      <c r="BI21" s="110"/>
      <c r="BJ21" s="110"/>
      <c r="BK21" s="332"/>
      <c r="BL21" s="111" t="s">
        <v>644</v>
      </c>
      <c r="BM21" s="117"/>
      <c r="BN21" s="36"/>
      <c r="BO21" s="36"/>
      <c r="BP21" s="36"/>
      <c r="BQ21" s="36"/>
      <c r="BR21" s="36"/>
      <c r="BS21" s="36"/>
      <c r="BT21" s="36"/>
      <c r="BU21" s="36"/>
    </row>
    <row r="22" spans="1:73" ht="24" x14ac:dyDescent="0.2">
      <c r="A22" s="165"/>
      <c r="B22" s="129"/>
      <c r="C22" s="202"/>
      <c r="D22" s="204"/>
      <c r="E22" s="108" t="s">
        <v>207</v>
      </c>
      <c r="F22" s="346">
        <f t="shared" si="4"/>
        <v>10837178</v>
      </c>
      <c r="G22" s="109">
        <f t="shared" si="5"/>
        <v>10837178</v>
      </c>
      <c r="H22" s="110">
        <f>10836759+419</f>
        <v>10837178</v>
      </c>
      <c r="I22" s="110">
        <f t="shared" si="14"/>
        <v>10837178</v>
      </c>
      <c r="J22" s="110">
        <f t="shared" si="15"/>
        <v>0</v>
      </c>
      <c r="K22" s="110"/>
      <c r="L22" s="110"/>
      <c r="M22" s="364"/>
      <c r="N22" s="398"/>
      <c r="O22" s="110"/>
      <c r="P22" s="110"/>
      <c r="Q22" s="110"/>
      <c r="R22" s="110"/>
      <c r="S22" s="110"/>
      <c r="T22" s="110"/>
      <c r="U22" s="110"/>
      <c r="V22" s="110"/>
      <c r="W22" s="110"/>
      <c r="X22" s="110">
        <f t="shared" si="6"/>
        <v>0</v>
      </c>
      <c r="Y22" s="110">
        <f t="shared" si="7"/>
        <v>0</v>
      </c>
      <c r="Z22" s="110"/>
      <c r="AA22" s="398"/>
      <c r="AB22" s="110"/>
      <c r="AC22" s="110"/>
      <c r="AD22" s="110"/>
      <c r="AE22" s="110"/>
      <c r="AF22" s="110"/>
      <c r="AG22" s="135"/>
      <c r="AH22" s="135"/>
      <c r="AI22" s="39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395"/>
      <c r="AW22" s="135"/>
      <c r="AX22" s="135"/>
      <c r="AY22" s="135"/>
      <c r="AZ22" s="110"/>
      <c r="BA22" s="110"/>
      <c r="BB22" s="110"/>
      <c r="BC22" s="398"/>
      <c r="BD22" s="110"/>
      <c r="BE22" s="110"/>
      <c r="BF22" s="110"/>
      <c r="BG22" s="110"/>
      <c r="BH22" s="110"/>
      <c r="BI22" s="110"/>
      <c r="BJ22" s="110"/>
      <c r="BK22" s="332"/>
      <c r="BL22" s="111" t="s">
        <v>645</v>
      </c>
      <c r="BM22" s="117"/>
      <c r="BN22" s="36"/>
      <c r="BO22" s="36"/>
      <c r="BP22" s="36"/>
      <c r="BQ22" s="36"/>
      <c r="BR22" s="36"/>
      <c r="BS22" s="36"/>
      <c r="BT22" s="36"/>
      <c r="BU22" s="36"/>
    </row>
    <row r="23" spans="1:73" ht="24" x14ac:dyDescent="0.2">
      <c r="A23" s="165"/>
      <c r="B23" s="129"/>
      <c r="C23" s="202"/>
      <c r="D23" s="204"/>
      <c r="E23" s="108" t="s">
        <v>208</v>
      </c>
      <c r="F23" s="346">
        <f t="shared" si="4"/>
        <v>98033</v>
      </c>
      <c r="G23" s="109">
        <f t="shared" si="5"/>
        <v>141196</v>
      </c>
      <c r="H23" s="110">
        <f>150000-50000+21264-23231</f>
        <v>98033</v>
      </c>
      <c r="I23" s="110">
        <f t="shared" si="14"/>
        <v>141196</v>
      </c>
      <c r="J23" s="110">
        <f t="shared" si="15"/>
        <v>43163</v>
      </c>
      <c r="K23" s="110">
        <f>-4235-1294</f>
        <v>-5529</v>
      </c>
      <c r="L23" s="110">
        <v>50000</v>
      </c>
      <c r="M23" s="364">
        <f>-792-516</f>
        <v>-1308</v>
      </c>
      <c r="N23" s="398"/>
      <c r="O23" s="110"/>
      <c r="P23" s="110"/>
      <c r="Q23" s="110"/>
      <c r="R23" s="110"/>
      <c r="S23" s="110"/>
      <c r="T23" s="110"/>
      <c r="U23" s="110"/>
      <c r="V23" s="110"/>
      <c r="W23" s="110"/>
      <c r="X23" s="110">
        <f t="shared" si="6"/>
        <v>0</v>
      </c>
      <c r="Y23" s="110">
        <f t="shared" si="7"/>
        <v>0</v>
      </c>
      <c r="Z23" s="110"/>
      <c r="AA23" s="398"/>
      <c r="AB23" s="110"/>
      <c r="AC23" s="110"/>
      <c r="AD23" s="110"/>
      <c r="AE23" s="110"/>
      <c r="AF23" s="110"/>
      <c r="AG23" s="135"/>
      <c r="AH23" s="135"/>
      <c r="AI23" s="39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395"/>
      <c r="AW23" s="135"/>
      <c r="AX23" s="135"/>
      <c r="AY23" s="135"/>
      <c r="AZ23" s="110"/>
      <c r="BA23" s="110"/>
      <c r="BB23" s="110"/>
      <c r="BC23" s="398"/>
      <c r="BD23" s="110"/>
      <c r="BE23" s="110"/>
      <c r="BF23" s="110"/>
      <c r="BG23" s="110"/>
      <c r="BH23" s="110"/>
      <c r="BI23" s="110"/>
      <c r="BJ23" s="110"/>
      <c r="BK23" s="332"/>
      <c r="BL23" s="111" t="s">
        <v>646</v>
      </c>
      <c r="BM23" s="117"/>
      <c r="BN23" s="36"/>
      <c r="BO23" s="36"/>
      <c r="BP23" s="36"/>
      <c r="BQ23" s="36"/>
      <c r="BR23" s="36"/>
      <c r="BS23" s="36"/>
      <c r="BT23" s="36"/>
      <c r="BU23" s="36"/>
    </row>
    <row r="24" spans="1:73" s="218" customFormat="1" ht="12.75" x14ac:dyDescent="0.2">
      <c r="A24" s="165"/>
      <c r="B24" s="129"/>
      <c r="C24" s="217"/>
      <c r="D24" s="204"/>
      <c r="E24" s="108" t="s">
        <v>586</v>
      </c>
      <c r="F24" s="346">
        <f t="shared" si="4"/>
        <v>579445</v>
      </c>
      <c r="G24" s="109">
        <f t="shared" si="5"/>
        <v>579445</v>
      </c>
      <c r="H24" s="110">
        <f>629445-50000</f>
        <v>579445</v>
      </c>
      <c r="I24" s="110">
        <f t="shared" si="14"/>
        <v>579445</v>
      </c>
      <c r="J24" s="110">
        <f t="shared" si="15"/>
        <v>0</v>
      </c>
      <c r="K24" s="110"/>
      <c r="L24" s="110"/>
      <c r="M24" s="364"/>
      <c r="N24" s="398"/>
      <c r="O24" s="110"/>
      <c r="P24" s="110"/>
      <c r="Q24" s="110"/>
      <c r="R24" s="110"/>
      <c r="S24" s="110"/>
      <c r="T24" s="110"/>
      <c r="U24" s="110"/>
      <c r="V24" s="110"/>
      <c r="W24" s="110"/>
      <c r="X24" s="110">
        <f t="shared" si="6"/>
        <v>0</v>
      </c>
      <c r="Y24" s="110">
        <f t="shared" si="7"/>
        <v>0</v>
      </c>
      <c r="Z24" s="110"/>
      <c r="AA24" s="398"/>
      <c r="AB24" s="110"/>
      <c r="AC24" s="110"/>
      <c r="AD24" s="110"/>
      <c r="AE24" s="110"/>
      <c r="AF24" s="110"/>
      <c r="AG24" s="135"/>
      <c r="AH24" s="135"/>
      <c r="AI24" s="39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395"/>
      <c r="AW24" s="135"/>
      <c r="AX24" s="135"/>
      <c r="AY24" s="135"/>
      <c r="AZ24" s="110"/>
      <c r="BA24" s="110"/>
      <c r="BB24" s="110"/>
      <c r="BC24" s="398"/>
      <c r="BD24" s="110"/>
      <c r="BE24" s="110"/>
      <c r="BF24" s="110"/>
      <c r="BG24" s="110"/>
      <c r="BH24" s="110"/>
      <c r="BI24" s="110"/>
      <c r="BJ24" s="110"/>
      <c r="BK24" s="332"/>
      <c r="BL24" s="111" t="s">
        <v>647</v>
      </c>
      <c r="BM24" s="117"/>
      <c r="BN24" s="36"/>
      <c r="BO24" s="36"/>
      <c r="BP24" s="36"/>
      <c r="BQ24" s="36"/>
      <c r="BR24" s="36"/>
      <c r="BS24" s="36"/>
      <c r="BT24" s="36"/>
      <c r="BU24" s="36"/>
    </row>
    <row r="25" spans="1:73" s="285" customFormat="1" ht="24" x14ac:dyDescent="0.2">
      <c r="A25" s="165"/>
      <c r="B25" s="129"/>
      <c r="C25" s="284"/>
      <c r="D25" s="204"/>
      <c r="E25" s="108" t="s">
        <v>651</v>
      </c>
      <c r="F25" s="346">
        <f t="shared" si="4"/>
        <v>1857</v>
      </c>
      <c r="G25" s="109">
        <f t="shared" si="5"/>
        <v>2910</v>
      </c>
      <c r="H25" s="110">
        <v>1174</v>
      </c>
      <c r="I25" s="110">
        <f t="shared" si="14"/>
        <v>1174</v>
      </c>
      <c r="J25" s="110">
        <f t="shared" si="15"/>
        <v>0</v>
      </c>
      <c r="K25" s="110"/>
      <c r="L25" s="110"/>
      <c r="M25" s="364"/>
      <c r="N25" s="398"/>
      <c r="O25" s="110"/>
      <c r="P25" s="110"/>
      <c r="Q25" s="110"/>
      <c r="R25" s="110"/>
      <c r="S25" s="110"/>
      <c r="T25" s="110"/>
      <c r="U25" s="110"/>
      <c r="V25" s="110"/>
      <c r="W25" s="110">
        <v>683</v>
      </c>
      <c r="X25" s="110">
        <f t="shared" si="6"/>
        <v>1736</v>
      </c>
      <c r="Y25" s="110">
        <f t="shared" si="7"/>
        <v>1053</v>
      </c>
      <c r="Z25" s="110">
        <f>965+87+1</f>
        <v>1053</v>
      </c>
      <c r="AA25" s="398"/>
      <c r="AB25" s="110"/>
      <c r="AC25" s="110"/>
      <c r="AD25" s="110"/>
      <c r="AE25" s="110"/>
      <c r="AF25" s="110"/>
      <c r="AG25" s="135"/>
      <c r="AH25" s="135"/>
      <c r="AI25" s="39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395"/>
      <c r="AW25" s="135"/>
      <c r="AX25" s="135"/>
      <c r="AY25" s="135"/>
      <c r="AZ25" s="110"/>
      <c r="BA25" s="110"/>
      <c r="BB25" s="110"/>
      <c r="BC25" s="398"/>
      <c r="BD25" s="110"/>
      <c r="BE25" s="110"/>
      <c r="BF25" s="110"/>
      <c r="BG25" s="110"/>
      <c r="BH25" s="110"/>
      <c r="BI25" s="110"/>
      <c r="BJ25" s="110"/>
      <c r="BK25" s="332"/>
      <c r="BL25" s="111" t="s">
        <v>652</v>
      </c>
      <c r="BM25" s="117"/>
      <c r="BN25" s="36"/>
      <c r="BO25" s="36"/>
      <c r="BP25" s="36"/>
      <c r="BQ25" s="36"/>
      <c r="BR25" s="36"/>
      <c r="BS25" s="36"/>
      <c r="BT25" s="36"/>
      <c r="BU25" s="36"/>
    </row>
    <row r="26" spans="1:73" ht="12.75" thickBot="1" x14ac:dyDescent="0.25">
      <c r="A26" s="221"/>
      <c r="B26" s="148"/>
      <c r="C26" s="502"/>
      <c r="D26" s="503"/>
      <c r="E26" s="2"/>
      <c r="F26" s="347"/>
      <c r="G26" s="95"/>
      <c r="H26" s="96"/>
      <c r="I26" s="96"/>
      <c r="J26" s="96"/>
      <c r="K26" s="96"/>
      <c r="L26" s="96"/>
      <c r="M26" s="365"/>
      <c r="N26" s="412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412"/>
      <c r="AB26" s="96"/>
      <c r="AC26" s="96"/>
      <c r="AD26" s="96"/>
      <c r="AE26" s="96"/>
      <c r="AF26" s="96"/>
      <c r="AG26" s="134"/>
      <c r="AH26" s="134"/>
      <c r="AI26" s="396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396"/>
      <c r="AW26" s="134"/>
      <c r="AX26" s="134"/>
      <c r="AY26" s="134"/>
      <c r="AZ26" s="96"/>
      <c r="BA26" s="96"/>
      <c r="BB26" s="96"/>
      <c r="BC26" s="412"/>
      <c r="BD26" s="96"/>
      <c r="BE26" s="96"/>
      <c r="BF26" s="96"/>
      <c r="BG26" s="96"/>
      <c r="BH26" s="96"/>
      <c r="BI26" s="96"/>
      <c r="BJ26" s="96"/>
      <c r="BK26" s="333"/>
      <c r="BL26" s="107"/>
      <c r="BM26" s="118"/>
      <c r="BN26" s="36"/>
      <c r="BO26" s="36"/>
      <c r="BP26" s="36"/>
      <c r="BQ26" s="36"/>
      <c r="BR26" s="36"/>
      <c r="BS26" s="36"/>
      <c r="BT26" s="36"/>
      <c r="BU26" s="36"/>
    </row>
    <row r="27" spans="1:73" ht="24.75" thickBot="1" x14ac:dyDescent="0.25">
      <c r="A27" s="201"/>
      <c r="B27" s="477" t="s">
        <v>6</v>
      </c>
      <c r="C27" s="477"/>
      <c r="D27" s="198" t="s">
        <v>188</v>
      </c>
      <c r="E27" s="16"/>
      <c r="F27" s="348">
        <f>SUM(F28:F34)</f>
        <v>1927878</v>
      </c>
      <c r="G27" s="17">
        <f>SUM(G28:G34)</f>
        <v>1934322</v>
      </c>
      <c r="H27" s="10">
        <f t="shared" ref="H27:W27" si="16">SUM(H28:H34)</f>
        <v>1839840</v>
      </c>
      <c r="I27" s="10">
        <f t="shared" si="16"/>
        <v>1843840</v>
      </c>
      <c r="J27" s="10">
        <f t="shared" si="16"/>
        <v>4000</v>
      </c>
      <c r="K27" s="10">
        <f t="shared" si="16"/>
        <v>0</v>
      </c>
      <c r="L27" s="10">
        <f t="shared" si="16"/>
        <v>4000</v>
      </c>
      <c r="M27" s="363">
        <f t="shared" si="16"/>
        <v>0</v>
      </c>
      <c r="N27" s="394">
        <f t="shared" si="16"/>
        <v>0</v>
      </c>
      <c r="O27" s="10">
        <f t="shared" si="16"/>
        <v>0</v>
      </c>
      <c r="P27" s="10">
        <f t="shared" si="16"/>
        <v>0</v>
      </c>
      <c r="Q27" s="10">
        <f t="shared" si="16"/>
        <v>0</v>
      </c>
      <c r="R27" s="10">
        <f t="shared" si="16"/>
        <v>0</v>
      </c>
      <c r="S27" s="10">
        <f t="shared" si="16"/>
        <v>0</v>
      </c>
      <c r="T27" s="10">
        <f t="shared" si="16"/>
        <v>0</v>
      </c>
      <c r="U27" s="10">
        <f t="shared" si="16"/>
        <v>0</v>
      </c>
      <c r="V27" s="10">
        <f t="shared" si="16"/>
        <v>0</v>
      </c>
      <c r="W27" s="10">
        <f t="shared" si="16"/>
        <v>0</v>
      </c>
      <c r="X27" s="10">
        <f t="shared" ref="X27:AE27" si="17">SUM(X28:X34)</f>
        <v>0</v>
      </c>
      <c r="Y27" s="10">
        <f t="shared" si="17"/>
        <v>0</v>
      </c>
      <c r="Z27" s="10">
        <f t="shared" si="17"/>
        <v>0</v>
      </c>
      <c r="AA27" s="394">
        <f t="shared" si="17"/>
        <v>0</v>
      </c>
      <c r="AB27" s="10">
        <f t="shared" si="17"/>
        <v>0</v>
      </c>
      <c r="AC27" s="10">
        <f t="shared" si="17"/>
        <v>0</v>
      </c>
      <c r="AD27" s="10">
        <f t="shared" si="17"/>
        <v>0</v>
      </c>
      <c r="AE27" s="10">
        <f t="shared" si="17"/>
        <v>0</v>
      </c>
      <c r="AF27" s="10">
        <f>SUM(AF28:AF34)</f>
        <v>92238</v>
      </c>
      <c r="AG27" s="10">
        <f t="shared" ref="AG27:AP27" si="18">SUM(AG28:AG34)</f>
        <v>94682</v>
      </c>
      <c r="AH27" s="10">
        <f t="shared" si="18"/>
        <v>2444</v>
      </c>
      <c r="AI27" s="394">
        <f t="shared" si="18"/>
        <v>2444</v>
      </c>
      <c r="AJ27" s="10">
        <f t="shared" si="18"/>
        <v>0</v>
      </c>
      <c r="AK27" s="10">
        <f t="shared" si="18"/>
        <v>0</v>
      </c>
      <c r="AL27" s="10">
        <f t="shared" si="18"/>
        <v>0</v>
      </c>
      <c r="AM27" s="10">
        <f t="shared" si="18"/>
        <v>0</v>
      </c>
      <c r="AN27" s="10">
        <f t="shared" si="18"/>
        <v>0</v>
      </c>
      <c r="AO27" s="10">
        <f t="shared" si="18"/>
        <v>0</v>
      </c>
      <c r="AP27" s="10">
        <f t="shared" si="18"/>
        <v>0</v>
      </c>
      <c r="AQ27" s="10">
        <f>SUM(AQ28:AQ34)</f>
        <v>0</v>
      </c>
      <c r="AR27" s="133">
        <f>SUM(AR28:AR34)</f>
        <v>0</v>
      </c>
      <c r="AS27" s="133">
        <f t="shared" ref="AS27:AX27" si="19">SUM(AS28:AS34)</f>
        <v>0</v>
      </c>
      <c r="AT27" s="133">
        <f t="shared" si="19"/>
        <v>0</v>
      </c>
      <c r="AU27" s="133">
        <f t="shared" si="19"/>
        <v>0</v>
      </c>
      <c r="AV27" s="401">
        <f t="shared" si="19"/>
        <v>0</v>
      </c>
      <c r="AW27" s="133">
        <f t="shared" si="19"/>
        <v>0</v>
      </c>
      <c r="AX27" s="133">
        <f t="shared" si="19"/>
        <v>0</v>
      </c>
      <c r="AY27" s="133">
        <f>SUM(AY28:AY34)</f>
        <v>-4200</v>
      </c>
      <c r="AZ27" s="10">
        <f t="shared" ref="AZ27:BK27" si="20">SUM(AZ28:AZ34)</f>
        <v>-4200</v>
      </c>
      <c r="BA27" s="10">
        <f t="shared" si="20"/>
        <v>0</v>
      </c>
      <c r="BB27" s="10">
        <f t="shared" si="20"/>
        <v>0</v>
      </c>
      <c r="BC27" s="394">
        <f t="shared" si="20"/>
        <v>0</v>
      </c>
      <c r="BD27" s="10">
        <f t="shared" si="20"/>
        <v>0</v>
      </c>
      <c r="BE27" s="10">
        <f t="shared" si="20"/>
        <v>0</v>
      </c>
      <c r="BF27" s="10">
        <f t="shared" si="20"/>
        <v>0</v>
      </c>
      <c r="BG27" s="10">
        <f t="shared" si="20"/>
        <v>0</v>
      </c>
      <c r="BH27" s="10">
        <f t="shared" si="20"/>
        <v>0</v>
      </c>
      <c r="BI27" s="10">
        <f t="shared" si="20"/>
        <v>0</v>
      </c>
      <c r="BJ27" s="10">
        <f t="shared" si="20"/>
        <v>0</v>
      </c>
      <c r="BK27" s="334">
        <f t="shared" si="20"/>
        <v>0</v>
      </c>
      <c r="BL27" s="18"/>
      <c r="BM27" s="119"/>
      <c r="BN27" s="36"/>
      <c r="BO27" s="36"/>
      <c r="BP27" s="36"/>
      <c r="BQ27" s="36"/>
      <c r="BR27" s="36"/>
      <c r="BS27" s="36"/>
      <c r="BT27" s="36"/>
      <c r="BU27" s="36"/>
    </row>
    <row r="28" spans="1:73" ht="12.75" thickTop="1" x14ac:dyDescent="0.2">
      <c r="A28" s="208">
        <v>90000056357</v>
      </c>
      <c r="B28" s="200"/>
      <c r="C28" s="475" t="s">
        <v>5</v>
      </c>
      <c r="D28" s="476"/>
      <c r="E28" s="108" t="s">
        <v>206</v>
      </c>
      <c r="F28" s="346">
        <f t="shared" ref="F28:F33" si="21">H28+W28+AF28+AQ28+AR28+AY28</f>
        <v>179798</v>
      </c>
      <c r="G28" s="109">
        <f t="shared" ref="G28:G33" si="22">I28+X28+AG28+AQ28+AS28+AZ28</f>
        <v>183798</v>
      </c>
      <c r="H28" s="110">
        <v>179798</v>
      </c>
      <c r="I28" s="110">
        <f t="shared" ref="I28:I33" si="23">J28+H28</f>
        <v>183798</v>
      </c>
      <c r="J28" s="110">
        <f t="shared" ref="J28:J33" si="24">SUM(K28:V28)</f>
        <v>4000</v>
      </c>
      <c r="K28" s="110"/>
      <c r="L28" s="110">
        <v>4000</v>
      </c>
      <c r="M28" s="364"/>
      <c r="N28" s="398"/>
      <c r="O28" s="110"/>
      <c r="P28" s="110"/>
      <c r="Q28" s="110"/>
      <c r="R28" s="110"/>
      <c r="S28" s="110"/>
      <c r="T28" s="110"/>
      <c r="U28" s="110"/>
      <c r="V28" s="110"/>
      <c r="W28" s="110">
        <v>0</v>
      </c>
      <c r="X28" s="110">
        <f t="shared" ref="X28:X32" si="25">Y28+W28</f>
        <v>0</v>
      </c>
      <c r="Y28" s="110">
        <f t="shared" ref="Y28:Y32" si="26">SUM(Z28:AE28)</f>
        <v>0</v>
      </c>
      <c r="Z28" s="110"/>
      <c r="AA28" s="398"/>
      <c r="AB28" s="110"/>
      <c r="AC28" s="110"/>
      <c r="AD28" s="110"/>
      <c r="AE28" s="110"/>
      <c r="AF28" s="110">
        <v>0</v>
      </c>
      <c r="AG28" s="135">
        <f t="shared" ref="AG28:AG32" si="27">AH28+AF28</f>
        <v>0</v>
      </c>
      <c r="AH28" s="135">
        <f t="shared" ref="AH28:AH32" si="28">SUM(AI28:AP28)</f>
        <v>0</v>
      </c>
      <c r="AI28" s="395"/>
      <c r="AJ28" s="135"/>
      <c r="AK28" s="135"/>
      <c r="AL28" s="135"/>
      <c r="AM28" s="135"/>
      <c r="AN28" s="135"/>
      <c r="AO28" s="135"/>
      <c r="AP28" s="135"/>
      <c r="AQ28" s="135"/>
      <c r="AR28" s="135">
        <v>0</v>
      </c>
      <c r="AS28" s="135">
        <f t="shared" ref="AS28:AS32" si="29">AT28+AR28</f>
        <v>0</v>
      </c>
      <c r="AT28" s="135">
        <f t="shared" ref="AT28:AT30" si="30">SUM(AU28:AX28)</f>
        <v>0</v>
      </c>
      <c r="AU28" s="135"/>
      <c r="AV28" s="395"/>
      <c r="AW28" s="135"/>
      <c r="AX28" s="135"/>
      <c r="AY28" s="135"/>
      <c r="AZ28" s="110">
        <f t="shared" ref="AZ28:AZ32" si="31">BA28+AY28</f>
        <v>0</v>
      </c>
      <c r="BA28" s="110">
        <f t="shared" ref="BA28:BA32" si="32">SUM(BB28:BK28)</f>
        <v>0</v>
      </c>
      <c r="BB28" s="110"/>
      <c r="BC28" s="398"/>
      <c r="BD28" s="110"/>
      <c r="BE28" s="110"/>
      <c r="BF28" s="110"/>
      <c r="BG28" s="110"/>
      <c r="BH28" s="110"/>
      <c r="BI28" s="110"/>
      <c r="BJ28" s="110"/>
      <c r="BK28" s="332"/>
      <c r="BL28" s="111" t="s">
        <v>411</v>
      </c>
      <c r="BM28" s="117"/>
      <c r="BN28" s="36"/>
      <c r="BO28" s="36"/>
      <c r="BP28" s="36"/>
      <c r="BQ28" s="36"/>
      <c r="BR28" s="36"/>
      <c r="BS28" s="36"/>
      <c r="BT28" s="36"/>
      <c r="BU28" s="36"/>
    </row>
    <row r="29" spans="1:73" s="193" customFormat="1" ht="24" x14ac:dyDescent="0.2">
      <c r="A29" s="199"/>
      <c r="C29" s="19"/>
      <c r="D29" s="306"/>
      <c r="E29" s="108" t="s">
        <v>209</v>
      </c>
      <c r="F29" s="346">
        <f t="shared" si="21"/>
        <v>140494</v>
      </c>
      <c r="G29" s="109">
        <f t="shared" si="22"/>
        <v>142026</v>
      </c>
      <c r="H29" s="110">
        <v>67700</v>
      </c>
      <c r="I29" s="110">
        <f t="shared" si="23"/>
        <v>67700</v>
      </c>
      <c r="J29" s="110">
        <f t="shared" si="24"/>
        <v>0</v>
      </c>
      <c r="K29" s="110"/>
      <c r="L29" s="110"/>
      <c r="M29" s="364"/>
      <c r="N29" s="398"/>
      <c r="O29" s="110"/>
      <c r="P29" s="110"/>
      <c r="Q29" s="110"/>
      <c r="R29" s="110"/>
      <c r="S29" s="110"/>
      <c r="T29" s="110"/>
      <c r="U29" s="110"/>
      <c r="V29" s="110"/>
      <c r="W29" s="110">
        <v>0</v>
      </c>
      <c r="X29" s="110">
        <f t="shared" si="25"/>
        <v>0</v>
      </c>
      <c r="Y29" s="110">
        <f t="shared" si="26"/>
        <v>0</v>
      </c>
      <c r="Z29" s="110"/>
      <c r="AA29" s="398"/>
      <c r="AB29" s="110"/>
      <c r="AC29" s="110"/>
      <c r="AD29" s="110"/>
      <c r="AE29" s="110"/>
      <c r="AF29" s="110">
        <v>72794</v>
      </c>
      <c r="AG29" s="135">
        <f t="shared" si="27"/>
        <v>74326</v>
      </c>
      <c r="AH29" s="135">
        <f t="shared" si="28"/>
        <v>1532</v>
      </c>
      <c r="AI29" s="395">
        <v>1532</v>
      </c>
      <c r="AJ29" s="135"/>
      <c r="AK29" s="135"/>
      <c r="AL29" s="135"/>
      <c r="AM29" s="135"/>
      <c r="AN29" s="135"/>
      <c r="AO29" s="135"/>
      <c r="AP29" s="135"/>
      <c r="AQ29" s="135"/>
      <c r="AR29" s="135">
        <v>0</v>
      </c>
      <c r="AS29" s="135">
        <f t="shared" si="29"/>
        <v>0</v>
      </c>
      <c r="AT29" s="135">
        <f t="shared" si="30"/>
        <v>0</v>
      </c>
      <c r="AU29" s="135"/>
      <c r="AV29" s="395"/>
      <c r="AW29" s="135"/>
      <c r="AX29" s="135"/>
      <c r="AY29" s="135"/>
      <c r="AZ29" s="110">
        <f t="shared" si="31"/>
        <v>0</v>
      </c>
      <c r="BA29" s="110">
        <f t="shared" si="32"/>
        <v>0</v>
      </c>
      <c r="BB29" s="110"/>
      <c r="BC29" s="398"/>
      <c r="BD29" s="110"/>
      <c r="BE29" s="110"/>
      <c r="BF29" s="110"/>
      <c r="BG29" s="110"/>
      <c r="BH29" s="110"/>
      <c r="BI29" s="110"/>
      <c r="BJ29" s="110"/>
      <c r="BK29" s="332"/>
      <c r="BL29" s="111" t="s">
        <v>412</v>
      </c>
      <c r="BM29" s="117"/>
      <c r="BN29" s="36"/>
      <c r="BO29" s="36"/>
      <c r="BP29" s="36"/>
      <c r="BQ29" s="36"/>
      <c r="BR29" s="36"/>
      <c r="BS29" s="36"/>
      <c r="BT29" s="36"/>
      <c r="BU29" s="36"/>
    </row>
    <row r="30" spans="1:73" ht="24" x14ac:dyDescent="0.2">
      <c r="A30" s="165"/>
      <c r="B30" s="129"/>
      <c r="C30" s="108"/>
      <c r="D30" s="307"/>
      <c r="E30" s="108" t="s">
        <v>330</v>
      </c>
      <c r="F30" s="347">
        <f t="shared" si="21"/>
        <v>26500</v>
      </c>
      <c r="G30" s="95">
        <f t="shared" si="22"/>
        <v>26500</v>
      </c>
      <c r="H30" s="96">
        <v>26500</v>
      </c>
      <c r="I30" s="96">
        <f t="shared" si="23"/>
        <v>26500</v>
      </c>
      <c r="J30" s="96">
        <f t="shared" si="24"/>
        <v>0</v>
      </c>
      <c r="K30" s="96"/>
      <c r="L30" s="96"/>
      <c r="M30" s="365"/>
      <c r="N30" s="412"/>
      <c r="O30" s="96"/>
      <c r="P30" s="96"/>
      <c r="Q30" s="96"/>
      <c r="R30" s="96"/>
      <c r="S30" s="96"/>
      <c r="T30" s="96"/>
      <c r="U30" s="96"/>
      <c r="V30" s="96"/>
      <c r="W30" s="96">
        <v>0</v>
      </c>
      <c r="X30" s="96">
        <f t="shared" si="25"/>
        <v>0</v>
      </c>
      <c r="Y30" s="96">
        <f t="shared" si="26"/>
        <v>0</v>
      </c>
      <c r="Z30" s="96"/>
      <c r="AA30" s="412"/>
      <c r="AB30" s="96"/>
      <c r="AC30" s="96"/>
      <c r="AD30" s="96"/>
      <c r="AE30" s="96"/>
      <c r="AF30" s="96">
        <v>0</v>
      </c>
      <c r="AG30" s="134">
        <f t="shared" si="27"/>
        <v>0</v>
      </c>
      <c r="AH30" s="134">
        <f t="shared" si="28"/>
        <v>0</v>
      </c>
      <c r="AI30" s="396"/>
      <c r="AJ30" s="134"/>
      <c r="AK30" s="134"/>
      <c r="AL30" s="134"/>
      <c r="AM30" s="134"/>
      <c r="AN30" s="134"/>
      <c r="AO30" s="134"/>
      <c r="AP30" s="134"/>
      <c r="AQ30" s="134"/>
      <c r="AR30" s="134">
        <v>0</v>
      </c>
      <c r="AS30" s="134">
        <f t="shared" si="29"/>
        <v>0</v>
      </c>
      <c r="AT30" s="134">
        <f t="shared" si="30"/>
        <v>0</v>
      </c>
      <c r="AU30" s="134"/>
      <c r="AV30" s="396"/>
      <c r="AW30" s="134"/>
      <c r="AX30" s="134"/>
      <c r="AY30" s="134"/>
      <c r="AZ30" s="96">
        <f t="shared" si="31"/>
        <v>0</v>
      </c>
      <c r="BA30" s="96">
        <f t="shared" si="32"/>
        <v>0</v>
      </c>
      <c r="BB30" s="96"/>
      <c r="BC30" s="412"/>
      <c r="BD30" s="96"/>
      <c r="BE30" s="96"/>
      <c r="BF30" s="96"/>
      <c r="BG30" s="96"/>
      <c r="BH30" s="96"/>
      <c r="BI30" s="96"/>
      <c r="BJ30" s="96"/>
      <c r="BK30" s="333"/>
      <c r="BL30" s="111" t="s">
        <v>413</v>
      </c>
      <c r="BM30" s="117" t="s">
        <v>568</v>
      </c>
      <c r="BN30" s="36"/>
      <c r="BO30" s="36"/>
      <c r="BP30" s="36"/>
      <c r="BQ30" s="36"/>
      <c r="BR30" s="36"/>
      <c r="BS30" s="36"/>
      <c r="BT30" s="36"/>
      <c r="BU30" s="36"/>
    </row>
    <row r="31" spans="1:73" ht="27" customHeight="1" x14ac:dyDescent="0.2">
      <c r="A31" s="165">
        <v>90000594245</v>
      </c>
      <c r="B31" s="129"/>
      <c r="C31" s="447" t="s">
        <v>707</v>
      </c>
      <c r="D31" s="448"/>
      <c r="E31" s="108" t="s">
        <v>210</v>
      </c>
      <c r="F31" s="346">
        <f t="shared" si="21"/>
        <v>143</v>
      </c>
      <c r="G31" s="109">
        <f t="shared" si="22"/>
        <v>143</v>
      </c>
      <c r="H31" s="110">
        <v>143</v>
      </c>
      <c r="I31" s="110">
        <f t="shared" si="23"/>
        <v>143</v>
      </c>
      <c r="J31" s="110">
        <f t="shared" si="24"/>
        <v>0</v>
      </c>
      <c r="K31" s="110"/>
      <c r="L31" s="110"/>
      <c r="M31" s="364"/>
      <c r="N31" s="398"/>
      <c r="O31" s="110"/>
      <c r="P31" s="110"/>
      <c r="Q31" s="110"/>
      <c r="R31" s="110"/>
      <c r="S31" s="110"/>
      <c r="T31" s="110"/>
      <c r="U31" s="110"/>
      <c r="V31" s="110"/>
      <c r="W31" s="110">
        <v>0</v>
      </c>
      <c r="X31" s="110">
        <f t="shared" si="25"/>
        <v>0</v>
      </c>
      <c r="Y31" s="110">
        <f t="shared" si="26"/>
        <v>0</v>
      </c>
      <c r="Z31" s="110"/>
      <c r="AA31" s="398"/>
      <c r="AB31" s="110"/>
      <c r="AC31" s="110"/>
      <c r="AD31" s="110"/>
      <c r="AE31" s="110"/>
      <c r="AF31" s="110">
        <v>0</v>
      </c>
      <c r="AG31" s="135">
        <f t="shared" si="27"/>
        <v>0</v>
      </c>
      <c r="AH31" s="135">
        <f t="shared" si="28"/>
        <v>0</v>
      </c>
      <c r="AI31" s="395"/>
      <c r="AJ31" s="135"/>
      <c r="AK31" s="135"/>
      <c r="AL31" s="135"/>
      <c r="AM31" s="135"/>
      <c r="AN31" s="135"/>
      <c r="AO31" s="135"/>
      <c r="AP31" s="135"/>
      <c r="AQ31" s="135"/>
      <c r="AR31" s="135">
        <v>0</v>
      </c>
      <c r="AS31" s="135">
        <f t="shared" si="29"/>
        <v>0</v>
      </c>
      <c r="AT31" s="135">
        <f>SUM(AU31:AX31)</f>
        <v>0</v>
      </c>
      <c r="AU31" s="135"/>
      <c r="AV31" s="395"/>
      <c r="AW31" s="135"/>
      <c r="AX31" s="135"/>
      <c r="AY31" s="135"/>
      <c r="AZ31" s="110">
        <f t="shared" si="31"/>
        <v>0</v>
      </c>
      <c r="BA31" s="110">
        <f t="shared" si="32"/>
        <v>0</v>
      </c>
      <c r="BB31" s="110"/>
      <c r="BC31" s="398"/>
      <c r="BD31" s="110"/>
      <c r="BE31" s="110"/>
      <c r="BF31" s="110"/>
      <c r="BG31" s="110"/>
      <c r="BH31" s="110"/>
      <c r="BI31" s="110"/>
      <c r="BJ31" s="110"/>
      <c r="BK31" s="332"/>
      <c r="BL31" s="111" t="s">
        <v>448</v>
      </c>
      <c r="BM31" s="117" t="s">
        <v>575</v>
      </c>
      <c r="BN31" s="36"/>
      <c r="BO31" s="36"/>
      <c r="BP31" s="36"/>
      <c r="BQ31" s="36"/>
      <c r="BR31" s="36"/>
      <c r="BS31" s="36"/>
      <c r="BT31" s="36"/>
      <c r="BU31" s="36"/>
    </row>
    <row r="32" spans="1:73" ht="36" x14ac:dyDescent="0.2">
      <c r="A32" s="165">
        <v>90000056554</v>
      </c>
      <c r="B32" s="129"/>
      <c r="C32" s="447" t="s">
        <v>577</v>
      </c>
      <c r="D32" s="448"/>
      <c r="E32" s="108" t="s">
        <v>291</v>
      </c>
      <c r="F32" s="346">
        <f t="shared" si="21"/>
        <v>1550943</v>
      </c>
      <c r="G32" s="109">
        <f t="shared" si="22"/>
        <v>1551855</v>
      </c>
      <c r="H32" s="110">
        <v>1535699</v>
      </c>
      <c r="I32" s="110">
        <f t="shared" si="23"/>
        <v>1535699</v>
      </c>
      <c r="J32" s="110">
        <f t="shared" si="24"/>
        <v>0</v>
      </c>
      <c r="K32" s="110"/>
      <c r="L32" s="110"/>
      <c r="M32" s="364"/>
      <c r="N32" s="398"/>
      <c r="O32" s="110"/>
      <c r="P32" s="110"/>
      <c r="Q32" s="110"/>
      <c r="R32" s="110"/>
      <c r="S32" s="110"/>
      <c r="T32" s="110"/>
      <c r="U32" s="110"/>
      <c r="V32" s="110"/>
      <c r="W32" s="110">
        <v>0</v>
      </c>
      <c r="X32" s="110">
        <f t="shared" si="25"/>
        <v>0</v>
      </c>
      <c r="Y32" s="110">
        <f t="shared" si="26"/>
        <v>0</v>
      </c>
      <c r="Z32" s="110"/>
      <c r="AA32" s="398"/>
      <c r="AB32" s="110"/>
      <c r="AC32" s="110"/>
      <c r="AD32" s="110"/>
      <c r="AE32" s="110"/>
      <c r="AF32" s="110">
        <v>19444</v>
      </c>
      <c r="AG32" s="135">
        <f t="shared" si="27"/>
        <v>20356</v>
      </c>
      <c r="AH32" s="135">
        <f t="shared" si="28"/>
        <v>912</v>
      </c>
      <c r="AI32" s="395">
        <v>912</v>
      </c>
      <c r="AJ32" s="135"/>
      <c r="AK32" s="135"/>
      <c r="AL32" s="135"/>
      <c r="AM32" s="135"/>
      <c r="AN32" s="135"/>
      <c r="AO32" s="135"/>
      <c r="AP32" s="135"/>
      <c r="AQ32" s="135"/>
      <c r="AR32" s="110">
        <v>0</v>
      </c>
      <c r="AS32" s="135">
        <f t="shared" si="29"/>
        <v>0</v>
      </c>
      <c r="AT32" s="135">
        <f>SUM(AU32:AX32)</f>
        <v>0</v>
      </c>
      <c r="AU32" s="135"/>
      <c r="AV32" s="395"/>
      <c r="AW32" s="135"/>
      <c r="AX32" s="135"/>
      <c r="AY32" s="135">
        <v>-4200</v>
      </c>
      <c r="AZ32" s="110">
        <f t="shared" si="31"/>
        <v>-4200</v>
      </c>
      <c r="BA32" s="110">
        <f t="shared" si="32"/>
        <v>0</v>
      </c>
      <c r="BB32" s="110"/>
      <c r="BC32" s="398"/>
      <c r="BD32" s="110"/>
      <c r="BE32" s="110"/>
      <c r="BF32" s="110"/>
      <c r="BG32" s="110"/>
      <c r="BH32" s="110"/>
      <c r="BI32" s="110"/>
      <c r="BJ32" s="110"/>
      <c r="BK32" s="332"/>
      <c r="BL32" s="111" t="s">
        <v>449</v>
      </c>
      <c r="BM32" s="117"/>
      <c r="BN32" s="36"/>
      <c r="BO32" s="36"/>
      <c r="BP32" s="36"/>
      <c r="BQ32" s="36"/>
      <c r="BR32" s="36"/>
      <c r="BS32" s="36"/>
      <c r="BT32" s="36"/>
      <c r="BU32" s="36"/>
    </row>
    <row r="33" spans="1:73" ht="48" x14ac:dyDescent="0.2">
      <c r="A33" s="165"/>
      <c r="B33" s="129"/>
      <c r="C33" s="447" t="s">
        <v>190</v>
      </c>
      <c r="D33" s="448"/>
      <c r="E33" s="283" t="s">
        <v>258</v>
      </c>
      <c r="F33" s="346">
        <f t="shared" si="21"/>
        <v>30000</v>
      </c>
      <c r="G33" s="109">
        <f t="shared" si="22"/>
        <v>30000</v>
      </c>
      <c r="H33" s="110">
        <v>30000</v>
      </c>
      <c r="I33" s="110">
        <f t="shared" si="23"/>
        <v>30000</v>
      </c>
      <c r="J33" s="110">
        <f t="shared" si="24"/>
        <v>0</v>
      </c>
      <c r="K33" s="110"/>
      <c r="L33" s="110"/>
      <c r="M33" s="364"/>
      <c r="N33" s="398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398"/>
      <c r="AB33" s="110"/>
      <c r="AC33" s="110"/>
      <c r="AD33" s="110"/>
      <c r="AE33" s="110"/>
      <c r="AF33" s="110"/>
      <c r="AG33" s="135"/>
      <c r="AH33" s="135"/>
      <c r="AI33" s="39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395"/>
      <c r="AW33" s="135"/>
      <c r="AX33" s="135"/>
      <c r="AY33" s="135"/>
      <c r="AZ33" s="110"/>
      <c r="BA33" s="110"/>
      <c r="BB33" s="110"/>
      <c r="BC33" s="398"/>
      <c r="BD33" s="110"/>
      <c r="BE33" s="110"/>
      <c r="BF33" s="110"/>
      <c r="BG33" s="110"/>
      <c r="BH33" s="110"/>
      <c r="BI33" s="110"/>
      <c r="BJ33" s="110"/>
      <c r="BK33" s="332"/>
      <c r="BL33" s="111" t="s">
        <v>414</v>
      </c>
      <c r="BM33" s="117"/>
      <c r="BN33" s="36"/>
      <c r="BO33" s="36"/>
      <c r="BP33" s="36"/>
      <c r="BQ33" s="36"/>
      <c r="BR33" s="36"/>
      <c r="BS33" s="36"/>
      <c r="BT33" s="36"/>
      <c r="BU33" s="36"/>
    </row>
    <row r="34" spans="1:73" ht="12.75" thickBot="1" x14ac:dyDescent="0.25">
      <c r="A34" s="165"/>
      <c r="B34" s="148"/>
      <c r="C34" s="480"/>
      <c r="D34" s="481"/>
      <c r="E34" s="161"/>
      <c r="F34" s="347"/>
      <c r="G34" s="95"/>
      <c r="H34" s="96"/>
      <c r="I34" s="96"/>
      <c r="J34" s="96"/>
      <c r="K34" s="96"/>
      <c r="L34" s="96"/>
      <c r="M34" s="365"/>
      <c r="N34" s="412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412"/>
      <c r="AB34" s="96"/>
      <c r="AC34" s="96"/>
      <c r="AD34" s="96"/>
      <c r="AE34" s="96"/>
      <c r="AF34" s="96"/>
      <c r="AG34" s="134"/>
      <c r="AH34" s="134"/>
      <c r="AI34" s="396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396"/>
      <c r="AW34" s="134"/>
      <c r="AX34" s="134"/>
      <c r="AY34" s="134"/>
      <c r="AZ34" s="96"/>
      <c r="BA34" s="96"/>
      <c r="BB34" s="96"/>
      <c r="BC34" s="412"/>
      <c r="BD34" s="96"/>
      <c r="BE34" s="96"/>
      <c r="BF34" s="96"/>
      <c r="BG34" s="96"/>
      <c r="BH34" s="96"/>
      <c r="BI34" s="96"/>
      <c r="BJ34" s="96"/>
      <c r="BK34" s="333"/>
      <c r="BL34" s="97"/>
      <c r="BM34" s="118"/>
      <c r="BN34" s="36"/>
      <c r="BO34" s="36"/>
      <c r="BP34" s="36"/>
      <c r="BQ34" s="36"/>
      <c r="BR34" s="36"/>
      <c r="BS34" s="36"/>
      <c r="BT34" s="36"/>
      <c r="BU34" s="36"/>
    </row>
    <row r="35" spans="1:73" ht="12.75" thickBot="1" x14ac:dyDescent="0.25">
      <c r="A35" s="201"/>
      <c r="B35" s="477" t="s">
        <v>7</v>
      </c>
      <c r="C35" s="477"/>
      <c r="D35" s="198" t="s">
        <v>8</v>
      </c>
      <c r="E35" s="16"/>
      <c r="F35" s="348">
        <f t="shared" ref="F35:AY35" si="33">SUM(F36:F60)</f>
        <v>11527470</v>
      </c>
      <c r="G35" s="17">
        <f t="shared" si="33"/>
        <v>11537413</v>
      </c>
      <c r="H35" s="10">
        <f t="shared" si="33"/>
        <v>9519596</v>
      </c>
      <c r="I35" s="10">
        <f t="shared" ref="I35" si="34">SUM(I36:I60)</f>
        <v>9525467</v>
      </c>
      <c r="J35" s="10">
        <f t="shared" ref="J35" si="35">SUM(J36:J60)</f>
        <v>5871</v>
      </c>
      <c r="K35" s="10">
        <f t="shared" ref="K35" si="36">SUM(K36:K60)</f>
        <v>669</v>
      </c>
      <c r="L35" s="10">
        <f t="shared" ref="L35" si="37">SUM(L36:L60)</f>
        <v>-25251</v>
      </c>
      <c r="M35" s="363">
        <f t="shared" ref="M35" si="38">SUM(M36:M60)</f>
        <v>35763</v>
      </c>
      <c r="N35" s="394">
        <f t="shared" ref="N35" si="39">SUM(N36:N60)</f>
        <v>-5310</v>
      </c>
      <c r="O35" s="10">
        <f t="shared" ref="O35" si="40">SUM(O36:O60)</f>
        <v>0</v>
      </c>
      <c r="P35" s="10">
        <f t="shared" ref="P35" si="41">SUM(P36:P60)</f>
        <v>0</v>
      </c>
      <c r="Q35" s="10">
        <f t="shared" ref="Q35" si="42">SUM(Q36:Q60)</f>
        <v>0</v>
      </c>
      <c r="R35" s="10">
        <f t="shared" ref="R35" si="43">SUM(R36:R60)</f>
        <v>0</v>
      </c>
      <c r="S35" s="10">
        <f t="shared" ref="S35" si="44">SUM(S36:S60)</f>
        <v>0</v>
      </c>
      <c r="T35" s="10">
        <f t="shared" ref="T35" si="45">SUM(T36:T60)</f>
        <v>0</v>
      </c>
      <c r="U35" s="10">
        <f t="shared" ref="U35" si="46">SUM(U36:U60)</f>
        <v>0</v>
      </c>
      <c r="V35" s="10">
        <f t="shared" ref="V35" si="47">SUM(V36:V60)</f>
        <v>0</v>
      </c>
      <c r="W35" s="10">
        <f t="shared" si="33"/>
        <v>867097</v>
      </c>
      <c r="X35" s="10">
        <f t="shared" ref="X35" si="48">SUM(X36:X60)</f>
        <v>867097</v>
      </c>
      <c r="Y35" s="10">
        <f t="shared" ref="Y35" si="49">SUM(Y36:Y60)</f>
        <v>0</v>
      </c>
      <c r="Z35" s="10">
        <f t="shared" ref="Z35" si="50">SUM(Z36:Z60)</f>
        <v>0</v>
      </c>
      <c r="AA35" s="394">
        <f t="shared" ref="AA35" si="51">SUM(AA36:AA60)</f>
        <v>0</v>
      </c>
      <c r="AB35" s="10">
        <f t="shared" ref="AB35" si="52">SUM(AB36:AB60)</f>
        <v>0</v>
      </c>
      <c r="AC35" s="10">
        <f t="shared" ref="AC35" si="53">SUM(AC36:AC60)</f>
        <v>0</v>
      </c>
      <c r="AD35" s="10">
        <f t="shared" ref="AD35" si="54">SUM(AD36:AD60)</f>
        <v>0</v>
      </c>
      <c r="AE35" s="10">
        <f t="shared" ref="AE35" si="55">SUM(AE36:AE60)</f>
        <v>0</v>
      </c>
      <c r="AF35" s="10">
        <f t="shared" si="33"/>
        <v>7900</v>
      </c>
      <c r="AG35" s="10">
        <f t="shared" ref="AG35" si="56">SUM(AG36:AG60)</f>
        <v>11973</v>
      </c>
      <c r="AH35" s="10">
        <f t="shared" ref="AH35" si="57">SUM(AH36:AH60)</f>
        <v>4073</v>
      </c>
      <c r="AI35" s="394">
        <f t="shared" ref="AI35" si="58">SUM(AI36:AI60)</f>
        <v>4073</v>
      </c>
      <c r="AJ35" s="10">
        <f t="shared" ref="AJ35" si="59">SUM(AJ36:AJ60)</f>
        <v>0</v>
      </c>
      <c r="AK35" s="10">
        <f t="shared" ref="AK35" si="60">SUM(AK36:AK60)</f>
        <v>0</v>
      </c>
      <c r="AL35" s="10">
        <f t="shared" ref="AL35" si="61">SUM(AL36:AL60)</f>
        <v>0</v>
      </c>
      <c r="AM35" s="10">
        <f t="shared" ref="AM35" si="62">SUM(AM36:AM60)</f>
        <v>0</v>
      </c>
      <c r="AN35" s="10">
        <f t="shared" ref="AN35" si="63">SUM(AN36:AN60)</f>
        <v>0</v>
      </c>
      <c r="AO35" s="10">
        <f t="shared" ref="AO35" si="64">SUM(AO36:AO60)</f>
        <v>0</v>
      </c>
      <c r="AP35" s="10">
        <f t="shared" ref="AP35" si="65">SUM(AP36:AP60)</f>
        <v>0</v>
      </c>
      <c r="AQ35" s="10">
        <f t="shared" si="33"/>
        <v>1132878</v>
      </c>
      <c r="AR35" s="133">
        <f t="shared" si="33"/>
        <v>0</v>
      </c>
      <c r="AS35" s="133">
        <f t="shared" ref="AS35" si="66">SUM(AS36:AS60)</f>
        <v>0</v>
      </c>
      <c r="AT35" s="133">
        <f t="shared" ref="AT35" si="67">SUM(AT36:AT60)</f>
        <v>0</v>
      </c>
      <c r="AU35" s="133">
        <f t="shared" ref="AU35" si="68">SUM(AU36:AU60)</f>
        <v>0</v>
      </c>
      <c r="AV35" s="401">
        <f t="shared" ref="AV35" si="69">SUM(AV36:AV60)</f>
        <v>0</v>
      </c>
      <c r="AW35" s="133">
        <f t="shared" ref="AW35" si="70">SUM(AW36:AW60)</f>
        <v>0</v>
      </c>
      <c r="AX35" s="133">
        <f t="shared" ref="AX35" si="71">SUM(AX36:AX60)</f>
        <v>0</v>
      </c>
      <c r="AY35" s="133">
        <f t="shared" si="33"/>
        <v>-1</v>
      </c>
      <c r="AZ35" s="10">
        <f t="shared" ref="AZ35" si="72">SUM(AZ36:AZ60)</f>
        <v>-2</v>
      </c>
      <c r="BA35" s="10">
        <f t="shared" ref="BA35" si="73">SUM(BA36:BA60)</f>
        <v>-1</v>
      </c>
      <c r="BB35" s="10">
        <f t="shared" ref="BB35" si="74">SUM(BB36:BB60)</f>
        <v>-1</v>
      </c>
      <c r="BC35" s="394">
        <f t="shared" ref="BC35" si="75">SUM(BC36:BC60)</f>
        <v>0</v>
      </c>
      <c r="BD35" s="10">
        <f t="shared" ref="BD35" si="76">SUM(BD36:BD60)</f>
        <v>0</v>
      </c>
      <c r="BE35" s="10">
        <f t="shared" ref="BE35" si="77">SUM(BE36:BE60)</f>
        <v>0</v>
      </c>
      <c r="BF35" s="10">
        <f t="shared" ref="BF35" si="78">SUM(BF36:BF60)</f>
        <v>0</v>
      </c>
      <c r="BG35" s="10">
        <f t="shared" ref="BG35" si="79">SUM(BG36:BG60)</f>
        <v>0</v>
      </c>
      <c r="BH35" s="10">
        <f t="shared" ref="BH35" si="80">SUM(BH36:BH60)</f>
        <v>0</v>
      </c>
      <c r="BI35" s="10">
        <f t="shared" ref="BI35" si="81">SUM(BI36:BI60)</f>
        <v>0</v>
      </c>
      <c r="BJ35" s="10">
        <f t="shared" ref="BJ35" si="82">SUM(BJ36:BJ60)</f>
        <v>0</v>
      </c>
      <c r="BK35" s="334">
        <f t="shared" ref="BK35" si="83">SUM(BK36:BK60)</f>
        <v>0</v>
      </c>
      <c r="BL35" s="18"/>
      <c r="BM35" s="119"/>
      <c r="BN35" s="36"/>
      <c r="BO35" s="36"/>
      <c r="BP35" s="36"/>
      <c r="BQ35" s="36"/>
      <c r="BR35" s="36"/>
      <c r="BS35" s="36"/>
      <c r="BT35" s="36"/>
      <c r="BU35" s="36"/>
    </row>
    <row r="36" spans="1:73" ht="24.75" thickTop="1" x14ac:dyDescent="0.2">
      <c r="A36" s="165">
        <v>90000056357</v>
      </c>
      <c r="B36" s="200"/>
      <c r="C36" s="475" t="s">
        <v>5</v>
      </c>
      <c r="D36" s="476"/>
      <c r="E36" s="108" t="s">
        <v>206</v>
      </c>
      <c r="F36" s="346">
        <f t="shared" ref="F36:F59" si="84">H36+W36+AF36+AQ36+AR36+AY36</f>
        <v>3719190</v>
      </c>
      <c r="G36" s="109">
        <f t="shared" ref="G36:G59" si="85">I36+X36+AG36+AQ36+AS36+AZ36</f>
        <v>3719190</v>
      </c>
      <c r="H36" s="110">
        <v>3719190</v>
      </c>
      <c r="I36" s="110">
        <f t="shared" ref="I36:I55" si="86">J36+H36</f>
        <v>3719190</v>
      </c>
      <c r="J36" s="110">
        <f t="shared" ref="J36:J55" si="87">SUM(K36:V36)</f>
        <v>0</v>
      </c>
      <c r="K36" s="110"/>
      <c r="L36" s="110"/>
      <c r="M36" s="364"/>
      <c r="N36" s="398"/>
      <c r="O36" s="110"/>
      <c r="P36" s="110"/>
      <c r="Q36" s="110"/>
      <c r="R36" s="110"/>
      <c r="S36" s="110"/>
      <c r="T36" s="110"/>
      <c r="U36" s="110"/>
      <c r="V36" s="110"/>
      <c r="W36" s="110">
        <v>0</v>
      </c>
      <c r="X36" s="110">
        <f t="shared" ref="X36:X51" si="88">Y36+W36</f>
        <v>0</v>
      </c>
      <c r="Y36" s="110">
        <f t="shared" ref="Y36:Y51" si="89">SUM(Z36:AE36)</f>
        <v>0</v>
      </c>
      <c r="Z36" s="110"/>
      <c r="AA36" s="398"/>
      <c r="AB36" s="110"/>
      <c r="AC36" s="110"/>
      <c r="AD36" s="110"/>
      <c r="AE36" s="110"/>
      <c r="AF36" s="110">
        <v>0</v>
      </c>
      <c r="AG36" s="135">
        <f t="shared" ref="AG36:AG51" si="90">AH36+AF36</f>
        <v>0</v>
      </c>
      <c r="AH36" s="135">
        <f t="shared" ref="AH36:AH51" si="91">SUM(AI36:AP36)</f>
        <v>0</v>
      </c>
      <c r="AI36" s="395"/>
      <c r="AJ36" s="135"/>
      <c r="AK36" s="135"/>
      <c r="AL36" s="135"/>
      <c r="AM36" s="135"/>
      <c r="AN36" s="135"/>
      <c r="AO36" s="135"/>
      <c r="AP36" s="135"/>
      <c r="AQ36" s="135"/>
      <c r="AR36" s="135">
        <v>0</v>
      </c>
      <c r="AS36" s="135">
        <f t="shared" ref="AS36:AS51" si="92">AT36+AR36</f>
        <v>0</v>
      </c>
      <c r="AT36" s="135">
        <f t="shared" ref="AT36:AT51" si="93">SUM(AU36:AX36)</f>
        <v>0</v>
      </c>
      <c r="AU36" s="135"/>
      <c r="AV36" s="395"/>
      <c r="AW36" s="135"/>
      <c r="AX36" s="135"/>
      <c r="AY36" s="135"/>
      <c r="AZ36" s="110">
        <f t="shared" ref="AZ36:AZ51" si="94">BA36+AY36</f>
        <v>0</v>
      </c>
      <c r="BA36" s="110">
        <f t="shared" ref="BA36:BA51" si="95">SUM(BB36:BK36)</f>
        <v>0</v>
      </c>
      <c r="BB36" s="110"/>
      <c r="BC36" s="398"/>
      <c r="BD36" s="110"/>
      <c r="BE36" s="110"/>
      <c r="BF36" s="110"/>
      <c r="BG36" s="110"/>
      <c r="BH36" s="110"/>
      <c r="BI36" s="110"/>
      <c r="BJ36" s="110"/>
      <c r="BK36" s="332"/>
      <c r="BL36" s="111" t="s">
        <v>415</v>
      </c>
      <c r="BM36" s="117"/>
      <c r="BN36" s="36"/>
      <c r="BO36" s="36"/>
      <c r="BP36" s="36"/>
      <c r="BQ36" s="36"/>
      <c r="BR36" s="36"/>
      <c r="BS36" s="36"/>
      <c r="BT36" s="36"/>
      <c r="BU36" s="36"/>
    </row>
    <row r="37" spans="1:73" s="193" customFormat="1" x14ac:dyDescent="0.2">
      <c r="A37" s="165"/>
      <c r="B37" s="131"/>
      <c r="C37" s="265"/>
      <c r="D37" s="308"/>
      <c r="E37" s="108" t="s">
        <v>328</v>
      </c>
      <c r="F37" s="346">
        <f t="shared" si="84"/>
        <v>726525</v>
      </c>
      <c r="G37" s="109">
        <f t="shared" si="85"/>
        <v>728413</v>
      </c>
      <c r="H37" s="110">
        <v>726525</v>
      </c>
      <c r="I37" s="110">
        <f t="shared" si="86"/>
        <v>728413</v>
      </c>
      <c r="J37" s="110">
        <f t="shared" si="87"/>
        <v>1888</v>
      </c>
      <c r="K37" s="110"/>
      <c r="L37" s="110"/>
      <c r="M37" s="364"/>
      <c r="N37" s="398">
        <v>1888</v>
      </c>
      <c r="O37" s="110"/>
      <c r="P37" s="110"/>
      <c r="Q37" s="110"/>
      <c r="R37" s="110"/>
      <c r="S37" s="110"/>
      <c r="T37" s="110"/>
      <c r="U37" s="110"/>
      <c r="V37" s="110"/>
      <c r="W37" s="110">
        <v>0</v>
      </c>
      <c r="X37" s="110">
        <f t="shared" si="88"/>
        <v>0</v>
      </c>
      <c r="Y37" s="110">
        <f t="shared" si="89"/>
        <v>0</v>
      </c>
      <c r="Z37" s="110"/>
      <c r="AA37" s="398"/>
      <c r="AB37" s="110"/>
      <c r="AC37" s="110"/>
      <c r="AD37" s="110"/>
      <c r="AE37" s="110"/>
      <c r="AF37" s="110">
        <v>0</v>
      </c>
      <c r="AG37" s="135">
        <f t="shared" si="90"/>
        <v>0</v>
      </c>
      <c r="AH37" s="135">
        <f t="shared" si="91"/>
        <v>0</v>
      </c>
      <c r="AI37" s="395"/>
      <c r="AJ37" s="135"/>
      <c r="AK37" s="135"/>
      <c r="AL37" s="135"/>
      <c r="AM37" s="135"/>
      <c r="AN37" s="135"/>
      <c r="AO37" s="135"/>
      <c r="AP37" s="135"/>
      <c r="AQ37" s="135"/>
      <c r="AR37" s="135">
        <v>0</v>
      </c>
      <c r="AS37" s="138">
        <f t="shared" si="92"/>
        <v>0</v>
      </c>
      <c r="AT37" s="138">
        <f t="shared" si="93"/>
        <v>0</v>
      </c>
      <c r="AU37" s="138"/>
      <c r="AV37" s="397"/>
      <c r="AW37" s="138"/>
      <c r="AX37" s="138"/>
      <c r="AY37" s="138"/>
      <c r="AZ37" s="269">
        <f t="shared" si="94"/>
        <v>0</v>
      </c>
      <c r="BA37" s="269">
        <f t="shared" si="95"/>
        <v>0</v>
      </c>
      <c r="BB37" s="269"/>
      <c r="BC37" s="413"/>
      <c r="BD37" s="269"/>
      <c r="BE37" s="269"/>
      <c r="BF37" s="269"/>
      <c r="BG37" s="269"/>
      <c r="BH37" s="269"/>
      <c r="BI37" s="269"/>
      <c r="BJ37" s="269"/>
      <c r="BK37" s="335"/>
      <c r="BL37" s="270" t="s">
        <v>416</v>
      </c>
      <c r="BM37" s="117"/>
      <c r="BN37" s="36"/>
      <c r="BO37" s="36"/>
      <c r="BP37" s="36"/>
      <c r="BQ37" s="36"/>
      <c r="BR37" s="36"/>
      <c r="BS37" s="36"/>
      <c r="BT37" s="36"/>
      <c r="BU37" s="36"/>
    </row>
    <row r="38" spans="1:73" s="230" customFormat="1" ht="24" x14ac:dyDescent="0.2">
      <c r="A38" s="165"/>
      <c r="B38" s="129"/>
      <c r="C38" s="108"/>
      <c r="D38" s="307"/>
      <c r="E38" s="108" t="s">
        <v>327</v>
      </c>
      <c r="F38" s="346">
        <f t="shared" si="84"/>
        <v>25988</v>
      </c>
      <c r="G38" s="109">
        <f t="shared" si="85"/>
        <v>26637</v>
      </c>
      <c r="H38" s="110">
        <v>19988</v>
      </c>
      <c r="I38" s="110">
        <f t="shared" si="86"/>
        <v>19988</v>
      </c>
      <c r="J38" s="110">
        <f t="shared" si="87"/>
        <v>0</v>
      </c>
      <c r="K38" s="110"/>
      <c r="L38" s="110"/>
      <c r="M38" s="364"/>
      <c r="N38" s="398"/>
      <c r="O38" s="110"/>
      <c r="P38" s="110"/>
      <c r="Q38" s="110"/>
      <c r="R38" s="110"/>
      <c r="S38" s="110"/>
      <c r="T38" s="110"/>
      <c r="U38" s="110"/>
      <c r="V38" s="110"/>
      <c r="W38" s="110">
        <v>0</v>
      </c>
      <c r="X38" s="110">
        <f t="shared" si="88"/>
        <v>0</v>
      </c>
      <c r="Y38" s="110">
        <f t="shared" si="89"/>
        <v>0</v>
      </c>
      <c r="Z38" s="110"/>
      <c r="AA38" s="398"/>
      <c r="AB38" s="110"/>
      <c r="AC38" s="110"/>
      <c r="AD38" s="110"/>
      <c r="AE38" s="110"/>
      <c r="AF38" s="110">
        <v>6000</v>
      </c>
      <c r="AG38" s="135">
        <f t="shared" si="90"/>
        <v>6649</v>
      </c>
      <c r="AH38" s="135">
        <f t="shared" si="91"/>
        <v>649</v>
      </c>
      <c r="AI38" s="395">
        <v>649</v>
      </c>
      <c r="AJ38" s="135"/>
      <c r="AK38" s="135"/>
      <c r="AL38" s="135"/>
      <c r="AM38" s="135"/>
      <c r="AN38" s="135"/>
      <c r="AO38" s="135"/>
      <c r="AP38" s="135"/>
      <c r="AQ38" s="135"/>
      <c r="AR38" s="135">
        <v>0</v>
      </c>
      <c r="AS38" s="138">
        <f t="shared" si="92"/>
        <v>0</v>
      </c>
      <c r="AT38" s="138">
        <f t="shared" si="93"/>
        <v>0</v>
      </c>
      <c r="AU38" s="138"/>
      <c r="AV38" s="397"/>
      <c r="AW38" s="138"/>
      <c r="AX38" s="138"/>
      <c r="AY38" s="138"/>
      <c r="AZ38" s="269">
        <f t="shared" si="94"/>
        <v>0</v>
      </c>
      <c r="BA38" s="269">
        <f t="shared" si="95"/>
        <v>0</v>
      </c>
      <c r="BB38" s="269"/>
      <c r="BC38" s="413"/>
      <c r="BD38" s="269"/>
      <c r="BE38" s="269"/>
      <c r="BF38" s="269"/>
      <c r="BG38" s="269"/>
      <c r="BH38" s="269"/>
      <c r="BI38" s="269"/>
      <c r="BJ38" s="269"/>
      <c r="BK38" s="335"/>
      <c r="BL38" s="270" t="s">
        <v>417</v>
      </c>
      <c r="BM38" s="117"/>
      <c r="BN38" s="36"/>
      <c r="BO38" s="36"/>
      <c r="BP38" s="36"/>
      <c r="BQ38" s="36"/>
      <c r="BR38" s="36"/>
      <c r="BS38" s="36"/>
      <c r="BT38" s="36"/>
      <c r="BU38" s="36"/>
    </row>
    <row r="39" spans="1:73" ht="28.5" customHeight="1" x14ac:dyDescent="0.2">
      <c r="A39" s="165"/>
      <c r="B39" s="129"/>
      <c r="C39" s="108"/>
      <c r="D39" s="307"/>
      <c r="E39" s="108" t="s">
        <v>247</v>
      </c>
      <c r="F39" s="346">
        <f t="shared" si="84"/>
        <v>1766398</v>
      </c>
      <c r="G39" s="109">
        <f t="shared" si="85"/>
        <v>1766398</v>
      </c>
      <c r="H39" s="110">
        <v>1647301</v>
      </c>
      <c r="I39" s="110">
        <f t="shared" si="86"/>
        <v>1647301</v>
      </c>
      <c r="J39" s="110">
        <f t="shared" si="87"/>
        <v>0</v>
      </c>
      <c r="K39" s="110"/>
      <c r="L39" s="110"/>
      <c r="M39" s="364"/>
      <c r="N39" s="398"/>
      <c r="O39" s="110"/>
      <c r="P39" s="110"/>
      <c r="Q39" s="110"/>
      <c r="R39" s="110"/>
      <c r="S39" s="110"/>
      <c r="T39" s="110"/>
      <c r="U39" s="110"/>
      <c r="V39" s="110"/>
      <c r="W39" s="110">
        <v>119097</v>
      </c>
      <c r="X39" s="110">
        <f t="shared" si="88"/>
        <v>119097</v>
      </c>
      <c r="Y39" s="110">
        <f t="shared" si="89"/>
        <v>0</v>
      </c>
      <c r="Z39" s="110"/>
      <c r="AA39" s="398"/>
      <c r="AB39" s="110"/>
      <c r="AC39" s="110"/>
      <c r="AD39" s="110"/>
      <c r="AE39" s="110"/>
      <c r="AF39" s="110">
        <v>0</v>
      </c>
      <c r="AG39" s="135">
        <f t="shared" si="90"/>
        <v>0</v>
      </c>
      <c r="AH39" s="135">
        <f t="shared" si="91"/>
        <v>0</v>
      </c>
      <c r="AI39" s="395"/>
      <c r="AJ39" s="135"/>
      <c r="AK39" s="135"/>
      <c r="AL39" s="135"/>
      <c r="AM39" s="135"/>
      <c r="AN39" s="135"/>
      <c r="AO39" s="135"/>
      <c r="AP39" s="135"/>
      <c r="AQ39" s="135"/>
      <c r="AR39" s="135">
        <v>0</v>
      </c>
      <c r="AS39" s="138">
        <f t="shared" si="92"/>
        <v>0</v>
      </c>
      <c r="AT39" s="138">
        <f t="shared" si="93"/>
        <v>0</v>
      </c>
      <c r="AU39" s="138"/>
      <c r="AV39" s="397"/>
      <c r="AW39" s="138"/>
      <c r="AX39" s="138"/>
      <c r="AY39" s="138"/>
      <c r="AZ39" s="269">
        <f t="shared" si="94"/>
        <v>0</v>
      </c>
      <c r="BA39" s="269">
        <f t="shared" si="95"/>
        <v>0</v>
      </c>
      <c r="BB39" s="269"/>
      <c r="BC39" s="413"/>
      <c r="BD39" s="269"/>
      <c r="BE39" s="269"/>
      <c r="BF39" s="269"/>
      <c r="BG39" s="269"/>
      <c r="BH39" s="269"/>
      <c r="BI39" s="269"/>
      <c r="BJ39" s="269"/>
      <c r="BK39" s="335"/>
      <c r="BL39" s="270" t="s">
        <v>418</v>
      </c>
      <c r="BM39" s="117" t="s">
        <v>567</v>
      </c>
      <c r="BN39" s="36"/>
      <c r="BO39" s="36"/>
      <c r="BP39" s="36"/>
      <c r="BQ39" s="36"/>
      <c r="BR39" s="36"/>
      <c r="BS39" s="36"/>
      <c r="BT39" s="36"/>
      <c r="BU39" s="36"/>
    </row>
    <row r="40" spans="1:73" s="156" customFormat="1" ht="36" x14ac:dyDescent="0.2">
      <c r="A40" s="165"/>
      <c r="B40" s="131"/>
      <c r="C40" s="265"/>
      <c r="D40" s="308"/>
      <c r="E40" s="108" t="s">
        <v>292</v>
      </c>
      <c r="F40" s="346">
        <f t="shared" si="84"/>
        <v>55275</v>
      </c>
      <c r="G40" s="127">
        <f t="shared" si="85"/>
        <v>55275</v>
      </c>
      <c r="H40" s="269">
        <v>55275</v>
      </c>
      <c r="I40" s="269">
        <f t="shared" si="86"/>
        <v>55275</v>
      </c>
      <c r="J40" s="269">
        <f t="shared" si="87"/>
        <v>0</v>
      </c>
      <c r="K40" s="269"/>
      <c r="L40" s="269"/>
      <c r="M40" s="366"/>
      <c r="N40" s="413"/>
      <c r="O40" s="269"/>
      <c r="P40" s="269"/>
      <c r="Q40" s="269"/>
      <c r="R40" s="269"/>
      <c r="S40" s="269"/>
      <c r="T40" s="269"/>
      <c r="U40" s="269"/>
      <c r="V40" s="269"/>
      <c r="W40" s="269">
        <v>0</v>
      </c>
      <c r="X40" s="269">
        <f t="shared" si="88"/>
        <v>0</v>
      </c>
      <c r="Y40" s="269">
        <f t="shared" si="89"/>
        <v>0</v>
      </c>
      <c r="Z40" s="269"/>
      <c r="AA40" s="413"/>
      <c r="AB40" s="269"/>
      <c r="AC40" s="269"/>
      <c r="AD40" s="269"/>
      <c r="AE40" s="269"/>
      <c r="AF40" s="269">
        <v>0</v>
      </c>
      <c r="AG40" s="138">
        <f t="shared" si="90"/>
        <v>0</v>
      </c>
      <c r="AH40" s="138">
        <f t="shared" si="91"/>
        <v>0</v>
      </c>
      <c r="AI40" s="397"/>
      <c r="AJ40" s="138"/>
      <c r="AK40" s="138"/>
      <c r="AL40" s="138"/>
      <c r="AM40" s="138"/>
      <c r="AN40" s="138"/>
      <c r="AO40" s="138"/>
      <c r="AP40" s="138"/>
      <c r="AQ40" s="138"/>
      <c r="AR40" s="138">
        <v>0</v>
      </c>
      <c r="AS40" s="138">
        <f t="shared" si="92"/>
        <v>0</v>
      </c>
      <c r="AT40" s="138">
        <f t="shared" si="93"/>
        <v>0</v>
      </c>
      <c r="AU40" s="138"/>
      <c r="AV40" s="397"/>
      <c r="AW40" s="138"/>
      <c r="AX40" s="138"/>
      <c r="AY40" s="138"/>
      <c r="AZ40" s="269">
        <f t="shared" si="94"/>
        <v>0</v>
      </c>
      <c r="BA40" s="269">
        <f t="shared" si="95"/>
        <v>0</v>
      </c>
      <c r="BB40" s="269"/>
      <c r="BC40" s="413"/>
      <c r="BD40" s="269"/>
      <c r="BE40" s="269"/>
      <c r="BF40" s="269"/>
      <c r="BG40" s="269"/>
      <c r="BH40" s="269"/>
      <c r="BI40" s="269"/>
      <c r="BJ40" s="269"/>
      <c r="BK40" s="335"/>
      <c r="BL40" s="270" t="s">
        <v>419</v>
      </c>
      <c r="BM40" s="117" t="s">
        <v>561</v>
      </c>
      <c r="BN40" s="36"/>
      <c r="BO40" s="36"/>
      <c r="BP40" s="36"/>
      <c r="BQ40" s="36"/>
      <c r="BR40" s="36"/>
      <c r="BS40" s="36"/>
      <c r="BT40" s="36"/>
      <c r="BU40" s="36"/>
    </row>
    <row r="41" spans="1:73" s="268" customFormat="1" ht="24" x14ac:dyDescent="0.2">
      <c r="A41" s="165"/>
      <c r="B41" s="131"/>
      <c r="C41" s="265"/>
      <c r="D41" s="308"/>
      <c r="E41" s="108" t="s">
        <v>252</v>
      </c>
      <c r="F41" s="346">
        <f t="shared" si="84"/>
        <v>355228</v>
      </c>
      <c r="G41" s="109">
        <f t="shared" si="85"/>
        <v>373508</v>
      </c>
      <c r="H41" s="110">
        <v>353328</v>
      </c>
      <c r="I41" s="110">
        <f t="shared" si="86"/>
        <v>368184</v>
      </c>
      <c r="J41" s="110">
        <f t="shared" si="87"/>
        <v>14856</v>
      </c>
      <c r="K41" s="110"/>
      <c r="L41" s="110"/>
      <c r="M41" s="364">
        <f>4168+8501+4682</f>
        <v>17351</v>
      </c>
      <c r="N41" s="398">
        <v>-2495</v>
      </c>
      <c r="O41" s="110"/>
      <c r="P41" s="110"/>
      <c r="Q41" s="110"/>
      <c r="R41" s="110"/>
      <c r="S41" s="110"/>
      <c r="T41" s="110"/>
      <c r="U41" s="110"/>
      <c r="V41" s="110"/>
      <c r="W41" s="110">
        <v>0</v>
      </c>
      <c r="X41" s="110">
        <f t="shared" si="88"/>
        <v>0</v>
      </c>
      <c r="Y41" s="110">
        <f t="shared" si="89"/>
        <v>0</v>
      </c>
      <c r="Z41" s="110"/>
      <c r="AA41" s="398"/>
      <c r="AB41" s="110"/>
      <c r="AC41" s="110"/>
      <c r="AD41" s="110"/>
      <c r="AE41" s="110"/>
      <c r="AF41" s="110">
        <v>1900</v>
      </c>
      <c r="AG41" s="135">
        <f t="shared" si="90"/>
        <v>5324</v>
      </c>
      <c r="AH41" s="135">
        <f t="shared" si="91"/>
        <v>3424</v>
      </c>
      <c r="AI41" s="395">
        <f>2348+1076</f>
        <v>3424</v>
      </c>
      <c r="AJ41" s="135"/>
      <c r="AK41" s="135"/>
      <c r="AL41" s="135"/>
      <c r="AM41" s="135"/>
      <c r="AN41" s="135"/>
      <c r="AO41" s="135"/>
      <c r="AP41" s="135"/>
      <c r="AQ41" s="135"/>
      <c r="AR41" s="135">
        <v>0</v>
      </c>
      <c r="AS41" s="138">
        <f t="shared" si="92"/>
        <v>0</v>
      </c>
      <c r="AT41" s="138">
        <f t="shared" si="93"/>
        <v>0</v>
      </c>
      <c r="AU41" s="138"/>
      <c r="AV41" s="397"/>
      <c r="AW41" s="138"/>
      <c r="AX41" s="138"/>
      <c r="AY41" s="138"/>
      <c r="AZ41" s="269">
        <f t="shared" si="94"/>
        <v>0</v>
      </c>
      <c r="BA41" s="269">
        <f t="shared" si="95"/>
        <v>0</v>
      </c>
      <c r="BB41" s="269"/>
      <c r="BC41" s="413"/>
      <c r="BD41" s="269"/>
      <c r="BE41" s="269"/>
      <c r="BF41" s="269"/>
      <c r="BG41" s="269"/>
      <c r="BH41" s="269"/>
      <c r="BI41" s="269"/>
      <c r="BJ41" s="269"/>
      <c r="BK41" s="335"/>
      <c r="BL41" s="270" t="s">
        <v>420</v>
      </c>
      <c r="BM41" s="117" t="s">
        <v>563</v>
      </c>
      <c r="BN41" s="36"/>
      <c r="BO41" s="36"/>
      <c r="BP41" s="36"/>
      <c r="BQ41" s="36"/>
      <c r="BR41" s="36"/>
      <c r="BS41" s="36"/>
      <c r="BT41" s="36"/>
      <c r="BU41" s="36"/>
    </row>
    <row r="42" spans="1:73" ht="24" x14ac:dyDescent="0.2">
      <c r="A42" s="165"/>
      <c r="B42" s="129"/>
      <c r="C42" s="108"/>
      <c r="D42" s="307"/>
      <c r="E42" s="108" t="s">
        <v>388</v>
      </c>
      <c r="F42" s="346">
        <f t="shared" si="84"/>
        <v>34313</v>
      </c>
      <c r="G42" s="109">
        <f t="shared" si="85"/>
        <v>34313</v>
      </c>
      <c r="H42" s="110">
        <v>34313</v>
      </c>
      <c r="I42" s="110">
        <f t="shared" si="86"/>
        <v>34313</v>
      </c>
      <c r="J42" s="110">
        <f t="shared" si="87"/>
        <v>0</v>
      </c>
      <c r="K42" s="110"/>
      <c r="L42" s="110"/>
      <c r="M42" s="364"/>
      <c r="N42" s="398"/>
      <c r="O42" s="110"/>
      <c r="P42" s="110"/>
      <c r="Q42" s="110"/>
      <c r="R42" s="110"/>
      <c r="S42" s="110"/>
      <c r="T42" s="110"/>
      <c r="U42" s="110"/>
      <c r="V42" s="110"/>
      <c r="W42" s="110">
        <v>0</v>
      </c>
      <c r="X42" s="110">
        <f t="shared" si="88"/>
        <v>0</v>
      </c>
      <c r="Y42" s="110">
        <f t="shared" si="89"/>
        <v>0</v>
      </c>
      <c r="Z42" s="110"/>
      <c r="AA42" s="398"/>
      <c r="AB42" s="110"/>
      <c r="AC42" s="110"/>
      <c r="AD42" s="110"/>
      <c r="AE42" s="110"/>
      <c r="AF42" s="110">
        <v>0</v>
      </c>
      <c r="AG42" s="135">
        <f t="shared" si="90"/>
        <v>0</v>
      </c>
      <c r="AH42" s="135">
        <f t="shared" si="91"/>
        <v>0</v>
      </c>
      <c r="AI42" s="395"/>
      <c r="AJ42" s="135"/>
      <c r="AK42" s="135"/>
      <c r="AL42" s="135"/>
      <c r="AM42" s="135"/>
      <c r="AN42" s="135"/>
      <c r="AO42" s="135"/>
      <c r="AP42" s="135"/>
      <c r="AQ42" s="135"/>
      <c r="AR42" s="135">
        <v>0</v>
      </c>
      <c r="AS42" s="138">
        <f t="shared" si="92"/>
        <v>0</v>
      </c>
      <c r="AT42" s="138">
        <f t="shared" si="93"/>
        <v>0</v>
      </c>
      <c r="AU42" s="138"/>
      <c r="AV42" s="397"/>
      <c r="AW42" s="138"/>
      <c r="AX42" s="138"/>
      <c r="AY42" s="138"/>
      <c r="AZ42" s="269">
        <f t="shared" si="94"/>
        <v>0</v>
      </c>
      <c r="BA42" s="269">
        <f t="shared" si="95"/>
        <v>0</v>
      </c>
      <c r="BB42" s="269"/>
      <c r="BC42" s="413"/>
      <c r="BD42" s="269"/>
      <c r="BE42" s="269"/>
      <c r="BF42" s="269"/>
      <c r="BG42" s="269"/>
      <c r="BH42" s="269"/>
      <c r="BI42" s="269"/>
      <c r="BJ42" s="269"/>
      <c r="BK42" s="335"/>
      <c r="BL42" s="270" t="s">
        <v>625</v>
      </c>
      <c r="BM42" s="117" t="s">
        <v>568</v>
      </c>
      <c r="BN42" s="36"/>
      <c r="BO42" s="36"/>
      <c r="BP42" s="36"/>
      <c r="BQ42" s="36"/>
      <c r="BR42" s="36"/>
      <c r="BS42" s="36"/>
      <c r="BT42" s="36"/>
      <c r="BU42" s="36"/>
    </row>
    <row r="43" spans="1:73" s="190" customFormat="1" ht="41.25" customHeight="1" x14ac:dyDescent="0.2">
      <c r="A43" s="165"/>
      <c r="B43" s="129"/>
      <c r="C43" s="108"/>
      <c r="D43" s="307"/>
      <c r="E43" s="108" t="s">
        <v>326</v>
      </c>
      <c r="F43" s="346">
        <f t="shared" si="84"/>
        <v>1016710</v>
      </c>
      <c r="G43" s="109">
        <f t="shared" si="85"/>
        <v>1019205</v>
      </c>
      <c r="H43" s="110">
        <v>1016710</v>
      </c>
      <c r="I43" s="110">
        <f t="shared" si="86"/>
        <v>1019205</v>
      </c>
      <c r="J43" s="110">
        <f t="shared" si="87"/>
        <v>2495</v>
      </c>
      <c r="K43" s="110"/>
      <c r="L43" s="110"/>
      <c r="M43" s="364"/>
      <c r="N43" s="398">
        <v>2495</v>
      </c>
      <c r="O43" s="110"/>
      <c r="P43" s="110"/>
      <c r="Q43" s="110"/>
      <c r="R43" s="110"/>
      <c r="S43" s="110"/>
      <c r="T43" s="110"/>
      <c r="U43" s="110"/>
      <c r="V43" s="110"/>
      <c r="W43" s="110">
        <v>0</v>
      </c>
      <c r="X43" s="110">
        <f t="shared" si="88"/>
        <v>0</v>
      </c>
      <c r="Y43" s="110">
        <f t="shared" si="89"/>
        <v>0</v>
      </c>
      <c r="Z43" s="110"/>
      <c r="AA43" s="398"/>
      <c r="AB43" s="110"/>
      <c r="AC43" s="110"/>
      <c r="AD43" s="110"/>
      <c r="AE43" s="110"/>
      <c r="AF43" s="110">
        <v>0</v>
      </c>
      <c r="AG43" s="135">
        <f t="shared" si="90"/>
        <v>0</v>
      </c>
      <c r="AH43" s="135">
        <f t="shared" si="91"/>
        <v>0</v>
      </c>
      <c r="AI43" s="395"/>
      <c r="AJ43" s="135"/>
      <c r="AK43" s="135"/>
      <c r="AL43" s="135"/>
      <c r="AM43" s="135"/>
      <c r="AN43" s="135"/>
      <c r="AO43" s="135"/>
      <c r="AP43" s="135"/>
      <c r="AQ43" s="135"/>
      <c r="AR43" s="135">
        <v>0</v>
      </c>
      <c r="AS43" s="138">
        <f t="shared" si="92"/>
        <v>0</v>
      </c>
      <c r="AT43" s="138">
        <f t="shared" si="93"/>
        <v>0</v>
      </c>
      <c r="AU43" s="138"/>
      <c r="AV43" s="397"/>
      <c r="AW43" s="138"/>
      <c r="AX43" s="138"/>
      <c r="AY43" s="138"/>
      <c r="AZ43" s="269">
        <f t="shared" si="94"/>
        <v>0</v>
      </c>
      <c r="BA43" s="269">
        <f t="shared" si="95"/>
        <v>0</v>
      </c>
      <c r="BB43" s="269"/>
      <c r="BC43" s="413"/>
      <c r="BD43" s="269"/>
      <c r="BE43" s="269"/>
      <c r="BF43" s="269"/>
      <c r="BG43" s="269"/>
      <c r="BH43" s="269"/>
      <c r="BI43" s="269"/>
      <c r="BJ43" s="269"/>
      <c r="BK43" s="335"/>
      <c r="BL43" s="270" t="s">
        <v>421</v>
      </c>
      <c r="BM43" s="117" t="s">
        <v>626</v>
      </c>
      <c r="BN43" s="36"/>
      <c r="BO43" s="36"/>
      <c r="BP43" s="36"/>
      <c r="BQ43" s="36"/>
      <c r="BR43" s="36"/>
      <c r="BS43" s="36"/>
      <c r="BT43" s="36"/>
      <c r="BU43" s="36"/>
    </row>
    <row r="44" spans="1:73" s="268" customFormat="1" ht="36" x14ac:dyDescent="0.2">
      <c r="A44" s="165"/>
      <c r="B44" s="129"/>
      <c r="C44" s="108"/>
      <c r="D44" s="307"/>
      <c r="E44" s="108" t="s">
        <v>337</v>
      </c>
      <c r="F44" s="349">
        <f t="shared" si="84"/>
        <v>107650</v>
      </c>
      <c r="G44" s="127">
        <f t="shared" si="85"/>
        <v>107650</v>
      </c>
      <c r="H44" s="269">
        <v>107650</v>
      </c>
      <c r="I44" s="269">
        <f t="shared" si="86"/>
        <v>107650</v>
      </c>
      <c r="J44" s="269">
        <f t="shared" si="87"/>
        <v>0</v>
      </c>
      <c r="K44" s="269"/>
      <c r="L44" s="269"/>
      <c r="M44" s="366"/>
      <c r="N44" s="413"/>
      <c r="O44" s="269"/>
      <c r="P44" s="269"/>
      <c r="Q44" s="269"/>
      <c r="R44" s="269"/>
      <c r="S44" s="269"/>
      <c r="T44" s="269"/>
      <c r="U44" s="269"/>
      <c r="V44" s="269"/>
      <c r="W44" s="269">
        <v>0</v>
      </c>
      <c r="X44" s="269">
        <f t="shared" si="88"/>
        <v>0</v>
      </c>
      <c r="Y44" s="269">
        <f t="shared" si="89"/>
        <v>0</v>
      </c>
      <c r="Z44" s="269"/>
      <c r="AA44" s="413"/>
      <c r="AB44" s="269"/>
      <c r="AC44" s="269"/>
      <c r="AD44" s="269"/>
      <c r="AE44" s="269"/>
      <c r="AF44" s="269">
        <v>0</v>
      </c>
      <c r="AG44" s="138">
        <f t="shared" si="90"/>
        <v>0</v>
      </c>
      <c r="AH44" s="138">
        <f t="shared" si="91"/>
        <v>0</v>
      </c>
      <c r="AI44" s="397"/>
      <c r="AJ44" s="138"/>
      <c r="AK44" s="138"/>
      <c r="AL44" s="138"/>
      <c r="AM44" s="138"/>
      <c r="AN44" s="138"/>
      <c r="AO44" s="138"/>
      <c r="AP44" s="138"/>
      <c r="AQ44" s="138"/>
      <c r="AR44" s="138">
        <v>0</v>
      </c>
      <c r="AS44" s="138">
        <f t="shared" si="92"/>
        <v>0</v>
      </c>
      <c r="AT44" s="138">
        <f t="shared" si="93"/>
        <v>0</v>
      </c>
      <c r="AU44" s="138"/>
      <c r="AV44" s="397"/>
      <c r="AW44" s="138"/>
      <c r="AX44" s="138"/>
      <c r="AY44" s="138"/>
      <c r="AZ44" s="269">
        <f t="shared" si="94"/>
        <v>0</v>
      </c>
      <c r="BA44" s="269">
        <f t="shared" si="95"/>
        <v>0</v>
      </c>
      <c r="BB44" s="269"/>
      <c r="BC44" s="413"/>
      <c r="BD44" s="269"/>
      <c r="BE44" s="269"/>
      <c r="BF44" s="269"/>
      <c r="BG44" s="269"/>
      <c r="BH44" s="269"/>
      <c r="BI44" s="269"/>
      <c r="BJ44" s="269"/>
      <c r="BK44" s="335"/>
      <c r="BL44" s="270" t="s">
        <v>422</v>
      </c>
      <c r="BM44" s="118" t="s">
        <v>627</v>
      </c>
      <c r="BN44" s="36"/>
      <c r="BO44" s="36"/>
      <c r="BP44" s="36"/>
      <c r="BQ44" s="36"/>
      <c r="BR44" s="36"/>
      <c r="BS44" s="36"/>
      <c r="BT44" s="36"/>
      <c r="BU44" s="36"/>
    </row>
    <row r="45" spans="1:73" s="268" customFormat="1" ht="36" x14ac:dyDescent="0.2">
      <c r="A45" s="165"/>
      <c r="B45" s="129"/>
      <c r="C45" s="108"/>
      <c r="D45" s="307"/>
      <c r="E45" s="108" t="s">
        <v>683</v>
      </c>
      <c r="F45" s="346">
        <f t="shared" si="84"/>
        <v>1989589</v>
      </c>
      <c r="G45" s="109">
        <f t="shared" si="85"/>
        <v>2013365</v>
      </c>
      <c r="H45" s="110">
        <v>1241589</v>
      </c>
      <c r="I45" s="110">
        <f t="shared" si="86"/>
        <v>1265365</v>
      </c>
      <c r="J45" s="110">
        <f t="shared" si="87"/>
        <v>23776</v>
      </c>
      <c r="K45" s="110"/>
      <c r="L45" s="110">
        <v>23776</v>
      </c>
      <c r="M45" s="364"/>
      <c r="N45" s="398"/>
      <c r="O45" s="110"/>
      <c r="P45" s="110"/>
      <c r="Q45" s="110"/>
      <c r="R45" s="110"/>
      <c r="S45" s="110"/>
      <c r="T45" s="110"/>
      <c r="U45" s="110"/>
      <c r="V45" s="110"/>
      <c r="W45" s="110">
        <v>748000</v>
      </c>
      <c r="X45" s="110">
        <f t="shared" si="88"/>
        <v>748000</v>
      </c>
      <c r="Y45" s="110">
        <f t="shared" si="89"/>
        <v>0</v>
      </c>
      <c r="Z45" s="110"/>
      <c r="AA45" s="398"/>
      <c r="AB45" s="110"/>
      <c r="AC45" s="110"/>
      <c r="AD45" s="110"/>
      <c r="AE45" s="110"/>
      <c r="AF45" s="110">
        <v>0</v>
      </c>
      <c r="AG45" s="135">
        <f t="shared" si="90"/>
        <v>0</v>
      </c>
      <c r="AH45" s="135">
        <f t="shared" si="91"/>
        <v>0</v>
      </c>
      <c r="AI45" s="395"/>
      <c r="AJ45" s="135"/>
      <c r="AK45" s="135"/>
      <c r="AL45" s="135"/>
      <c r="AM45" s="135"/>
      <c r="AN45" s="135"/>
      <c r="AO45" s="135"/>
      <c r="AP45" s="135"/>
      <c r="AQ45" s="135"/>
      <c r="AR45" s="135">
        <v>0</v>
      </c>
      <c r="AS45" s="138">
        <f t="shared" si="92"/>
        <v>0</v>
      </c>
      <c r="AT45" s="138">
        <f t="shared" si="93"/>
        <v>0</v>
      </c>
      <c r="AU45" s="138"/>
      <c r="AV45" s="397"/>
      <c r="AW45" s="138"/>
      <c r="AX45" s="138"/>
      <c r="AY45" s="138"/>
      <c r="AZ45" s="269">
        <f t="shared" si="94"/>
        <v>0</v>
      </c>
      <c r="BA45" s="269">
        <f t="shared" si="95"/>
        <v>0</v>
      </c>
      <c r="BB45" s="269"/>
      <c r="BC45" s="413"/>
      <c r="BD45" s="269"/>
      <c r="BE45" s="269"/>
      <c r="BF45" s="269"/>
      <c r="BG45" s="269"/>
      <c r="BH45" s="269"/>
      <c r="BI45" s="269"/>
      <c r="BJ45" s="269"/>
      <c r="BK45" s="335"/>
      <c r="BL45" s="270" t="s">
        <v>708</v>
      </c>
      <c r="BM45" s="117" t="s">
        <v>564</v>
      </c>
      <c r="BN45" s="36"/>
      <c r="BO45" s="36"/>
      <c r="BP45" s="36"/>
      <c r="BQ45" s="36"/>
      <c r="BR45" s="36"/>
      <c r="BS45" s="36"/>
      <c r="BT45" s="36"/>
      <c r="BU45" s="36"/>
    </row>
    <row r="46" spans="1:73" s="229" customFormat="1" ht="36" x14ac:dyDescent="0.2">
      <c r="A46" s="165"/>
      <c r="B46" s="129"/>
      <c r="C46" s="108"/>
      <c r="D46" s="307"/>
      <c r="E46" s="108" t="s">
        <v>685</v>
      </c>
      <c r="F46" s="346">
        <f t="shared" si="84"/>
        <v>0</v>
      </c>
      <c r="G46" s="109">
        <f t="shared" si="85"/>
        <v>0</v>
      </c>
      <c r="H46" s="110">
        <v>0</v>
      </c>
      <c r="I46" s="110">
        <f t="shared" si="86"/>
        <v>0</v>
      </c>
      <c r="J46" s="110">
        <f t="shared" si="87"/>
        <v>0</v>
      </c>
      <c r="K46" s="110"/>
      <c r="L46" s="110"/>
      <c r="M46" s="364"/>
      <c r="N46" s="398"/>
      <c r="O46" s="110"/>
      <c r="P46" s="110"/>
      <c r="Q46" s="110"/>
      <c r="R46" s="110"/>
      <c r="S46" s="110"/>
      <c r="T46" s="110"/>
      <c r="U46" s="110"/>
      <c r="V46" s="110"/>
      <c r="W46" s="110">
        <v>0</v>
      </c>
      <c r="X46" s="110">
        <f t="shared" si="88"/>
        <v>0</v>
      </c>
      <c r="Y46" s="110">
        <f t="shared" si="89"/>
        <v>0</v>
      </c>
      <c r="Z46" s="110"/>
      <c r="AA46" s="398"/>
      <c r="AB46" s="110"/>
      <c r="AC46" s="110"/>
      <c r="AD46" s="110"/>
      <c r="AE46" s="110"/>
      <c r="AF46" s="110">
        <v>0</v>
      </c>
      <c r="AG46" s="135">
        <f t="shared" si="90"/>
        <v>0</v>
      </c>
      <c r="AH46" s="135">
        <f t="shared" si="91"/>
        <v>0</v>
      </c>
      <c r="AI46" s="395"/>
      <c r="AJ46" s="135"/>
      <c r="AK46" s="135"/>
      <c r="AL46" s="135"/>
      <c r="AM46" s="135"/>
      <c r="AN46" s="135"/>
      <c r="AO46" s="135"/>
      <c r="AP46" s="135"/>
      <c r="AQ46" s="135"/>
      <c r="AR46" s="135">
        <v>0</v>
      </c>
      <c r="AS46" s="138">
        <f t="shared" si="92"/>
        <v>0</v>
      </c>
      <c r="AT46" s="138">
        <f t="shared" si="93"/>
        <v>0</v>
      </c>
      <c r="AU46" s="138"/>
      <c r="AV46" s="397"/>
      <c r="AW46" s="138"/>
      <c r="AX46" s="138"/>
      <c r="AY46" s="138"/>
      <c r="AZ46" s="269">
        <f t="shared" si="94"/>
        <v>0</v>
      </c>
      <c r="BA46" s="269">
        <f t="shared" si="95"/>
        <v>0</v>
      </c>
      <c r="BB46" s="269"/>
      <c r="BC46" s="413"/>
      <c r="BD46" s="269"/>
      <c r="BE46" s="269"/>
      <c r="BF46" s="269"/>
      <c r="BG46" s="269"/>
      <c r="BH46" s="269"/>
      <c r="BI46" s="269"/>
      <c r="BJ46" s="269"/>
      <c r="BK46" s="335"/>
      <c r="BL46" s="270" t="s">
        <v>657</v>
      </c>
      <c r="BM46" s="117"/>
      <c r="BN46" s="36"/>
      <c r="BO46" s="36"/>
      <c r="BP46" s="36"/>
      <c r="BQ46" s="36"/>
      <c r="BR46" s="36"/>
      <c r="BS46" s="36"/>
      <c r="BT46" s="36"/>
      <c r="BU46" s="36"/>
    </row>
    <row r="47" spans="1:73" s="259" customFormat="1" ht="39.75" customHeight="1" x14ac:dyDescent="0.2">
      <c r="A47" s="165"/>
      <c r="B47" s="129"/>
      <c r="C47" s="108"/>
      <c r="D47" s="307"/>
      <c r="E47" s="108" t="s">
        <v>680</v>
      </c>
      <c r="F47" s="346">
        <f t="shared" si="84"/>
        <v>23092</v>
      </c>
      <c r="G47" s="109">
        <f t="shared" si="85"/>
        <v>27581</v>
      </c>
      <c r="H47" s="110">
        <v>23092</v>
      </c>
      <c r="I47" s="110">
        <f t="shared" si="86"/>
        <v>27581</v>
      </c>
      <c r="J47" s="110">
        <f t="shared" si="87"/>
        <v>4489</v>
      </c>
      <c r="K47" s="110"/>
      <c r="L47" s="110">
        <v>3307</v>
      </c>
      <c r="M47" s="364">
        <v>1182</v>
      </c>
      <c r="N47" s="398"/>
      <c r="O47" s="110"/>
      <c r="P47" s="110"/>
      <c r="Q47" s="110"/>
      <c r="R47" s="110"/>
      <c r="S47" s="110"/>
      <c r="T47" s="110"/>
      <c r="U47" s="110"/>
      <c r="V47" s="110"/>
      <c r="W47" s="110">
        <v>0</v>
      </c>
      <c r="X47" s="110">
        <f t="shared" si="88"/>
        <v>0</v>
      </c>
      <c r="Y47" s="110">
        <f t="shared" si="89"/>
        <v>0</v>
      </c>
      <c r="Z47" s="110"/>
      <c r="AA47" s="398"/>
      <c r="AB47" s="110"/>
      <c r="AC47" s="110"/>
      <c r="AD47" s="110"/>
      <c r="AE47" s="110"/>
      <c r="AF47" s="110">
        <v>0</v>
      </c>
      <c r="AG47" s="135">
        <f t="shared" si="90"/>
        <v>0</v>
      </c>
      <c r="AH47" s="135">
        <f t="shared" si="91"/>
        <v>0</v>
      </c>
      <c r="AI47" s="395"/>
      <c r="AJ47" s="135"/>
      <c r="AK47" s="135"/>
      <c r="AL47" s="135"/>
      <c r="AM47" s="135"/>
      <c r="AN47" s="135"/>
      <c r="AO47" s="135"/>
      <c r="AP47" s="135"/>
      <c r="AQ47" s="135"/>
      <c r="AR47" s="135">
        <v>0</v>
      </c>
      <c r="AS47" s="138">
        <f t="shared" si="92"/>
        <v>0</v>
      </c>
      <c r="AT47" s="138">
        <f t="shared" si="93"/>
        <v>0</v>
      </c>
      <c r="AU47" s="138"/>
      <c r="AV47" s="397"/>
      <c r="AW47" s="138"/>
      <c r="AX47" s="138"/>
      <c r="AY47" s="138"/>
      <c r="AZ47" s="269">
        <f t="shared" si="94"/>
        <v>0</v>
      </c>
      <c r="BA47" s="269">
        <f t="shared" si="95"/>
        <v>0</v>
      </c>
      <c r="BB47" s="269"/>
      <c r="BC47" s="413"/>
      <c r="BD47" s="269"/>
      <c r="BE47" s="269"/>
      <c r="BF47" s="269"/>
      <c r="BG47" s="269"/>
      <c r="BH47" s="269"/>
      <c r="BI47" s="269"/>
      <c r="BJ47" s="269"/>
      <c r="BK47" s="335"/>
      <c r="BL47" s="270" t="s">
        <v>658</v>
      </c>
      <c r="BM47" s="117"/>
      <c r="BN47" s="36"/>
      <c r="BO47" s="36"/>
      <c r="BP47" s="36"/>
      <c r="BQ47" s="36"/>
      <c r="BR47" s="36"/>
      <c r="BS47" s="36"/>
      <c r="BT47" s="36"/>
      <c r="BU47" s="36"/>
    </row>
    <row r="48" spans="1:73" s="218" customFormat="1" ht="24" x14ac:dyDescent="0.2">
      <c r="A48" s="165"/>
      <c r="B48" s="129"/>
      <c r="C48" s="108"/>
      <c r="D48" s="307"/>
      <c r="E48" s="108" t="s">
        <v>613</v>
      </c>
      <c r="F48" s="346">
        <f t="shared" si="84"/>
        <v>1220</v>
      </c>
      <c r="G48" s="109">
        <f t="shared" si="85"/>
        <v>1716</v>
      </c>
      <c r="H48" s="110">
        <v>1220</v>
      </c>
      <c r="I48" s="110">
        <f t="shared" si="86"/>
        <v>1717</v>
      </c>
      <c r="J48" s="110">
        <f t="shared" si="87"/>
        <v>497</v>
      </c>
      <c r="K48" s="110">
        <v>496</v>
      </c>
      <c r="L48" s="110">
        <v>1</v>
      </c>
      <c r="M48" s="364"/>
      <c r="N48" s="398"/>
      <c r="O48" s="110"/>
      <c r="P48" s="110"/>
      <c r="Q48" s="110"/>
      <c r="R48" s="110"/>
      <c r="S48" s="110"/>
      <c r="T48" s="110"/>
      <c r="U48" s="110"/>
      <c r="V48" s="110"/>
      <c r="W48" s="110">
        <v>0</v>
      </c>
      <c r="X48" s="110">
        <f t="shared" si="88"/>
        <v>0</v>
      </c>
      <c r="Y48" s="110">
        <f t="shared" si="89"/>
        <v>0</v>
      </c>
      <c r="Z48" s="110"/>
      <c r="AA48" s="398"/>
      <c r="AB48" s="110"/>
      <c r="AC48" s="110"/>
      <c r="AD48" s="110"/>
      <c r="AE48" s="110"/>
      <c r="AF48" s="110">
        <v>0</v>
      </c>
      <c r="AG48" s="135">
        <f t="shared" si="90"/>
        <v>0</v>
      </c>
      <c r="AH48" s="135">
        <f t="shared" si="91"/>
        <v>0</v>
      </c>
      <c r="AI48" s="395"/>
      <c r="AJ48" s="135"/>
      <c r="AK48" s="135"/>
      <c r="AL48" s="135"/>
      <c r="AM48" s="135"/>
      <c r="AN48" s="135"/>
      <c r="AO48" s="135"/>
      <c r="AP48" s="135"/>
      <c r="AQ48" s="135"/>
      <c r="AR48" s="135">
        <v>0</v>
      </c>
      <c r="AS48" s="138">
        <f t="shared" si="92"/>
        <v>0</v>
      </c>
      <c r="AT48" s="138">
        <f t="shared" si="93"/>
        <v>0</v>
      </c>
      <c r="AU48" s="138"/>
      <c r="AV48" s="397"/>
      <c r="AW48" s="138"/>
      <c r="AX48" s="138"/>
      <c r="AY48" s="138"/>
      <c r="AZ48" s="269">
        <f t="shared" si="94"/>
        <v>-1</v>
      </c>
      <c r="BA48" s="269">
        <f t="shared" si="95"/>
        <v>-1</v>
      </c>
      <c r="BB48" s="269">
        <v>-1</v>
      </c>
      <c r="BC48" s="413"/>
      <c r="BD48" s="269"/>
      <c r="BE48" s="269"/>
      <c r="BF48" s="269"/>
      <c r="BG48" s="269"/>
      <c r="BH48" s="269"/>
      <c r="BI48" s="269"/>
      <c r="BJ48" s="269"/>
      <c r="BK48" s="335"/>
      <c r="BL48" s="270" t="s">
        <v>659</v>
      </c>
      <c r="BM48" s="117"/>
      <c r="BN48" s="36"/>
      <c r="BO48" s="36"/>
      <c r="BP48" s="36"/>
      <c r="BQ48" s="36"/>
      <c r="BR48" s="36"/>
      <c r="BS48" s="36"/>
      <c r="BT48" s="36"/>
      <c r="BU48" s="36"/>
    </row>
    <row r="49" spans="1:73" s="425" customFormat="1" ht="24" x14ac:dyDescent="0.2">
      <c r="A49" s="165"/>
      <c r="B49" s="129"/>
      <c r="C49" s="423"/>
      <c r="D49" s="424"/>
      <c r="E49" s="423" t="s">
        <v>754</v>
      </c>
      <c r="F49" s="346">
        <f t="shared" ref="F49" si="96">H49+W49+AF49+AQ49+AR49+AY49</f>
        <v>0</v>
      </c>
      <c r="G49" s="109">
        <f t="shared" ref="G49" si="97">I49+X49+AG49+AQ49+AS49+AZ49</f>
        <v>60509</v>
      </c>
      <c r="H49" s="110"/>
      <c r="I49" s="110">
        <f t="shared" si="86"/>
        <v>60509</v>
      </c>
      <c r="J49" s="110">
        <f t="shared" si="87"/>
        <v>60509</v>
      </c>
      <c r="K49" s="110"/>
      <c r="L49" s="110"/>
      <c r="M49" s="364">
        <v>60509</v>
      </c>
      <c r="N49" s="398"/>
      <c r="O49" s="110"/>
      <c r="P49" s="110"/>
      <c r="Q49" s="110"/>
      <c r="R49" s="110"/>
      <c r="S49" s="110"/>
      <c r="T49" s="110"/>
      <c r="U49" s="110"/>
      <c r="V49" s="110"/>
      <c r="W49" s="110"/>
      <c r="X49" s="110">
        <f t="shared" ref="X49" si="98">Y49+W49</f>
        <v>0</v>
      </c>
      <c r="Y49" s="110">
        <f t="shared" ref="Y49" si="99">SUM(Z49:AE49)</f>
        <v>0</v>
      </c>
      <c r="Z49" s="110"/>
      <c r="AA49" s="398"/>
      <c r="AB49" s="110"/>
      <c r="AC49" s="110"/>
      <c r="AD49" s="110"/>
      <c r="AE49" s="110"/>
      <c r="AF49" s="110"/>
      <c r="AG49" s="135">
        <f t="shared" ref="AG49" si="100">AH49+AF49</f>
        <v>0</v>
      </c>
      <c r="AH49" s="135">
        <f t="shared" ref="AH49" si="101">SUM(AI49:AP49)</f>
        <v>0</v>
      </c>
      <c r="AI49" s="39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8">
        <f t="shared" ref="AS49" si="102">AT49+AR49</f>
        <v>0</v>
      </c>
      <c r="AT49" s="138">
        <f t="shared" ref="AT49" si="103">SUM(AU49:AX49)</f>
        <v>0</v>
      </c>
      <c r="AU49" s="138"/>
      <c r="AV49" s="397"/>
      <c r="AW49" s="138"/>
      <c r="AX49" s="138"/>
      <c r="AY49" s="138"/>
      <c r="AZ49" s="269">
        <f t="shared" ref="AZ49" si="104">BA49+AY49</f>
        <v>0</v>
      </c>
      <c r="BA49" s="269">
        <f t="shared" ref="BA49" si="105">SUM(BB49:BK49)</f>
        <v>0</v>
      </c>
      <c r="BB49" s="269"/>
      <c r="BC49" s="413"/>
      <c r="BD49" s="269"/>
      <c r="BE49" s="269"/>
      <c r="BF49" s="269"/>
      <c r="BG49" s="269"/>
      <c r="BH49" s="269"/>
      <c r="BI49" s="269"/>
      <c r="BJ49" s="269"/>
      <c r="BK49" s="335"/>
      <c r="BL49" s="270" t="s">
        <v>755</v>
      </c>
      <c r="BM49" s="117"/>
      <c r="BN49" s="36"/>
      <c r="BO49" s="36"/>
      <c r="BP49" s="36"/>
      <c r="BQ49" s="36"/>
      <c r="BR49" s="36"/>
      <c r="BS49" s="36"/>
      <c r="BT49" s="36"/>
      <c r="BU49" s="36"/>
    </row>
    <row r="50" spans="1:73" ht="24" x14ac:dyDescent="0.2">
      <c r="A50" s="165">
        <v>90000518538</v>
      </c>
      <c r="B50" s="129"/>
      <c r="C50" s="447" t="s">
        <v>389</v>
      </c>
      <c r="D50" s="448"/>
      <c r="E50" s="108" t="s">
        <v>211</v>
      </c>
      <c r="F50" s="346">
        <f t="shared" si="84"/>
        <v>141119</v>
      </c>
      <c r="G50" s="109">
        <f t="shared" si="85"/>
        <v>141119</v>
      </c>
      <c r="H50" s="110">
        <v>141119</v>
      </c>
      <c r="I50" s="110">
        <f t="shared" si="86"/>
        <v>141119</v>
      </c>
      <c r="J50" s="110">
        <f t="shared" si="87"/>
        <v>0</v>
      </c>
      <c r="K50" s="110"/>
      <c r="L50" s="110"/>
      <c r="M50" s="364"/>
      <c r="N50" s="398"/>
      <c r="O50" s="110"/>
      <c r="P50" s="110"/>
      <c r="Q50" s="110"/>
      <c r="R50" s="110"/>
      <c r="S50" s="110"/>
      <c r="T50" s="110"/>
      <c r="U50" s="110"/>
      <c r="V50" s="110"/>
      <c r="W50" s="110">
        <v>0</v>
      </c>
      <c r="X50" s="110">
        <f t="shared" si="88"/>
        <v>0</v>
      </c>
      <c r="Y50" s="110">
        <f t="shared" si="89"/>
        <v>0</v>
      </c>
      <c r="Z50" s="110"/>
      <c r="AA50" s="398"/>
      <c r="AB50" s="110"/>
      <c r="AC50" s="110"/>
      <c r="AD50" s="110"/>
      <c r="AE50" s="110"/>
      <c r="AF50" s="110">
        <v>0</v>
      </c>
      <c r="AG50" s="135">
        <f t="shared" si="90"/>
        <v>0</v>
      </c>
      <c r="AH50" s="135">
        <f t="shared" si="91"/>
        <v>0</v>
      </c>
      <c r="AI50" s="395"/>
      <c r="AJ50" s="135"/>
      <c r="AK50" s="135"/>
      <c r="AL50" s="135"/>
      <c r="AM50" s="135"/>
      <c r="AN50" s="135"/>
      <c r="AO50" s="135"/>
      <c r="AP50" s="135"/>
      <c r="AQ50" s="135"/>
      <c r="AR50" s="135">
        <v>0</v>
      </c>
      <c r="AS50" s="135">
        <f t="shared" si="92"/>
        <v>0</v>
      </c>
      <c r="AT50" s="135">
        <f t="shared" si="93"/>
        <v>0</v>
      </c>
      <c r="AU50" s="135"/>
      <c r="AV50" s="395"/>
      <c r="AW50" s="135"/>
      <c r="AX50" s="135"/>
      <c r="AY50" s="135"/>
      <c r="AZ50" s="110">
        <f t="shared" si="94"/>
        <v>0</v>
      </c>
      <c r="BA50" s="110">
        <f t="shared" si="95"/>
        <v>0</v>
      </c>
      <c r="BB50" s="110"/>
      <c r="BC50" s="398"/>
      <c r="BD50" s="110"/>
      <c r="BE50" s="110"/>
      <c r="BF50" s="110"/>
      <c r="BG50" s="110"/>
      <c r="BH50" s="110"/>
      <c r="BI50" s="110"/>
      <c r="BJ50" s="110"/>
      <c r="BK50" s="332"/>
      <c r="BL50" s="111" t="s">
        <v>569</v>
      </c>
      <c r="BM50" s="117"/>
      <c r="BN50" s="36"/>
      <c r="BO50" s="36"/>
      <c r="BP50" s="36"/>
      <c r="BQ50" s="36"/>
      <c r="BR50" s="36"/>
      <c r="BS50" s="36"/>
      <c r="BT50" s="36"/>
      <c r="BU50" s="36"/>
    </row>
    <row r="51" spans="1:73" s="259" customFormat="1" ht="65.25" customHeight="1" x14ac:dyDescent="0.2">
      <c r="A51" s="165"/>
      <c r="B51" s="129"/>
      <c r="C51" s="108"/>
      <c r="D51" s="307"/>
      <c r="E51" s="108" t="s">
        <v>686</v>
      </c>
      <c r="F51" s="346">
        <f t="shared" si="84"/>
        <v>0</v>
      </c>
      <c r="G51" s="109">
        <f t="shared" si="85"/>
        <v>0</v>
      </c>
      <c r="H51" s="110">
        <v>1</v>
      </c>
      <c r="I51" s="110">
        <f t="shared" si="86"/>
        <v>1</v>
      </c>
      <c r="J51" s="110">
        <f t="shared" si="87"/>
        <v>0</v>
      </c>
      <c r="K51" s="110"/>
      <c r="L51" s="110"/>
      <c r="M51" s="364"/>
      <c r="N51" s="398"/>
      <c r="O51" s="110"/>
      <c r="P51" s="110"/>
      <c r="Q51" s="110"/>
      <c r="R51" s="110"/>
      <c r="S51" s="110"/>
      <c r="T51" s="110"/>
      <c r="U51" s="110"/>
      <c r="V51" s="110"/>
      <c r="W51" s="110">
        <v>0</v>
      </c>
      <c r="X51" s="110">
        <f t="shared" si="88"/>
        <v>0</v>
      </c>
      <c r="Y51" s="110">
        <f t="shared" si="89"/>
        <v>0</v>
      </c>
      <c r="Z51" s="110"/>
      <c r="AA51" s="398"/>
      <c r="AB51" s="110"/>
      <c r="AC51" s="110"/>
      <c r="AD51" s="110"/>
      <c r="AE51" s="110"/>
      <c r="AF51" s="110">
        <v>0</v>
      </c>
      <c r="AG51" s="135">
        <f t="shared" si="90"/>
        <v>0</v>
      </c>
      <c r="AH51" s="135">
        <f t="shared" si="91"/>
        <v>0</v>
      </c>
      <c r="AI51" s="395"/>
      <c r="AJ51" s="135"/>
      <c r="AK51" s="135"/>
      <c r="AL51" s="135"/>
      <c r="AM51" s="135"/>
      <c r="AN51" s="135"/>
      <c r="AO51" s="135"/>
      <c r="AP51" s="135"/>
      <c r="AQ51" s="135"/>
      <c r="AR51" s="135">
        <v>0</v>
      </c>
      <c r="AS51" s="135">
        <f t="shared" si="92"/>
        <v>0</v>
      </c>
      <c r="AT51" s="135">
        <f t="shared" si="93"/>
        <v>0</v>
      </c>
      <c r="AU51" s="135"/>
      <c r="AV51" s="395"/>
      <c r="AW51" s="135"/>
      <c r="AX51" s="135"/>
      <c r="AY51" s="135">
        <v>-1</v>
      </c>
      <c r="AZ51" s="110">
        <f t="shared" si="94"/>
        <v>-1</v>
      </c>
      <c r="BA51" s="110">
        <f t="shared" si="95"/>
        <v>0</v>
      </c>
      <c r="BB51" s="110"/>
      <c r="BC51" s="398"/>
      <c r="BD51" s="110"/>
      <c r="BE51" s="110"/>
      <c r="BF51" s="110"/>
      <c r="BG51" s="110"/>
      <c r="BH51" s="110"/>
      <c r="BI51" s="110"/>
      <c r="BJ51" s="110"/>
      <c r="BK51" s="332"/>
      <c r="BL51" s="111" t="s">
        <v>660</v>
      </c>
      <c r="BM51" s="117"/>
      <c r="BN51" s="36"/>
      <c r="BO51" s="36"/>
      <c r="BP51" s="36"/>
      <c r="BQ51" s="36"/>
      <c r="BR51" s="36"/>
      <c r="BS51" s="36"/>
      <c r="BT51" s="36"/>
      <c r="BU51" s="36"/>
    </row>
    <row r="52" spans="1:73" ht="48" x14ac:dyDescent="0.2">
      <c r="A52" s="165"/>
      <c r="B52" s="129"/>
      <c r="C52" s="447" t="s">
        <v>190</v>
      </c>
      <c r="D52" s="448"/>
      <c r="E52" s="283" t="s">
        <v>191</v>
      </c>
      <c r="F52" s="346">
        <f t="shared" si="84"/>
        <v>244375</v>
      </c>
      <c r="G52" s="109">
        <f t="shared" si="85"/>
        <v>164809</v>
      </c>
      <c r="H52" s="110">
        <v>244375</v>
      </c>
      <c r="I52" s="110">
        <f t="shared" si="86"/>
        <v>164809</v>
      </c>
      <c r="J52" s="110">
        <f t="shared" si="87"/>
        <v>-79566</v>
      </c>
      <c r="K52" s="110">
        <f>-51+224</f>
        <v>173</v>
      </c>
      <c r="L52" s="110">
        <f>263-52598</f>
        <v>-52335</v>
      </c>
      <c r="M52" s="364">
        <v>-20206</v>
      </c>
      <c r="N52" s="398">
        <f>-790-3204-3204</f>
        <v>-7198</v>
      </c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398"/>
      <c r="AB52" s="110"/>
      <c r="AC52" s="110"/>
      <c r="AD52" s="110"/>
      <c r="AE52" s="110"/>
      <c r="AF52" s="110"/>
      <c r="AG52" s="135"/>
      <c r="AH52" s="135"/>
      <c r="AI52" s="39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395"/>
      <c r="AW52" s="135"/>
      <c r="AX52" s="135"/>
      <c r="AY52" s="135"/>
      <c r="AZ52" s="110"/>
      <c r="BA52" s="110"/>
      <c r="BB52" s="110"/>
      <c r="BC52" s="398"/>
      <c r="BD52" s="110"/>
      <c r="BE52" s="110"/>
      <c r="BF52" s="110"/>
      <c r="BG52" s="110"/>
      <c r="BH52" s="110"/>
      <c r="BI52" s="110"/>
      <c r="BJ52" s="110"/>
      <c r="BK52" s="332"/>
      <c r="BL52" s="111" t="s">
        <v>429</v>
      </c>
      <c r="BM52" s="117"/>
      <c r="BN52" s="36"/>
      <c r="BO52" s="36"/>
      <c r="BP52" s="36"/>
      <c r="BQ52" s="36"/>
      <c r="BR52" s="36"/>
      <c r="BS52" s="36"/>
      <c r="BT52" s="36"/>
      <c r="BU52" s="36"/>
    </row>
    <row r="53" spans="1:73" ht="12.75" x14ac:dyDescent="0.2">
      <c r="A53" s="165"/>
      <c r="B53" s="129"/>
      <c r="C53" s="202"/>
      <c r="D53" s="203"/>
      <c r="E53" s="283" t="s">
        <v>220</v>
      </c>
      <c r="F53" s="346">
        <f t="shared" si="84"/>
        <v>17920</v>
      </c>
      <c r="G53" s="109">
        <f t="shared" si="85"/>
        <v>17920</v>
      </c>
      <c r="H53" s="110">
        <v>17920</v>
      </c>
      <c r="I53" s="110">
        <f t="shared" si="86"/>
        <v>17920</v>
      </c>
      <c r="J53" s="110">
        <f t="shared" si="87"/>
        <v>0</v>
      </c>
      <c r="K53" s="110"/>
      <c r="L53" s="110"/>
      <c r="M53" s="364"/>
      <c r="N53" s="398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398"/>
      <c r="AB53" s="110"/>
      <c r="AC53" s="110"/>
      <c r="AD53" s="110"/>
      <c r="AE53" s="110"/>
      <c r="AF53" s="110"/>
      <c r="AG53" s="135"/>
      <c r="AH53" s="135"/>
      <c r="AI53" s="39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395"/>
      <c r="AW53" s="135"/>
      <c r="AX53" s="135"/>
      <c r="AY53" s="135"/>
      <c r="AZ53" s="110"/>
      <c r="BA53" s="110"/>
      <c r="BB53" s="110"/>
      <c r="BC53" s="398"/>
      <c r="BD53" s="110"/>
      <c r="BE53" s="110"/>
      <c r="BF53" s="110"/>
      <c r="BG53" s="110"/>
      <c r="BH53" s="110"/>
      <c r="BI53" s="110"/>
      <c r="BJ53" s="110"/>
      <c r="BK53" s="332"/>
      <c r="BL53" s="111" t="s">
        <v>430</v>
      </c>
      <c r="BM53" s="117"/>
      <c r="BN53" s="36"/>
      <c r="BO53" s="36"/>
      <c r="BP53" s="36"/>
      <c r="BQ53" s="36"/>
      <c r="BR53" s="36"/>
      <c r="BS53" s="36"/>
      <c r="BT53" s="36"/>
      <c r="BU53" s="36"/>
    </row>
    <row r="54" spans="1:73" ht="12.75" x14ac:dyDescent="0.2">
      <c r="A54" s="165"/>
      <c r="B54" s="129"/>
      <c r="C54" s="202"/>
      <c r="D54" s="203"/>
      <c r="E54" s="283" t="s">
        <v>205</v>
      </c>
      <c r="F54" s="346">
        <f t="shared" si="84"/>
        <v>100000</v>
      </c>
      <c r="G54" s="109">
        <f t="shared" si="85"/>
        <v>100000</v>
      </c>
      <c r="H54" s="110">
        <v>100000</v>
      </c>
      <c r="I54" s="110">
        <f t="shared" si="86"/>
        <v>100000</v>
      </c>
      <c r="J54" s="110">
        <f t="shared" si="87"/>
        <v>0</v>
      </c>
      <c r="K54" s="110"/>
      <c r="L54" s="110"/>
      <c r="M54" s="364"/>
      <c r="N54" s="398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398"/>
      <c r="AB54" s="110"/>
      <c r="AC54" s="110"/>
      <c r="AD54" s="110"/>
      <c r="AE54" s="110"/>
      <c r="AF54" s="110"/>
      <c r="AG54" s="135"/>
      <c r="AH54" s="135"/>
      <c r="AI54" s="39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395"/>
      <c r="AW54" s="135"/>
      <c r="AX54" s="135"/>
      <c r="AY54" s="135"/>
      <c r="AZ54" s="110"/>
      <c r="BA54" s="110"/>
      <c r="BB54" s="110"/>
      <c r="BC54" s="398"/>
      <c r="BD54" s="110"/>
      <c r="BE54" s="110"/>
      <c r="BF54" s="110"/>
      <c r="BG54" s="110"/>
      <c r="BH54" s="110"/>
      <c r="BI54" s="110"/>
      <c r="BJ54" s="110"/>
      <c r="BK54" s="332"/>
      <c r="BL54" s="111" t="s">
        <v>431</v>
      </c>
      <c r="BM54" s="117"/>
      <c r="BN54" s="36"/>
      <c r="BO54" s="36"/>
      <c r="BP54" s="36"/>
      <c r="BQ54" s="36"/>
      <c r="BR54" s="36"/>
      <c r="BS54" s="36"/>
      <c r="BT54" s="36"/>
      <c r="BU54" s="36"/>
    </row>
    <row r="55" spans="1:73" s="282" customFormat="1" ht="39.75" customHeight="1" x14ac:dyDescent="0.2">
      <c r="A55" s="165"/>
      <c r="B55" s="129"/>
      <c r="C55" s="280"/>
      <c r="D55" s="281"/>
      <c r="E55" s="283" t="s">
        <v>643</v>
      </c>
      <c r="F55" s="346">
        <f t="shared" si="84"/>
        <v>70000</v>
      </c>
      <c r="G55" s="109">
        <f t="shared" si="85"/>
        <v>46927</v>
      </c>
      <c r="H55" s="110">
        <v>70000</v>
      </c>
      <c r="I55" s="110">
        <f t="shared" si="86"/>
        <v>46927</v>
      </c>
      <c r="J55" s="110">
        <f t="shared" si="87"/>
        <v>-23073</v>
      </c>
      <c r="K55" s="110"/>
      <c r="L55" s="110"/>
      <c r="M55" s="364">
        <f>-9890-8501-4682</f>
        <v>-23073</v>
      </c>
      <c r="N55" s="398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398"/>
      <c r="AB55" s="110"/>
      <c r="AC55" s="110"/>
      <c r="AD55" s="110"/>
      <c r="AE55" s="110"/>
      <c r="AF55" s="110"/>
      <c r="AG55" s="135"/>
      <c r="AH55" s="135"/>
      <c r="AI55" s="39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395"/>
      <c r="AW55" s="135"/>
      <c r="AX55" s="135"/>
      <c r="AY55" s="135"/>
      <c r="AZ55" s="110"/>
      <c r="BA55" s="110"/>
      <c r="BB55" s="110"/>
      <c r="BC55" s="398"/>
      <c r="BD55" s="110"/>
      <c r="BE55" s="110"/>
      <c r="BF55" s="110"/>
      <c r="BG55" s="110"/>
      <c r="BH55" s="110"/>
      <c r="BI55" s="110"/>
      <c r="BJ55" s="110"/>
      <c r="BK55" s="332"/>
      <c r="BL55" s="111" t="s">
        <v>648</v>
      </c>
      <c r="BM55" s="117"/>
      <c r="BN55" s="36"/>
      <c r="BO55" s="36"/>
      <c r="BP55" s="36"/>
      <c r="BQ55" s="36"/>
      <c r="BR55" s="36"/>
      <c r="BS55" s="36"/>
      <c r="BT55" s="36"/>
      <c r="BU55" s="36"/>
    </row>
    <row r="56" spans="1:73" ht="60" x14ac:dyDescent="0.2">
      <c r="A56" s="165"/>
      <c r="B56" s="129"/>
      <c r="C56" s="162"/>
      <c r="D56" s="163"/>
      <c r="E56" s="283" t="s">
        <v>692</v>
      </c>
      <c r="F56" s="346">
        <f t="shared" si="84"/>
        <v>576761</v>
      </c>
      <c r="G56" s="109">
        <f t="shared" si="85"/>
        <v>576761</v>
      </c>
      <c r="H56" s="110"/>
      <c r="I56" s="110"/>
      <c r="J56" s="110"/>
      <c r="K56" s="110"/>
      <c r="L56" s="110"/>
      <c r="M56" s="364"/>
      <c r="N56" s="398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398"/>
      <c r="AB56" s="110"/>
      <c r="AC56" s="110"/>
      <c r="AD56" s="110"/>
      <c r="AE56" s="110"/>
      <c r="AF56" s="110"/>
      <c r="AG56" s="110"/>
      <c r="AH56" s="110"/>
      <c r="AI56" s="398"/>
      <c r="AJ56" s="110"/>
      <c r="AK56" s="110"/>
      <c r="AL56" s="110"/>
      <c r="AM56" s="110"/>
      <c r="AN56" s="110"/>
      <c r="AO56" s="110"/>
      <c r="AP56" s="110"/>
      <c r="AQ56" s="110">
        <v>576761</v>
      </c>
      <c r="AR56" s="135"/>
      <c r="AS56" s="135"/>
      <c r="AT56" s="135"/>
      <c r="AU56" s="135"/>
      <c r="AV56" s="395"/>
      <c r="AW56" s="135"/>
      <c r="AX56" s="135"/>
      <c r="AY56" s="135"/>
      <c r="AZ56" s="110"/>
      <c r="BA56" s="110"/>
      <c r="BB56" s="110"/>
      <c r="BC56" s="398"/>
      <c r="BD56" s="110"/>
      <c r="BE56" s="110"/>
      <c r="BF56" s="110"/>
      <c r="BG56" s="110"/>
      <c r="BH56" s="110"/>
      <c r="BI56" s="110"/>
      <c r="BJ56" s="110"/>
      <c r="BK56" s="332"/>
      <c r="BL56" s="111"/>
      <c r="BM56" s="117"/>
      <c r="BN56" s="36"/>
      <c r="BO56" s="36"/>
      <c r="BP56" s="36"/>
      <c r="BQ56" s="36"/>
      <c r="BR56" s="36"/>
      <c r="BS56" s="36"/>
      <c r="BT56" s="36"/>
      <c r="BU56" s="36"/>
    </row>
    <row r="57" spans="1:73" ht="72" x14ac:dyDescent="0.2">
      <c r="A57" s="165"/>
      <c r="B57" s="129"/>
      <c r="C57" s="162"/>
      <c r="D57" s="163"/>
      <c r="E57" s="283" t="s">
        <v>693</v>
      </c>
      <c r="F57" s="346">
        <f t="shared" si="84"/>
        <v>233868</v>
      </c>
      <c r="G57" s="109">
        <f t="shared" si="85"/>
        <v>233868</v>
      </c>
      <c r="H57" s="110"/>
      <c r="I57" s="110"/>
      <c r="J57" s="110"/>
      <c r="K57" s="110"/>
      <c r="L57" s="110"/>
      <c r="M57" s="364"/>
      <c r="N57" s="398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398"/>
      <c r="AB57" s="110"/>
      <c r="AC57" s="110"/>
      <c r="AD57" s="110"/>
      <c r="AE57" s="110"/>
      <c r="AF57" s="110"/>
      <c r="AG57" s="110"/>
      <c r="AH57" s="110"/>
      <c r="AI57" s="398"/>
      <c r="AJ57" s="110"/>
      <c r="AK57" s="110"/>
      <c r="AL57" s="110"/>
      <c r="AM57" s="110"/>
      <c r="AN57" s="110"/>
      <c r="AO57" s="110"/>
      <c r="AP57" s="110"/>
      <c r="AQ57" s="110">
        <v>233868</v>
      </c>
      <c r="AR57" s="135"/>
      <c r="AS57" s="135"/>
      <c r="AT57" s="135"/>
      <c r="AU57" s="135"/>
      <c r="AV57" s="395"/>
      <c r="AW57" s="135"/>
      <c r="AX57" s="135"/>
      <c r="AY57" s="135"/>
      <c r="AZ57" s="110"/>
      <c r="BA57" s="110"/>
      <c r="BB57" s="110"/>
      <c r="BC57" s="398"/>
      <c r="BD57" s="110"/>
      <c r="BE57" s="110"/>
      <c r="BF57" s="110"/>
      <c r="BG57" s="110"/>
      <c r="BH57" s="110"/>
      <c r="BI57" s="110"/>
      <c r="BJ57" s="110"/>
      <c r="BK57" s="332"/>
      <c r="BL57" s="111"/>
      <c r="BM57" s="117"/>
      <c r="BN57" s="36"/>
      <c r="BO57" s="36"/>
      <c r="BP57" s="36"/>
      <c r="BQ57" s="36"/>
      <c r="BR57" s="36"/>
      <c r="BS57" s="36"/>
      <c r="BT57" s="36"/>
      <c r="BU57" s="36"/>
    </row>
    <row r="58" spans="1:73" s="296" customFormat="1" ht="36" x14ac:dyDescent="0.2">
      <c r="A58" s="165"/>
      <c r="B58" s="129"/>
      <c r="C58" s="162"/>
      <c r="D58" s="163"/>
      <c r="E58" s="283" t="s">
        <v>694</v>
      </c>
      <c r="F58" s="346">
        <f t="shared" si="84"/>
        <v>22249</v>
      </c>
      <c r="G58" s="109">
        <f t="shared" si="85"/>
        <v>22249</v>
      </c>
      <c r="H58" s="110"/>
      <c r="I58" s="110"/>
      <c r="J58" s="110"/>
      <c r="K58" s="110"/>
      <c r="L58" s="110"/>
      <c r="M58" s="364"/>
      <c r="N58" s="398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398"/>
      <c r="AB58" s="110"/>
      <c r="AC58" s="110"/>
      <c r="AD58" s="110"/>
      <c r="AE58" s="110"/>
      <c r="AF58" s="110"/>
      <c r="AG58" s="110"/>
      <c r="AH58" s="110"/>
      <c r="AI58" s="398"/>
      <c r="AJ58" s="110"/>
      <c r="AK58" s="110"/>
      <c r="AL58" s="110"/>
      <c r="AM58" s="110"/>
      <c r="AN58" s="110"/>
      <c r="AO58" s="110"/>
      <c r="AP58" s="110"/>
      <c r="AQ58" s="110">
        <v>22249</v>
      </c>
      <c r="AR58" s="135"/>
      <c r="AS58" s="135"/>
      <c r="AT58" s="135"/>
      <c r="AU58" s="135"/>
      <c r="AV58" s="395"/>
      <c r="AW58" s="135"/>
      <c r="AX58" s="135"/>
      <c r="AY58" s="135"/>
      <c r="AZ58" s="110"/>
      <c r="BA58" s="110"/>
      <c r="BB58" s="110"/>
      <c r="BC58" s="398"/>
      <c r="BD58" s="110"/>
      <c r="BE58" s="110"/>
      <c r="BF58" s="110"/>
      <c r="BG58" s="110"/>
      <c r="BH58" s="110"/>
      <c r="BI58" s="110"/>
      <c r="BJ58" s="110"/>
      <c r="BK58" s="332"/>
      <c r="BL58" s="111"/>
      <c r="BM58" s="117"/>
      <c r="BN58" s="36"/>
      <c r="BO58" s="36"/>
      <c r="BP58" s="36"/>
      <c r="BQ58" s="36"/>
      <c r="BR58" s="36"/>
      <c r="BS58" s="36"/>
      <c r="BT58" s="36"/>
      <c r="BU58" s="36"/>
    </row>
    <row r="59" spans="1:73" ht="36" x14ac:dyDescent="0.2">
      <c r="A59" s="165"/>
      <c r="B59" s="129"/>
      <c r="C59" s="162"/>
      <c r="D59" s="163"/>
      <c r="E59" s="283" t="s">
        <v>310</v>
      </c>
      <c r="F59" s="346">
        <f t="shared" si="84"/>
        <v>300000</v>
      </c>
      <c r="G59" s="109">
        <f t="shared" si="85"/>
        <v>300000</v>
      </c>
      <c r="H59" s="110"/>
      <c r="I59" s="110"/>
      <c r="J59" s="110"/>
      <c r="K59" s="110"/>
      <c r="L59" s="110"/>
      <c r="M59" s="364"/>
      <c r="N59" s="398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398"/>
      <c r="AB59" s="110"/>
      <c r="AC59" s="110"/>
      <c r="AD59" s="110"/>
      <c r="AE59" s="110"/>
      <c r="AF59" s="110"/>
      <c r="AG59" s="110"/>
      <c r="AH59" s="110"/>
      <c r="AI59" s="398"/>
      <c r="AJ59" s="110"/>
      <c r="AK59" s="110"/>
      <c r="AL59" s="110"/>
      <c r="AM59" s="110"/>
      <c r="AN59" s="110"/>
      <c r="AO59" s="110"/>
      <c r="AP59" s="110"/>
      <c r="AQ59" s="110">
        <v>300000</v>
      </c>
      <c r="AR59" s="135"/>
      <c r="AS59" s="135"/>
      <c r="AT59" s="135"/>
      <c r="AU59" s="135"/>
      <c r="AV59" s="395"/>
      <c r="AW59" s="135"/>
      <c r="AX59" s="135"/>
      <c r="AY59" s="135"/>
      <c r="AZ59" s="110"/>
      <c r="BA59" s="110"/>
      <c r="BB59" s="110"/>
      <c r="BC59" s="398"/>
      <c r="BD59" s="110"/>
      <c r="BE59" s="110"/>
      <c r="BF59" s="110"/>
      <c r="BG59" s="110"/>
      <c r="BH59" s="110"/>
      <c r="BI59" s="110"/>
      <c r="BJ59" s="110"/>
      <c r="BK59" s="332"/>
      <c r="BL59" s="111"/>
      <c r="BM59" s="117"/>
      <c r="BN59" s="36"/>
      <c r="BO59" s="36"/>
      <c r="BP59" s="36"/>
      <c r="BQ59" s="36"/>
      <c r="BR59" s="36"/>
      <c r="BS59" s="36"/>
      <c r="BT59" s="36"/>
      <c r="BU59" s="36"/>
    </row>
    <row r="60" spans="1:73" ht="13.5" thickBot="1" x14ac:dyDescent="0.25">
      <c r="A60" s="165"/>
      <c r="B60" s="148"/>
      <c r="C60" s="490"/>
      <c r="D60" s="491"/>
      <c r="E60" s="161"/>
      <c r="F60" s="347"/>
      <c r="G60" s="95"/>
      <c r="H60" s="96"/>
      <c r="I60" s="96"/>
      <c r="J60" s="96"/>
      <c r="K60" s="96"/>
      <c r="L60" s="96"/>
      <c r="M60" s="365"/>
      <c r="N60" s="412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412"/>
      <c r="AB60" s="96"/>
      <c r="AC60" s="96"/>
      <c r="AD60" s="96"/>
      <c r="AE60" s="96"/>
      <c r="AF60" s="96"/>
      <c r="AG60" s="134"/>
      <c r="AH60" s="134"/>
      <c r="AI60" s="396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396"/>
      <c r="AW60" s="134"/>
      <c r="AX60" s="134"/>
      <c r="AY60" s="134"/>
      <c r="AZ60" s="96"/>
      <c r="BA60" s="96"/>
      <c r="BB60" s="96"/>
      <c r="BC60" s="412"/>
      <c r="BD60" s="96"/>
      <c r="BE60" s="96"/>
      <c r="BF60" s="96"/>
      <c r="BG60" s="96"/>
      <c r="BH60" s="96"/>
      <c r="BI60" s="96"/>
      <c r="BJ60" s="96"/>
      <c r="BK60" s="333"/>
      <c r="BL60" s="97"/>
      <c r="BM60" s="118"/>
      <c r="BN60" s="36"/>
      <c r="BO60" s="36"/>
      <c r="BP60" s="36"/>
      <c r="BQ60" s="36"/>
      <c r="BR60" s="36"/>
      <c r="BS60" s="36"/>
      <c r="BT60" s="36"/>
      <c r="BU60" s="36"/>
    </row>
    <row r="61" spans="1:73" ht="12.75" thickBot="1" x14ac:dyDescent="0.25">
      <c r="A61" s="201"/>
      <c r="B61" s="477" t="s">
        <v>9</v>
      </c>
      <c r="C61" s="477"/>
      <c r="D61" s="198" t="s">
        <v>10</v>
      </c>
      <c r="E61" s="16"/>
      <c r="F61" s="348">
        <f t="shared" ref="F61:AY61" si="106">SUM(F62:F71)</f>
        <v>4537109</v>
      </c>
      <c r="G61" s="17">
        <f t="shared" si="106"/>
        <v>4537109</v>
      </c>
      <c r="H61" s="10">
        <f t="shared" si="106"/>
        <v>3750620</v>
      </c>
      <c r="I61" s="10">
        <f t="shared" ref="I61" si="107">SUM(I62:I71)</f>
        <v>3750620</v>
      </c>
      <c r="J61" s="10">
        <f t="shared" ref="J61" si="108">SUM(J62:J71)</f>
        <v>0</v>
      </c>
      <c r="K61" s="10">
        <f t="shared" ref="K61" si="109">SUM(K62:K71)</f>
        <v>0</v>
      </c>
      <c r="L61" s="10">
        <f t="shared" ref="L61" si="110">SUM(L62:L71)</f>
        <v>0</v>
      </c>
      <c r="M61" s="363">
        <f t="shared" ref="M61" si="111">SUM(M62:M71)</f>
        <v>0</v>
      </c>
      <c r="N61" s="394">
        <f t="shared" ref="N61" si="112">SUM(N62:N71)</f>
        <v>0</v>
      </c>
      <c r="O61" s="10">
        <f t="shared" ref="O61" si="113">SUM(O62:O71)</f>
        <v>0</v>
      </c>
      <c r="P61" s="10">
        <f t="shared" ref="P61" si="114">SUM(P62:P71)</f>
        <v>0</v>
      </c>
      <c r="Q61" s="10">
        <f t="shared" ref="Q61" si="115">SUM(Q62:Q71)</f>
        <v>0</v>
      </c>
      <c r="R61" s="10">
        <f t="shared" ref="R61" si="116">SUM(R62:R71)</f>
        <v>0</v>
      </c>
      <c r="S61" s="10">
        <f t="shared" ref="S61" si="117">SUM(S62:S71)</f>
        <v>0</v>
      </c>
      <c r="T61" s="10">
        <f t="shared" ref="T61" si="118">SUM(T62:T71)</f>
        <v>0</v>
      </c>
      <c r="U61" s="10">
        <f t="shared" ref="U61" si="119">SUM(U62:U71)</f>
        <v>0</v>
      </c>
      <c r="V61" s="10">
        <f t="shared" ref="V61" si="120">SUM(V62:V71)</f>
        <v>0</v>
      </c>
      <c r="W61" s="10">
        <f t="shared" si="106"/>
        <v>625382</v>
      </c>
      <c r="X61" s="10">
        <f t="shared" ref="X61" si="121">SUM(X62:X71)</f>
        <v>625382</v>
      </c>
      <c r="Y61" s="10">
        <f t="shared" ref="Y61" si="122">SUM(Y62:Y71)</f>
        <v>0</v>
      </c>
      <c r="Z61" s="10">
        <f t="shared" ref="Z61" si="123">SUM(Z62:Z71)</f>
        <v>0</v>
      </c>
      <c r="AA61" s="394">
        <f t="shared" ref="AA61" si="124">SUM(AA62:AA71)</f>
        <v>0</v>
      </c>
      <c r="AB61" s="10">
        <f t="shared" ref="AB61" si="125">SUM(AB62:AB71)</f>
        <v>0</v>
      </c>
      <c r="AC61" s="10">
        <f t="shared" ref="AC61" si="126">SUM(AC62:AC71)</f>
        <v>0</v>
      </c>
      <c r="AD61" s="10">
        <f t="shared" ref="AD61" si="127">SUM(AD62:AD71)</f>
        <v>0</v>
      </c>
      <c r="AE61" s="10">
        <f t="shared" ref="AE61" si="128">SUM(AE62:AE71)</f>
        <v>0</v>
      </c>
      <c r="AF61" s="10">
        <f t="shared" si="106"/>
        <v>0</v>
      </c>
      <c r="AG61" s="10">
        <f t="shared" ref="AG61" si="129">SUM(AG62:AG71)</f>
        <v>0</v>
      </c>
      <c r="AH61" s="10">
        <f t="shared" ref="AH61" si="130">SUM(AH62:AH71)</f>
        <v>0</v>
      </c>
      <c r="AI61" s="394">
        <f t="shared" ref="AI61" si="131">SUM(AI62:AI71)</f>
        <v>0</v>
      </c>
      <c r="AJ61" s="10">
        <f t="shared" ref="AJ61" si="132">SUM(AJ62:AJ71)</f>
        <v>0</v>
      </c>
      <c r="AK61" s="10">
        <f t="shared" ref="AK61" si="133">SUM(AK62:AK71)</f>
        <v>0</v>
      </c>
      <c r="AL61" s="10">
        <f t="shared" ref="AL61" si="134">SUM(AL62:AL71)</f>
        <v>0</v>
      </c>
      <c r="AM61" s="10">
        <f t="shared" ref="AM61" si="135">SUM(AM62:AM71)</f>
        <v>0</v>
      </c>
      <c r="AN61" s="10">
        <f t="shared" ref="AN61" si="136">SUM(AN62:AN71)</f>
        <v>0</v>
      </c>
      <c r="AO61" s="10">
        <f t="shared" ref="AO61" si="137">SUM(AO62:AO71)</f>
        <v>0</v>
      </c>
      <c r="AP61" s="10">
        <f t="shared" ref="AP61" si="138">SUM(AP62:AP71)</f>
        <v>0</v>
      </c>
      <c r="AQ61" s="10">
        <f t="shared" si="106"/>
        <v>161107</v>
      </c>
      <c r="AR61" s="133">
        <f t="shared" si="106"/>
        <v>0</v>
      </c>
      <c r="AS61" s="133">
        <f t="shared" ref="AS61" si="139">SUM(AS62:AS71)</f>
        <v>0</v>
      </c>
      <c r="AT61" s="133">
        <f t="shared" ref="AT61" si="140">SUM(AT62:AT71)</f>
        <v>0</v>
      </c>
      <c r="AU61" s="133">
        <f t="shared" ref="AU61" si="141">SUM(AU62:AU71)</f>
        <v>0</v>
      </c>
      <c r="AV61" s="401">
        <f t="shared" ref="AV61" si="142">SUM(AV62:AV71)</f>
        <v>0</v>
      </c>
      <c r="AW61" s="133">
        <f t="shared" ref="AW61" si="143">SUM(AW62:AW71)</f>
        <v>0</v>
      </c>
      <c r="AX61" s="133">
        <f t="shared" ref="AX61" si="144">SUM(AX62:AX71)</f>
        <v>0</v>
      </c>
      <c r="AY61" s="133">
        <f t="shared" si="106"/>
        <v>0</v>
      </c>
      <c r="AZ61" s="10">
        <f t="shared" ref="AZ61" si="145">SUM(AZ62:AZ71)</f>
        <v>0</v>
      </c>
      <c r="BA61" s="10">
        <f t="shared" ref="BA61" si="146">SUM(BA62:BA71)</f>
        <v>0</v>
      </c>
      <c r="BB61" s="10">
        <f t="shared" ref="BB61" si="147">SUM(BB62:BB71)</f>
        <v>0</v>
      </c>
      <c r="BC61" s="394">
        <f t="shared" ref="BC61" si="148">SUM(BC62:BC71)</f>
        <v>0</v>
      </c>
      <c r="BD61" s="10">
        <f t="shared" ref="BD61" si="149">SUM(BD62:BD71)</f>
        <v>0</v>
      </c>
      <c r="BE61" s="10">
        <f t="shared" ref="BE61" si="150">SUM(BE62:BE71)</f>
        <v>0</v>
      </c>
      <c r="BF61" s="10">
        <f t="shared" ref="BF61" si="151">SUM(BF62:BF71)</f>
        <v>0</v>
      </c>
      <c r="BG61" s="10">
        <f t="shared" ref="BG61" si="152">SUM(BG62:BG71)</f>
        <v>0</v>
      </c>
      <c r="BH61" s="10">
        <f t="shared" ref="BH61" si="153">SUM(BH62:BH71)</f>
        <v>0</v>
      </c>
      <c r="BI61" s="10">
        <f t="shared" ref="BI61" si="154">SUM(BI62:BI71)</f>
        <v>0</v>
      </c>
      <c r="BJ61" s="10">
        <f t="shared" ref="BJ61" si="155">SUM(BJ62:BJ71)</f>
        <v>0</v>
      </c>
      <c r="BK61" s="334">
        <f t="shared" ref="BK61" si="156">SUM(BK62:BK71)</f>
        <v>0</v>
      </c>
      <c r="BL61" s="18"/>
      <c r="BM61" s="119"/>
      <c r="BN61" s="36"/>
      <c r="BO61" s="36"/>
      <c r="BP61" s="36"/>
      <c r="BQ61" s="36"/>
      <c r="BR61" s="36"/>
      <c r="BS61" s="36"/>
      <c r="BT61" s="36"/>
      <c r="BU61" s="36"/>
    </row>
    <row r="62" spans="1:73" ht="24.75" thickTop="1" x14ac:dyDescent="0.2">
      <c r="A62" s="165">
        <v>90000056357</v>
      </c>
      <c r="B62" s="207"/>
      <c r="C62" s="475" t="s">
        <v>5</v>
      </c>
      <c r="D62" s="476"/>
      <c r="E62" s="264" t="s">
        <v>339</v>
      </c>
      <c r="F62" s="350">
        <f t="shared" ref="F62:F70" si="157">H62+W62+AF62+AQ62+AR62+AY62</f>
        <v>25200</v>
      </c>
      <c r="G62" s="113">
        <f t="shared" ref="G62:G70" si="158">I62+X62+AG62+AQ62+AS62+AZ62</f>
        <v>25200</v>
      </c>
      <c r="H62" s="273">
        <v>25200</v>
      </c>
      <c r="I62" s="273">
        <f t="shared" ref="I62:I69" si="159">J62+H62</f>
        <v>25200</v>
      </c>
      <c r="J62" s="273">
        <f t="shared" ref="J62:J69" si="160">SUM(K62:V62)</f>
        <v>0</v>
      </c>
      <c r="K62" s="273"/>
      <c r="L62" s="273"/>
      <c r="M62" s="367"/>
      <c r="N62" s="414"/>
      <c r="O62" s="273"/>
      <c r="P62" s="273"/>
      <c r="Q62" s="273"/>
      <c r="R62" s="273"/>
      <c r="S62" s="273"/>
      <c r="T62" s="273"/>
      <c r="U62" s="273"/>
      <c r="V62" s="273"/>
      <c r="W62" s="273">
        <v>0</v>
      </c>
      <c r="X62" s="273">
        <f t="shared" ref="X62:X69" si="161">Y62+W62</f>
        <v>0</v>
      </c>
      <c r="Y62" s="273">
        <f t="shared" ref="Y62:Y69" si="162">SUM(Z62:AE62)</f>
        <v>0</v>
      </c>
      <c r="Z62" s="273"/>
      <c r="AA62" s="414"/>
      <c r="AB62" s="273"/>
      <c r="AC62" s="273"/>
      <c r="AD62" s="273"/>
      <c r="AE62" s="273"/>
      <c r="AF62" s="273">
        <v>0</v>
      </c>
      <c r="AG62" s="136">
        <f t="shared" ref="AG62:AG69" si="163">AH62+AF62</f>
        <v>0</v>
      </c>
      <c r="AH62" s="136">
        <f t="shared" ref="AH62:AH69" si="164">SUM(AI62:AP62)</f>
        <v>0</v>
      </c>
      <c r="AI62" s="399"/>
      <c r="AJ62" s="136"/>
      <c r="AK62" s="136"/>
      <c r="AL62" s="136"/>
      <c r="AM62" s="136"/>
      <c r="AN62" s="136"/>
      <c r="AO62" s="136"/>
      <c r="AP62" s="136"/>
      <c r="AQ62" s="136"/>
      <c r="AR62" s="136">
        <v>0</v>
      </c>
      <c r="AS62" s="136">
        <f t="shared" ref="AS62:AS69" si="165">AT62+AR62</f>
        <v>0</v>
      </c>
      <c r="AT62" s="136">
        <f t="shared" ref="AT62:AT69" si="166">SUM(AU62:AX62)</f>
        <v>0</v>
      </c>
      <c r="AU62" s="136"/>
      <c r="AV62" s="399"/>
      <c r="AW62" s="136"/>
      <c r="AX62" s="136"/>
      <c r="AY62" s="136"/>
      <c r="AZ62" s="273">
        <f t="shared" ref="AZ62:AZ69" si="167">BA62+AY62</f>
        <v>0</v>
      </c>
      <c r="BA62" s="273">
        <f t="shared" ref="BA62:BA69" si="168">SUM(BB62:BK62)</f>
        <v>0</v>
      </c>
      <c r="BB62" s="273"/>
      <c r="BC62" s="414"/>
      <c r="BD62" s="273"/>
      <c r="BE62" s="273"/>
      <c r="BF62" s="273"/>
      <c r="BG62" s="273"/>
      <c r="BH62" s="273"/>
      <c r="BI62" s="273"/>
      <c r="BJ62" s="273"/>
      <c r="BK62" s="336"/>
      <c r="BL62" s="271" t="s">
        <v>423</v>
      </c>
      <c r="BM62" s="195" t="s">
        <v>562</v>
      </c>
      <c r="BN62" s="36"/>
      <c r="BO62" s="36"/>
      <c r="BP62" s="36"/>
      <c r="BQ62" s="36"/>
      <c r="BR62" s="36"/>
      <c r="BS62" s="36"/>
      <c r="BT62" s="36"/>
      <c r="BU62" s="36"/>
    </row>
    <row r="63" spans="1:73" s="193" customFormat="1" ht="36" x14ac:dyDescent="0.2">
      <c r="A63" s="165"/>
      <c r="B63" s="186"/>
      <c r="C63" s="108"/>
      <c r="D63" s="307"/>
      <c r="E63" s="108" t="s">
        <v>340</v>
      </c>
      <c r="F63" s="346">
        <f t="shared" si="157"/>
        <v>36000</v>
      </c>
      <c r="G63" s="109">
        <f t="shared" si="158"/>
        <v>36000</v>
      </c>
      <c r="H63" s="110">
        <v>36000</v>
      </c>
      <c r="I63" s="110">
        <f t="shared" si="159"/>
        <v>36000</v>
      </c>
      <c r="J63" s="110">
        <f t="shared" si="160"/>
        <v>0</v>
      </c>
      <c r="K63" s="110"/>
      <c r="L63" s="110"/>
      <c r="M63" s="364"/>
      <c r="N63" s="398"/>
      <c r="O63" s="110"/>
      <c r="P63" s="110"/>
      <c r="Q63" s="110"/>
      <c r="R63" s="110"/>
      <c r="S63" s="110"/>
      <c r="T63" s="110"/>
      <c r="U63" s="110"/>
      <c r="V63" s="110"/>
      <c r="W63" s="110">
        <v>0</v>
      </c>
      <c r="X63" s="110">
        <f t="shared" si="161"/>
        <v>0</v>
      </c>
      <c r="Y63" s="110">
        <f t="shared" si="162"/>
        <v>0</v>
      </c>
      <c r="Z63" s="110"/>
      <c r="AA63" s="398"/>
      <c r="AB63" s="110"/>
      <c r="AC63" s="110"/>
      <c r="AD63" s="110"/>
      <c r="AE63" s="110"/>
      <c r="AF63" s="110">
        <v>0</v>
      </c>
      <c r="AG63" s="135">
        <f t="shared" si="163"/>
        <v>0</v>
      </c>
      <c r="AH63" s="135">
        <f t="shared" si="164"/>
        <v>0</v>
      </c>
      <c r="AI63" s="395"/>
      <c r="AJ63" s="135"/>
      <c r="AK63" s="135"/>
      <c r="AL63" s="135"/>
      <c r="AM63" s="135"/>
      <c r="AN63" s="135"/>
      <c r="AO63" s="135"/>
      <c r="AP63" s="135"/>
      <c r="AQ63" s="135"/>
      <c r="AR63" s="135">
        <v>0</v>
      </c>
      <c r="AS63" s="135">
        <f t="shared" si="165"/>
        <v>0</v>
      </c>
      <c r="AT63" s="135">
        <f t="shared" si="166"/>
        <v>0</v>
      </c>
      <c r="AU63" s="135"/>
      <c r="AV63" s="395"/>
      <c r="AW63" s="135"/>
      <c r="AX63" s="135"/>
      <c r="AY63" s="135"/>
      <c r="AZ63" s="110">
        <f t="shared" si="167"/>
        <v>0</v>
      </c>
      <c r="BA63" s="110">
        <f t="shared" si="168"/>
        <v>0</v>
      </c>
      <c r="BB63" s="110"/>
      <c r="BC63" s="398"/>
      <c r="BD63" s="110"/>
      <c r="BE63" s="110"/>
      <c r="BF63" s="110"/>
      <c r="BG63" s="110"/>
      <c r="BH63" s="110"/>
      <c r="BI63" s="110"/>
      <c r="BJ63" s="110"/>
      <c r="BK63" s="332"/>
      <c r="BL63" s="111" t="s">
        <v>424</v>
      </c>
      <c r="BM63" s="117" t="s">
        <v>562</v>
      </c>
      <c r="BN63" s="36"/>
      <c r="BO63" s="36"/>
      <c r="BP63" s="36"/>
      <c r="BQ63" s="36"/>
      <c r="BR63" s="36"/>
      <c r="BS63" s="36"/>
      <c r="BT63" s="36"/>
      <c r="BU63" s="36"/>
    </row>
    <row r="64" spans="1:73" s="193" customFormat="1" ht="36" x14ac:dyDescent="0.2">
      <c r="A64" s="165"/>
      <c r="C64" s="19"/>
      <c r="D64" s="306"/>
      <c r="E64" s="265" t="s">
        <v>248</v>
      </c>
      <c r="F64" s="347">
        <f t="shared" si="157"/>
        <v>30537</v>
      </c>
      <c r="G64" s="95">
        <f t="shared" si="158"/>
        <v>30537</v>
      </c>
      <c r="H64" s="96">
        <v>30537</v>
      </c>
      <c r="I64" s="96">
        <f t="shared" si="159"/>
        <v>30537</v>
      </c>
      <c r="J64" s="96">
        <f t="shared" si="160"/>
        <v>0</v>
      </c>
      <c r="K64" s="96"/>
      <c r="L64" s="96"/>
      <c r="M64" s="365"/>
      <c r="N64" s="412"/>
      <c r="O64" s="96"/>
      <c r="P64" s="96"/>
      <c r="Q64" s="96"/>
      <c r="R64" s="96"/>
      <c r="S64" s="96"/>
      <c r="T64" s="96"/>
      <c r="U64" s="96"/>
      <c r="V64" s="96"/>
      <c r="W64" s="96">
        <v>0</v>
      </c>
      <c r="X64" s="96">
        <f t="shared" si="161"/>
        <v>0</v>
      </c>
      <c r="Y64" s="96">
        <f t="shared" si="162"/>
        <v>0</v>
      </c>
      <c r="Z64" s="96"/>
      <c r="AA64" s="412"/>
      <c r="AB64" s="96"/>
      <c r="AC64" s="96"/>
      <c r="AD64" s="96"/>
      <c r="AE64" s="96"/>
      <c r="AF64" s="96">
        <v>0</v>
      </c>
      <c r="AG64" s="134">
        <f t="shared" si="163"/>
        <v>0</v>
      </c>
      <c r="AH64" s="134">
        <f t="shared" si="164"/>
        <v>0</v>
      </c>
      <c r="AI64" s="396"/>
      <c r="AJ64" s="134"/>
      <c r="AK64" s="134"/>
      <c r="AL64" s="134"/>
      <c r="AM64" s="134"/>
      <c r="AN64" s="134"/>
      <c r="AO64" s="134"/>
      <c r="AP64" s="134"/>
      <c r="AQ64" s="134"/>
      <c r="AR64" s="134">
        <v>0</v>
      </c>
      <c r="AS64" s="134">
        <f t="shared" si="165"/>
        <v>0</v>
      </c>
      <c r="AT64" s="134">
        <f t="shared" si="166"/>
        <v>0</v>
      </c>
      <c r="AU64" s="134"/>
      <c r="AV64" s="396"/>
      <c r="AW64" s="134"/>
      <c r="AX64" s="134"/>
      <c r="AY64" s="134"/>
      <c r="AZ64" s="96">
        <f t="shared" si="167"/>
        <v>0</v>
      </c>
      <c r="BA64" s="96">
        <f t="shared" si="168"/>
        <v>0</v>
      </c>
      <c r="BB64" s="96"/>
      <c r="BC64" s="412"/>
      <c r="BD64" s="96"/>
      <c r="BE64" s="96"/>
      <c r="BF64" s="96"/>
      <c r="BG64" s="96"/>
      <c r="BH64" s="96"/>
      <c r="BI64" s="96"/>
      <c r="BJ64" s="96"/>
      <c r="BK64" s="333"/>
      <c r="BL64" s="111" t="s">
        <v>425</v>
      </c>
      <c r="BM64" s="117" t="s">
        <v>562</v>
      </c>
      <c r="BN64" s="36"/>
      <c r="BO64" s="36"/>
      <c r="BP64" s="36"/>
      <c r="BQ64" s="36"/>
      <c r="BR64" s="36"/>
      <c r="BS64" s="36"/>
      <c r="BT64" s="36"/>
      <c r="BU64" s="36"/>
    </row>
    <row r="65" spans="1:73" ht="39.75" customHeight="1" x14ac:dyDescent="0.2">
      <c r="A65" s="165"/>
      <c r="B65" s="129"/>
      <c r="C65" s="108"/>
      <c r="D65" s="307"/>
      <c r="E65" s="108" t="s">
        <v>259</v>
      </c>
      <c r="F65" s="346">
        <f t="shared" si="157"/>
        <v>2208908</v>
      </c>
      <c r="G65" s="109">
        <f t="shared" si="158"/>
        <v>2208908</v>
      </c>
      <c r="H65" s="110">
        <v>2208908</v>
      </c>
      <c r="I65" s="110">
        <f t="shared" si="159"/>
        <v>2208908</v>
      </c>
      <c r="J65" s="110">
        <f t="shared" si="160"/>
        <v>0</v>
      </c>
      <c r="K65" s="110"/>
      <c r="L65" s="110"/>
      <c r="M65" s="364"/>
      <c r="N65" s="398"/>
      <c r="O65" s="110"/>
      <c r="P65" s="110"/>
      <c r="Q65" s="110"/>
      <c r="R65" s="110"/>
      <c r="S65" s="110"/>
      <c r="T65" s="110"/>
      <c r="U65" s="110"/>
      <c r="V65" s="110"/>
      <c r="W65" s="110">
        <v>0</v>
      </c>
      <c r="X65" s="110">
        <f t="shared" si="161"/>
        <v>0</v>
      </c>
      <c r="Y65" s="110">
        <f t="shared" si="162"/>
        <v>0</v>
      </c>
      <c r="Z65" s="110"/>
      <c r="AA65" s="398"/>
      <c r="AB65" s="110"/>
      <c r="AC65" s="110"/>
      <c r="AD65" s="110"/>
      <c r="AE65" s="110"/>
      <c r="AF65" s="110">
        <v>0</v>
      </c>
      <c r="AG65" s="135">
        <f t="shared" si="163"/>
        <v>0</v>
      </c>
      <c r="AH65" s="135">
        <f t="shared" si="164"/>
        <v>0</v>
      </c>
      <c r="AI65" s="395"/>
      <c r="AJ65" s="135"/>
      <c r="AK65" s="135"/>
      <c r="AL65" s="135"/>
      <c r="AM65" s="135"/>
      <c r="AN65" s="135"/>
      <c r="AO65" s="135"/>
      <c r="AP65" s="135"/>
      <c r="AQ65" s="135"/>
      <c r="AR65" s="135">
        <v>0</v>
      </c>
      <c r="AS65" s="135">
        <f t="shared" si="165"/>
        <v>0</v>
      </c>
      <c r="AT65" s="135">
        <f t="shared" si="166"/>
        <v>0</v>
      </c>
      <c r="AU65" s="135"/>
      <c r="AV65" s="395"/>
      <c r="AW65" s="135"/>
      <c r="AX65" s="135"/>
      <c r="AY65" s="135"/>
      <c r="AZ65" s="110">
        <f t="shared" si="167"/>
        <v>0</v>
      </c>
      <c r="BA65" s="110">
        <f t="shared" si="168"/>
        <v>0</v>
      </c>
      <c r="BB65" s="110"/>
      <c r="BC65" s="398"/>
      <c r="BD65" s="110"/>
      <c r="BE65" s="110"/>
      <c r="BF65" s="110"/>
      <c r="BG65" s="110"/>
      <c r="BH65" s="110"/>
      <c r="BI65" s="110"/>
      <c r="BJ65" s="110"/>
      <c r="BK65" s="332"/>
      <c r="BL65" s="111" t="s">
        <v>426</v>
      </c>
      <c r="BM65" s="117" t="s">
        <v>566</v>
      </c>
      <c r="BN65" s="36"/>
      <c r="BO65" s="36"/>
      <c r="BP65" s="36"/>
      <c r="BQ65" s="36"/>
      <c r="BR65" s="36"/>
      <c r="BS65" s="36"/>
      <c r="BT65" s="36"/>
      <c r="BU65" s="36"/>
    </row>
    <row r="66" spans="1:73" ht="36" x14ac:dyDescent="0.2">
      <c r="A66" s="165"/>
      <c r="B66" s="129"/>
      <c r="C66" s="108"/>
      <c r="D66" s="307"/>
      <c r="E66" s="108" t="s">
        <v>683</v>
      </c>
      <c r="F66" s="346">
        <f t="shared" si="157"/>
        <v>1505494</v>
      </c>
      <c r="G66" s="109">
        <f t="shared" si="158"/>
        <v>1505494</v>
      </c>
      <c r="H66" s="110">
        <v>880112</v>
      </c>
      <c r="I66" s="110">
        <f t="shared" si="159"/>
        <v>880112</v>
      </c>
      <c r="J66" s="110">
        <f t="shared" si="160"/>
        <v>0</v>
      </c>
      <c r="K66" s="110"/>
      <c r="L66" s="110"/>
      <c r="M66" s="364"/>
      <c r="N66" s="398"/>
      <c r="O66" s="110"/>
      <c r="P66" s="110"/>
      <c r="Q66" s="110"/>
      <c r="R66" s="110"/>
      <c r="S66" s="110"/>
      <c r="T66" s="110"/>
      <c r="U66" s="110"/>
      <c r="V66" s="110"/>
      <c r="W66" s="110">
        <v>625382</v>
      </c>
      <c r="X66" s="110">
        <f t="shared" si="161"/>
        <v>625382</v>
      </c>
      <c r="Y66" s="110">
        <f t="shared" si="162"/>
        <v>0</v>
      </c>
      <c r="Z66" s="110"/>
      <c r="AA66" s="398"/>
      <c r="AB66" s="110"/>
      <c r="AC66" s="110"/>
      <c r="AD66" s="110"/>
      <c r="AE66" s="110"/>
      <c r="AF66" s="110">
        <v>0</v>
      </c>
      <c r="AG66" s="135">
        <f t="shared" si="163"/>
        <v>0</v>
      </c>
      <c r="AH66" s="135">
        <f t="shared" si="164"/>
        <v>0</v>
      </c>
      <c r="AI66" s="395"/>
      <c r="AJ66" s="135"/>
      <c r="AK66" s="135"/>
      <c r="AL66" s="135"/>
      <c r="AM66" s="135"/>
      <c r="AN66" s="135"/>
      <c r="AO66" s="135"/>
      <c r="AP66" s="135"/>
      <c r="AQ66" s="135"/>
      <c r="AR66" s="135">
        <v>0</v>
      </c>
      <c r="AS66" s="135">
        <f t="shared" si="165"/>
        <v>0</v>
      </c>
      <c r="AT66" s="135">
        <f t="shared" si="166"/>
        <v>0</v>
      </c>
      <c r="AU66" s="135"/>
      <c r="AV66" s="395"/>
      <c r="AW66" s="135"/>
      <c r="AX66" s="135"/>
      <c r="AY66" s="135"/>
      <c r="AZ66" s="110">
        <f t="shared" si="167"/>
        <v>0</v>
      </c>
      <c r="BA66" s="110">
        <f t="shared" si="168"/>
        <v>0</v>
      </c>
      <c r="BB66" s="110"/>
      <c r="BC66" s="398"/>
      <c r="BD66" s="110"/>
      <c r="BE66" s="110"/>
      <c r="BF66" s="110"/>
      <c r="BG66" s="110"/>
      <c r="BH66" s="110"/>
      <c r="BI66" s="110"/>
      <c r="BJ66" s="110"/>
      <c r="BK66" s="332"/>
      <c r="BL66" s="111" t="s">
        <v>427</v>
      </c>
      <c r="BM66" s="117" t="s">
        <v>564</v>
      </c>
      <c r="BN66" s="36"/>
      <c r="BO66" s="36"/>
      <c r="BP66" s="36"/>
      <c r="BQ66" s="36"/>
      <c r="BR66" s="36"/>
      <c r="BS66" s="36"/>
      <c r="BT66" s="36"/>
      <c r="BU66" s="36"/>
    </row>
    <row r="67" spans="1:73" ht="36" x14ac:dyDescent="0.2">
      <c r="A67" s="165">
        <v>40003275333</v>
      </c>
      <c r="B67" s="129"/>
      <c r="C67" s="447" t="s">
        <v>398</v>
      </c>
      <c r="D67" s="448"/>
      <c r="E67" s="108" t="s">
        <v>295</v>
      </c>
      <c r="F67" s="346">
        <f t="shared" si="157"/>
        <v>346378</v>
      </c>
      <c r="G67" s="109">
        <f t="shared" si="158"/>
        <v>346378</v>
      </c>
      <c r="H67" s="110">
        <v>346378</v>
      </c>
      <c r="I67" s="110">
        <f t="shared" si="159"/>
        <v>346378</v>
      </c>
      <c r="J67" s="110">
        <f t="shared" si="160"/>
        <v>0</v>
      </c>
      <c r="K67" s="110"/>
      <c r="L67" s="110"/>
      <c r="M67" s="364"/>
      <c r="N67" s="398"/>
      <c r="O67" s="110"/>
      <c r="P67" s="110"/>
      <c r="Q67" s="110"/>
      <c r="R67" s="110"/>
      <c r="S67" s="110"/>
      <c r="T67" s="110"/>
      <c r="U67" s="110"/>
      <c r="V67" s="110"/>
      <c r="W67" s="110">
        <v>0</v>
      </c>
      <c r="X67" s="110">
        <f t="shared" si="161"/>
        <v>0</v>
      </c>
      <c r="Y67" s="110">
        <f t="shared" si="162"/>
        <v>0</v>
      </c>
      <c r="Z67" s="110"/>
      <c r="AA67" s="398"/>
      <c r="AB67" s="110"/>
      <c r="AC67" s="110"/>
      <c r="AD67" s="110"/>
      <c r="AE67" s="110"/>
      <c r="AF67" s="110">
        <v>0</v>
      </c>
      <c r="AG67" s="135">
        <f t="shared" si="163"/>
        <v>0</v>
      </c>
      <c r="AH67" s="135">
        <f t="shared" si="164"/>
        <v>0</v>
      </c>
      <c r="AI67" s="395"/>
      <c r="AJ67" s="135"/>
      <c r="AK67" s="135"/>
      <c r="AL67" s="135"/>
      <c r="AM67" s="135"/>
      <c r="AN67" s="135"/>
      <c r="AO67" s="135"/>
      <c r="AP67" s="135"/>
      <c r="AQ67" s="135"/>
      <c r="AR67" s="110">
        <v>0</v>
      </c>
      <c r="AS67" s="135">
        <f t="shared" si="165"/>
        <v>0</v>
      </c>
      <c r="AT67" s="135">
        <f t="shared" si="166"/>
        <v>0</v>
      </c>
      <c r="AU67" s="135"/>
      <c r="AV67" s="395"/>
      <c r="AW67" s="135"/>
      <c r="AX67" s="135"/>
      <c r="AY67" s="135"/>
      <c r="AZ67" s="110">
        <f t="shared" si="167"/>
        <v>0</v>
      </c>
      <c r="BA67" s="110">
        <f t="shared" si="168"/>
        <v>0</v>
      </c>
      <c r="BB67" s="110"/>
      <c r="BC67" s="398"/>
      <c r="BD67" s="110"/>
      <c r="BE67" s="110"/>
      <c r="BF67" s="110"/>
      <c r="BG67" s="110"/>
      <c r="BH67" s="110"/>
      <c r="BI67" s="110"/>
      <c r="BJ67" s="110"/>
      <c r="BK67" s="332"/>
      <c r="BL67" s="111" t="s">
        <v>428</v>
      </c>
      <c r="BM67" s="117"/>
      <c r="BN67" s="36"/>
      <c r="BO67" s="36"/>
      <c r="BP67" s="36"/>
      <c r="BQ67" s="36"/>
      <c r="BR67" s="36"/>
      <c r="BS67" s="36"/>
      <c r="BT67" s="36"/>
      <c r="BU67" s="36"/>
    </row>
    <row r="68" spans="1:73" ht="36" x14ac:dyDescent="0.2">
      <c r="A68" s="165"/>
      <c r="B68" s="129"/>
      <c r="C68" s="108"/>
      <c r="D68" s="307"/>
      <c r="E68" s="108" t="s">
        <v>404</v>
      </c>
      <c r="F68" s="346">
        <f t="shared" si="157"/>
        <v>176970</v>
      </c>
      <c r="G68" s="109">
        <f t="shared" si="158"/>
        <v>176970</v>
      </c>
      <c r="H68" s="110">
        <v>176970</v>
      </c>
      <c r="I68" s="110">
        <f t="shared" si="159"/>
        <v>176970</v>
      </c>
      <c r="J68" s="110">
        <f t="shared" si="160"/>
        <v>0</v>
      </c>
      <c r="K68" s="110"/>
      <c r="L68" s="110"/>
      <c r="M68" s="364"/>
      <c r="N68" s="398"/>
      <c r="O68" s="110"/>
      <c r="P68" s="110"/>
      <c r="Q68" s="110"/>
      <c r="R68" s="110"/>
      <c r="S68" s="110"/>
      <c r="T68" s="110"/>
      <c r="U68" s="110"/>
      <c r="V68" s="110"/>
      <c r="W68" s="110">
        <v>0</v>
      </c>
      <c r="X68" s="110">
        <f t="shared" si="161"/>
        <v>0</v>
      </c>
      <c r="Y68" s="110">
        <f t="shared" si="162"/>
        <v>0</v>
      </c>
      <c r="Z68" s="110"/>
      <c r="AA68" s="398"/>
      <c r="AB68" s="110"/>
      <c r="AC68" s="110"/>
      <c r="AD68" s="110"/>
      <c r="AE68" s="110"/>
      <c r="AF68" s="110">
        <v>0</v>
      </c>
      <c r="AG68" s="135">
        <f t="shared" si="163"/>
        <v>0</v>
      </c>
      <c r="AH68" s="135">
        <f t="shared" si="164"/>
        <v>0</v>
      </c>
      <c r="AI68" s="395"/>
      <c r="AJ68" s="135"/>
      <c r="AK68" s="135"/>
      <c r="AL68" s="135"/>
      <c r="AM68" s="135"/>
      <c r="AN68" s="135"/>
      <c r="AO68" s="135"/>
      <c r="AP68" s="135"/>
      <c r="AQ68" s="135"/>
      <c r="AR68" s="135">
        <v>0</v>
      </c>
      <c r="AS68" s="135">
        <f t="shared" si="165"/>
        <v>0</v>
      </c>
      <c r="AT68" s="135">
        <f t="shared" si="166"/>
        <v>0</v>
      </c>
      <c r="AU68" s="135"/>
      <c r="AV68" s="395"/>
      <c r="AW68" s="135"/>
      <c r="AX68" s="135"/>
      <c r="AY68" s="135"/>
      <c r="AZ68" s="110">
        <f t="shared" si="167"/>
        <v>0</v>
      </c>
      <c r="BA68" s="110">
        <f t="shared" si="168"/>
        <v>0</v>
      </c>
      <c r="BB68" s="110"/>
      <c r="BC68" s="398"/>
      <c r="BD68" s="110"/>
      <c r="BE68" s="110"/>
      <c r="BF68" s="110"/>
      <c r="BG68" s="110"/>
      <c r="BH68" s="110"/>
      <c r="BI68" s="110"/>
      <c r="BJ68" s="110"/>
      <c r="BK68" s="332"/>
      <c r="BL68" s="111" t="s">
        <v>450</v>
      </c>
      <c r="BM68" s="117"/>
      <c r="BN68" s="36"/>
      <c r="BO68" s="36"/>
      <c r="BP68" s="36"/>
      <c r="BQ68" s="36"/>
      <c r="BR68" s="36"/>
      <c r="BS68" s="36"/>
      <c r="BT68" s="36"/>
      <c r="BU68" s="36"/>
    </row>
    <row r="69" spans="1:73" s="240" customFormat="1" ht="24" x14ac:dyDescent="0.2">
      <c r="A69" s="165"/>
      <c r="B69" s="129"/>
      <c r="C69" s="108"/>
      <c r="D69" s="307"/>
      <c r="E69" s="108" t="s">
        <v>362</v>
      </c>
      <c r="F69" s="346">
        <f t="shared" si="157"/>
        <v>46515</v>
      </c>
      <c r="G69" s="109">
        <f t="shared" si="158"/>
        <v>46515</v>
      </c>
      <c r="H69" s="110">
        <v>46515</v>
      </c>
      <c r="I69" s="110">
        <f t="shared" si="159"/>
        <v>46515</v>
      </c>
      <c r="J69" s="110">
        <f t="shared" si="160"/>
        <v>0</v>
      </c>
      <c r="K69" s="110"/>
      <c r="L69" s="110"/>
      <c r="M69" s="364"/>
      <c r="N69" s="398"/>
      <c r="O69" s="110"/>
      <c r="P69" s="110"/>
      <c r="Q69" s="110"/>
      <c r="R69" s="110"/>
      <c r="S69" s="110"/>
      <c r="T69" s="110"/>
      <c r="U69" s="110"/>
      <c r="V69" s="110"/>
      <c r="W69" s="110">
        <v>0</v>
      </c>
      <c r="X69" s="110">
        <f t="shared" si="161"/>
        <v>0</v>
      </c>
      <c r="Y69" s="110">
        <f t="shared" si="162"/>
        <v>0</v>
      </c>
      <c r="Z69" s="110"/>
      <c r="AA69" s="398"/>
      <c r="AB69" s="110"/>
      <c r="AC69" s="110"/>
      <c r="AD69" s="110"/>
      <c r="AE69" s="110"/>
      <c r="AF69" s="110">
        <v>0</v>
      </c>
      <c r="AG69" s="135">
        <f t="shared" si="163"/>
        <v>0</v>
      </c>
      <c r="AH69" s="135">
        <f t="shared" si="164"/>
        <v>0</v>
      </c>
      <c r="AI69" s="395"/>
      <c r="AJ69" s="135"/>
      <c r="AK69" s="135"/>
      <c r="AL69" s="135"/>
      <c r="AM69" s="135"/>
      <c r="AN69" s="135"/>
      <c r="AO69" s="135"/>
      <c r="AP69" s="135"/>
      <c r="AQ69" s="135"/>
      <c r="AR69" s="135">
        <v>0</v>
      </c>
      <c r="AS69" s="135">
        <f t="shared" si="165"/>
        <v>0</v>
      </c>
      <c r="AT69" s="135">
        <f t="shared" si="166"/>
        <v>0</v>
      </c>
      <c r="AU69" s="135"/>
      <c r="AV69" s="395"/>
      <c r="AW69" s="135"/>
      <c r="AX69" s="135"/>
      <c r="AY69" s="135"/>
      <c r="AZ69" s="110">
        <f t="shared" si="167"/>
        <v>0</v>
      </c>
      <c r="BA69" s="110">
        <f t="shared" si="168"/>
        <v>0</v>
      </c>
      <c r="BB69" s="110"/>
      <c r="BC69" s="398"/>
      <c r="BD69" s="110"/>
      <c r="BE69" s="110"/>
      <c r="BF69" s="110"/>
      <c r="BG69" s="110"/>
      <c r="BH69" s="110"/>
      <c r="BI69" s="110"/>
      <c r="BJ69" s="110"/>
      <c r="BK69" s="332"/>
      <c r="BL69" s="111" t="s">
        <v>661</v>
      </c>
      <c r="BM69" s="117"/>
      <c r="BN69" s="36"/>
      <c r="BO69" s="36"/>
      <c r="BP69" s="36"/>
      <c r="BQ69" s="36"/>
      <c r="BR69" s="36"/>
      <c r="BS69" s="36"/>
      <c r="BT69" s="36"/>
      <c r="BU69" s="36"/>
    </row>
    <row r="70" spans="1:73" ht="48" x14ac:dyDescent="0.2">
      <c r="A70" s="165"/>
      <c r="B70" s="129"/>
      <c r="C70" s="447" t="s">
        <v>190</v>
      </c>
      <c r="D70" s="448"/>
      <c r="E70" s="108" t="s">
        <v>279</v>
      </c>
      <c r="F70" s="346">
        <f t="shared" si="157"/>
        <v>161107</v>
      </c>
      <c r="G70" s="109">
        <f t="shared" si="158"/>
        <v>161107</v>
      </c>
      <c r="H70" s="110"/>
      <c r="I70" s="110"/>
      <c r="J70" s="110"/>
      <c r="K70" s="110"/>
      <c r="L70" s="110"/>
      <c r="M70" s="364"/>
      <c r="N70" s="398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398"/>
      <c r="AB70" s="110"/>
      <c r="AC70" s="110"/>
      <c r="AD70" s="110"/>
      <c r="AE70" s="110"/>
      <c r="AF70" s="110"/>
      <c r="AG70" s="135"/>
      <c r="AH70" s="135"/>
      <c r="AI70" s="395"/>
      <c r="AJ70" s="135"/>
      <c r="AK70" s="135"/>
      <c r="AL70" s="135"/>
      <c r="AM70" s="135"/>
      <c r="AN70" s="135"/>
      <c r="AO70" s="135"/>
      <c r="AP70" s="135"/>
      <c r="AQ70" s="135">
        <v>161107</v>
      </c>
      <c r="AR70" s="135"/>
      <c r="AS70" s="135"/>
      <c r="AT70" s="135"/>
      <c r="AU70" s="135"/>
      <c r="AV70" s="395"/>
      <c r="AW70" s="135"/>
      <c r="AX70" s="135"/>
      <c r="AY70" s="135"/>
      <c r="AZ70" s="110"/>
      <c r="BA70" s="110"/>
      <c r="BB70" s="110"/>
      <c r="BC70" s="398"/>
      <c r="BD70" s="110"/>
      <c r="BE70" s="110"/>
      <c r="BF70" s="110"/>
      <c r="BG70" s="110"/>
      <c r="BH70" s="110"/>
      <c r="BI70" s="110"/>
      <c r="BJ70" s="110"/>
      <c r="BK70" s="332"/>
      <c r="BL70" s="111"/>
      <c r="BM70" s="117"/>
      <c r="BN70" s="36"/>
      <c r="BO70" s="36"/>
      <c r="BP70" s="36"/>
      <c r="BQ70" s="36"/>
      <c r="BR70" s="36"/>
      <c r="BS70" s="36"/>
      <c r="BT70" s="36"/>
      <c r="BU70" s="36"/>
    </row>
    <row r="71" spans="1:73" ht="12.75" thickBot="1" x14ac:dyDescent="0.25">
      <c r="A71" s="165"/>
      <c r="B71" s="148"/>
      <c r="C71" s="480"/>
      <c r="D71" s="481"/>
      <c r="E71" s="161"/>
      <c r="F71" s="347"/>
      <c r="G71" s="95"/>
      <c r="H71" s="96"/>
      <c r="I71" s="96"/>
      <c r="J71" s="96"/>
      <c r="K71" s="96"/>
      <c r="L71" s="96"/>
      <c r="M71" s="365"/>
      <c r="N71" s="412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412"/>
      <c r="AB71" s="96"/>
      <c r="AC71" s="96"/>
      <c r="AD71" s="96"/>
      <c r="AE71" s="96"/>
      <c r="AF71" s="96"/>
      <c r="AG71" s="134"/>
      <c r="AH71" s="134"/>
      <c r="AI71" s="396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396"/>
      <c r="AW71" s="134"/>
      <c r="AX71" s="134"/>
      <c r="AY71" s="134"/>
      <c r="AZ71" s="96"/>
      <c r="BA71" s="96"/>
      <c r="BB71" s="96"/>
      <c r="BC71" s="412"/>
      <c r="BD71" s="96"/>
      <c r="BE71" s="96"/>
      <c r="BF71" s="96"/>
      <c r="BG71" s="96"/>
      <c r="BH71" s="96"/>
      <c r="BI71" s="96"/>
      <c r="BJ71" s="96"/>
      <c r="BK71" s="333"/>
      <c r="BL71" s="97"/>
      <c r="BM71" s="118"/>
      <c r="BN71" s="36"/>
      <c r="BO71" s="36"/>
      <c r="BP71" s="36"/>
      <c r="BQ71" s="36"/>
      <c r="BR71" s="36"/>
      <c r="BS71" s="36"/>
      <c r="BT71" s="36"/>
      <c r="BU71" s="36"/>
    </row>
    <row r="72" spans="1:73" ht="27.75" customHeight="1" thickBot="1" x14ac:dyDescent="0.25">
      <c r="A72" s="201"/>
      <c r="B72" s="477" t="s">
        <v>11</v>
      </c>
      <c r="C72" s="477"/>
      <c r="D72" s="198" t="s">
        <v>189</v>
      </c>
      <c r="E72" s="16"/>
      <c r="F72" s="348">
        <f t="shared" ref="F72:V72" si="169">SUM(F73:F88)</f>
        <v>13879838</v>
      </c>
      <c r="G72" s="17">
        <f t="shared" si="169"/>
        <v>14494641</v>
      </c>
      <c r="H72" s="10">
        <f t="shared" ref="H72:AY72" si="170">SUM(H73:H88)</f>
        <v>11183238</v>
      </c>
      <c r="I72" s="10">
        <f t="shared" si="169"/>
        <v>11760996</v>
      </c>
      <c r="J72" s="10">
        <f t="shared" si="169"/>
        <v>577758</v>
      </c>
      <c r="K72" s="10">
        <f t="shared" si="169"/>
        <v>0</v>
      </c>
      <c r="L72" s="10">
        <f t="shared" si="169"/>
        <v>435387</v>
      </c>
      <c r="M72" s="363">
        <f t="shared" si="169"/>
        <v>0</v>
      </c>
      <c r="N72" s="394">
        <f t="shared" si="169"/>
        <v>142371</v>
      </c>
      <c r="O72" s="10">
        <f t="shared" si="169"/>
        <v>0</v>
      </c>
      <c r="P72" s="10">
        <f t="shared" si="169"/>
        <v>0</v>
      </c>
      <c r="Q72" s="10">
        <f t="shared" si="169"/>
        <v>0</v>
      </c>
      <c r="R72" s="10">
        <f t="shared" si="169"/>
        <v>0</v>
      </c>
      <c r="S72" s="10">
        <f t="shared" si="169"/>
        <v>0</v>
      </c>
      <c r="T72" s="10">
        <f t="shared" si="169"/>
        <v>0</v>
      </c>
      <c r="U72" s="10">
        <f t="shared" si="169"/>
        <v>0</v>
      </c>
      <c r="V72" s="10">
        <f t="shared" si="169"/>
        <v>0</v>
      </c>
      <c r="W72" s="10">
        <f t="shared" si="170"/>
        <v>897000</v>
      </c>
      <c r="X72" s="10">
        <f t="shared" si="170"/>
        <v>897000</v>
      </c>
      <c r="Y72" s="10">
        <f t="shared" si="170"/>
        <v>0</v>
      </c>
      <c r="Z72" s="10">
        <f t="shared" si="170"/>
        <v>0</v>
      </c>
      <c r="AA72" s="394">
        <f t="shared" si="170"/>
        <v>0</v>
      </c>
      <c r="AB72" s="10">
        <f t="shared" si="170"/>
        <v>0</v>
      </c>
      <c r="AC72" s="10">
        <f t="shared" si="170"/>
        <v>0</v>
      </c>
      <c r="AD72" s="10">
        <f t="shared" si="170"/>
        <v>0</v>
      </c>
      <c r="AE72" s="10">
        <f t="shared" si="170"/>
        <v>0</v>
      </c>
      <c r="AF72" s="10">
        <f t="shared" si="170"/>
        <v>330518</v>
      </c>
      <c r="AG72" s="10">
        <f t="shared" ref="AG72:AP72" si="171">SUM(AG73:AG88)</f>
        <v>368740</v>
      </c>
      <c r="AH72" s="10">
        <f t="shared" si="171"/>
        <v>38222</v>
      </c>
      <c r="AI72" s="394">
        <f t="shared" si="171"/>
        <v>38222</v>
      </c>
      <c r="AJ72" s="10">
        <f t="shared" si="171"/>
        <v>0</v>
      </c>
      <c r="AK72" s="10">
        <f t="shared" si="171"/>
        <v>0</v>
      </c>
      <c r="AL72" s="10">
        <f t="shared" si="171"/>
        <v>0</v>
      </c>
      <c r="AM72" s="10">
        <f t="shared" si="171"/>
        <v>0</v>
      </c>
      <c r="AN72" s="10">
        <f t="shared" si="171"/>
        <v>0</v>
      </c>
      <c r="AO72" s="10">
        <f t="shared" si="171"/>
        <v>0</v>
      </c>
      <c r="AP72" s="10">
        <f t="shared" si="171"/>
        <v>0</v>
      </c>
      <c r="AQ72" s="10">
        <f t="shared" si="170"/>
        <v>1469082</v>
      </c>
      <c r="AR72" s="133">
        <f t="shared" si="170"/>
        <v>0</v>
      </c>
      <c r="AS72" s="133">
        <f t="shared" si="170"/>
        <v>0</v>
      </c>
      <c r="AT72" s="133">
        <f t="shared" si="170"/>
        <v>0</v>
      </c>
      <c r="AU72" s="133">
        <f t="shared" si="170"/>
        <v>0</v>
      </c>
      <c r="AV72" s="401">
        <f t="shared" si="170"/>
        <v>0</v>
      </c>
      <c r="AW72" s="133">
        <f t="shared" si="170"/>
        <v>0</v>
      </c>
      <c r="AX72" s="133">
        <f t="shared" si="170"/>
        <v>0</v>
      </c>
      <c r="AY72" s="133">
        <f t="shared" si="170"/>
        <v>0</v>
      </c>
      <c r="AZ72" s="10">
        <f t="shared" ref="AZ72:BK72" si="172">SUM(AZ73:AZ88)</f>
        <v>-1177</v>
      </c>
      <c r="BA72" s="10">
        <f t="shared" si="172"/>
        <v>-1177</v>
      </c>
      <c r="BB72" s="10">
        <f t="shared" si="172"/>
        <v>0</v>
      </c>
      <c r="BC72" s="394">
        <f t="shared" si="172"/>
        <v>-1177</v>
      </c>
      <c r="BD72" s="10">
        <f t="shared" si="172"/>
        <v>0</v>
      </c>
      <c r="BE72" s="10">
        <f t="shared" si="172"/>
        <v>0</v>
      </c>
      <c r="BF72" s="10">
        <f t="shared" si="172"/>
        <v>0</v>
      </c>
      <c r="BG72" s="10">
        <f t="shared" si="172"/>
        <v>0</v>
      </c>
      <c r="BH72" s="10">
        <f t="shared" si="172"/>
        <v>0</v>
      </c>
      <c r="BI72" s="10">
        <f t="shared" si="172"/>
        <v>0</v>
      </c>
      <c r="BJ72" s="10">
        <f t="shared" si="172"/>
        <v>0</v>
      </c>
      <c r="BK72" s="334">
        <f t="shared" si="172"/>
        <v>0</v>
      </c>
      <c r="BL72" s="18"/>
      <c r="BM72" s="119"/>
      <c r="BN72" s="36"/>
      <c r="BO72" s="36"/>
      <c r="BP72" s="36"/>
      <c r="BQ72" s="36"/>
      <c r="BR72" s="36"/>
      <c r="BS72" s="36"/>
      <c r="BT72" s="36"/>
      <c r="BU72" s="36"/>
    </row>
    <row r="73" spans="1:73" s="131" customFormat="1" ht="12.75" thickTop="1" x14ac:dyDescent="0.2">
      <c r="A73" s="165">
        <v>90000056357</v>
      </c>
      <c r="B73" s="200"/>
      <c r="C73" s="475" t="s">
        <v>5</v>
      </c>
      <c r="D73" s="476"/>
      <c r="E73" s="267" t="s">
        <v>206</v>
      </c>
      <c r="F73" s="350">
        <f t="shared" ref="F73:F87" si="173">H73+W73+AF73+AQ73+AR73+AY73</f>
        <v>2314366</v>
      </c>
      <c r="G73" s="113">
        <f t="shared" ref="G73:G87" si="174">I73+X73+AG73+AQ73+AS73+AZ73</f>
        <v>2314710</v>
      </c>
      <c r="H73" s="273">
        <v>2157925</v>
      </c>
      <c r="I73" s="273">
        <f t="shared" ref="I73:I83" si="175">J73+H73</f>
        <v>2157925</v>
      </c>
      <c r="J73" s="273">
        <f t="shared" ref="J73:J83" si="176">SUM(K73:V73)</f>
        <v>0</v>
      </c>
      <c r="K73" s="273"/>
      <c r="L73" s="273"/>
      <c r="M73" s="367"/>
      <c r="N73" s="414"/>
      <c r="O73" s="273"/>
      <c r="P73" s="273"/>
      <c r="Q73" s="273"/>
      <c r="R73" s="273"/>
      <c r="S73" s="273"/>
      <c r="T73" s="273"/>
      <c r="U73" s="273"/>
      <c r="V73" s="273"/>
      <c r="W73" s="273">
        <v>0</v>
      </c>
      <c r="X73" s="273">
        <f t="shared" ref="X73:X83" si="177">Y73+W73</f>
        <v>0</v>
      </c>
      <c r="Y73" s="273">
        <f t="shared" ref="Y73:Y83" si="178">SUM(Z73:AE73)</f>
        <v>0</v>
      </c>
      <c r="Z73" s="273"/>
      <c r="AA73" s="414"/>
      <c r="AB73" s="273"/>
      <c r="AC73" s="273"/>
      <c r="AD73" s="273"/>
      <c r="AE73" s="273"/>
      <c r="AF73" s="273">
        <v>156441</v>
      </c>
      <c r="AG73" s="136">
        <f t="shared" ref="AG73:AG83" si="179">AH73+AF73</f>
        <v>157890</v>
      </c>
      <c r="AH73" s="136">
        <f t="shared" ref="AH73:AH83" si="180">SUM(AI73:AP73)</f>
        <v>1449</v>
      </c>
      <c r="AI73" s="399">
        <v>1449</v>
      </c>
      <c r="AJ73" s="136"/>
      <c r="AK73" s="136"/>
      <c r="AL73" s="136"/>
      <c r="AM73" s="136"/>
      <c r="AN73" s="136"/>
      <c r="AO73" s="136"/>
      <c r="AP73" s="136"/>
      <c r="AQ73" s="136"/>
      <c r="AR73" s="136">
        <v>0</v>
      </c>
      <c r="AS73" s="136">
        <f t="shared" ref="AS73:AS83" si="181">AT73+AR73</f>
        <v>0</v>
      </c>
      <c r="AT73" s="136">
        <f t="shared" ref="AT73:AT83" si="182">SUM(AU73:AX73)</f>
        <v>0</v>
      </c>
      <c r="AU73" s="136"/>
      <c r="AV73" s="399"/>
      <c r="AW73" s="136"/>
      <c r="AX73" s="136"/>
      <c r="AY73" s="136"/>
      <c r="AZ73" s="273">
        <f t="shared" ref="AZ73:AZ83" si="183">BA73+AY73</f>
        <v>-1105</v>
      </c>
      <c r="BA73" s="273">
        <f t="shared" ref="BA73:BA83" si="184">SUM(BB73:BK73)</f>
        <v>-1105</v>
      </c>
      <c r="BB73" s="273"/>
      <c r="BC73" s="414">
        <v>-1105</v>
      </c>
      <c r="BD73" s="273"/>
      <c r="BE73" s="273"/>
      <c r="BF73" s="273"/>
      <c r="BG73" s="273"/>
      <c r="BH73" s="273"/>
      <c r="BI73" s="273"/>
      <c r="BJ73" s="273"/>
      <c r="BK73" s="336"/>
      <c r="BL73" s="272" t="s">
        <v>432</v>
      </c>
      <c r="BM73" s="195"/>
      <c r="BN73" s="36"/>
      <c r="BO73" s="36"/>
      <c r="BP73" s="36"/>
      <c r="BQ73" s="36"/>
      <c r="BR73" s="36"/>
      <c r="BS73" s="36"/>
      <c r="BT73" s="36"/>
      <c r="BU73" s="36"/>
    </row>
    <row r="74" spans="1:73" s="131" customFormat="1" x14ac:dyDescent="0.2">
      <c r="A74" s="165"/>
      <c r="C74" s="265"/>
      <c r="D74" s="308"/>
      <c r="E74" s="265" t="s">
        <v>328</v>
      </c>
      <c r="F74" s="349">
        <f t="shared" si="173"/>
        <v>4500</v>
      </c>
      <c r="G74" s="127">
        <f t="shared" si="174"/>
        <v>4500</v>
      </c>
      <c r="H74" s="269">
        <v>4500</v>
      </c>
      <c r="I74" s="269">
        <f t="shared" si="175"/>
        <v>4500</v>
      </c>
      <c r="J74" s="269">
        <f t="shared" si="176"/>
        <v>0</v>
      </c>
      <c r="K74" s="269"/>
      <c r="L74" s="269"/>
      <c r="M74" s="366"/>
      <c r="N74" s="413"/>
      <c r="O74" s="269"/>
      <c r="P74" s="269"/>
      <c r="Q74" s="269"/>
      <c r="R74" s="269"/>
      <c r="S74" s="269"/>
      <c r="T74" s="269"/>
      <c r="U74" s="269"/>
      <c r="V74" s="269"/>
      <c r="W74" s="269">
        <v>0</v>
      </c>
      <c r="X74" s="269">
        <f t="shared" si="177"/>
        <v>0</v>
      </c>
      <c r="Y74" s="269">
        <f t="shared" si="178"/>
        <v>0</v>
      </c>
      <c r="Z74" s="269"/>
      <c r="AA74" s="413"/>
      <c r="AB74" s="269"/>
      <c r="AC74" s="269"/>
      <c r="AD74" s="269"/>
      <c r="AE74" s="269"/>
      <c r="AF74" s="269">
        <v>0</v>
      </c>
      <c r="AG74" s="138">
        <f t="shared" si="179"/>
        <v>0</v>
      </c>
      <c r="AH74" s="138">
        <f t="shared" si="180"/>
        <v>0</v>
      </c>
      <c r="AI74" s="397"/>
      <c r="AJ74" s="138"/>
      <c r="AK74" s="138"/>
      <c r="AL74" s="138"/>
      <c r="AM74" s="138"/>
      <c r="AN74" s="138"/>
      <c r="AO74" s="138"/>
      <c r="AP74" s="138"/>
      <c r="AQ74" s="138"/>
      <c r="AR74" s="138">
        <v>0</v>
      </c>
      <c r="AS74" s="138">
        <f t="shared" si="181"/>
        <v>0</v>
      </c>
      <c r="AT74" s="138">
        <f t="shared" si="182"/>
        <v>0</v>
      </c>
      <c r="AU74" s="138"/>
      <c r="AV74" s="397"/>
      <c r="AW74" s="138"/>
      <c r="AX74" s="138"/>
      <c r="AY74" s="138"/>
      <c r="AZ74" s="269">
        <f t="shared" si="183"/>
        <v>0</v>
      </c>
      <c r="BA74" s="269">
        <f t="shared" si="184"/>
        <v>0</v>
      </c>
      <c r="BB74" s="269"/>
      <c r="BC74" s="413"/>
      <c r="BD74" s="269"/>
      <c r="BE74" s="269"/>
      <c r="BF74" s="269"/>
      <c r="BG74" s="269"/>
      <c r="BH74" s="269"/>
      <c r="BI74" s="269"/>
      <c r="BJ74" s="269"/>
      <c r="BK74" s="335"/>
      <c r="BL74" s="111" t="s">
        <v>433</v>
      </c>
      <c r="BM74" s="196"/>
      <c r="BN74" s="36"/>
      <c r="BO74" s="36"/>
      <c r="BP74" s="36"/>
      <c r="BQ74" s="36"/>
      <c r="BR74" s="36"/>
      <c r="BS74" s="36"/>
      <c r="BT74" s="36"/>
      <c r="BU74" s="36"/>
    </row>
    <row r="75" spans="1:73" s="129" customFormat="1" ht="24" x14ac:dyDescent="0.2">
      <c r="A75" s="165"/>
      <c r="C75" s="108"/>
      <c r="D75" s="307"/>
      <c r="E75" s="263" t="s">
        <v>363</v>
      </c>
      <c r="F75" s="346">
        <f t="shared" si="173"/>
        <v>160237</v>
      </c>
      <c r="G75" s="109">
        <f t="shared" si="174"/>
        <v>160237</v>
      </c>
      <c r="H75" s="110">
        <v>160237</v>
      </c>
      <c r="I75" s="110">
        <f t="shared" si="175"/>
        <v>160237</v>
      </c>
      <c r="J75" s="110">
        <f t="shared" si="176"/>
        <v>0</v>
      </c>
      <c r="K75" s="110"/>
      <c r="L75" s="110"/>
      <c r="M75" s="364"/>
      <c r="N75" s="398"/>
      <c r="O75" s="110"/>
      <c r="P75" s="110"/>
      <c r="Q75" s="110"/>
      <c r="R75" s="110"/>
      <c r="S75" s="110"/>
      <c r="T75" s="110"/>
      <c r="U75" s="110"/>
      <c r="V75" s="110"/>
      <c r="W75" s="110">
        <v>0</v>
      </c>
      <c r="X75" s="110">
        <f t="shared" si="177"/>
        <v>0</v>
      </c>
      <c r="Y75" s="110">
        <f t="shared" si="178"/>
        <v>0</v>
      </c>
      <c r="Z75" s="110"/>
      <c r="AA75" s="398"/>
      <c r="AB75" s="110"/>
      <c r="AC75" s="110"/>
      <c r="AD75" s="110"/>
      <c r="AE75" s="110"/>
      <c r="AF75" s="110">
        <v>0</v>
      </c>
      <c r="AG75" s="135">
        <f t="shared" si="179"/>
        <v>0</v>
      </c>
      <c r="AH75" s="135">
        <f t="shared" si="180"/>
        <v>0</v>
      </c>
      <c r="AI75" s="395"/>
      <c r="AJ75" s="135"/>
      <c r="AK75" s="135"/>
      <c r="AL75" s="135"/>
      <c r="AM75" s="135"/>
      <c r="AN75" s="135"/>
      <c r="AO75" s="135"/>
      <c r="AP75" s="135"/>
      <c r="AQ75" s="135"/>
      <c r="AR75" s="135">
        <v>0</v>
      </c>
      <c r="AS75" s="135">
        <f t="shared" si="181"/>
        <v>0</v>
      </c>
      <c r="AT75" s="135">
        <f t="shared" si="182"/>
        <v>0</v>
      </c>
      <c r="AU75" s="135"/>
      <c r="AV75" s="395"/>
      <c r="AW75" s="135"/>
      <c r="AX75" s="135"/>
      <c r="AY75" s="135"/>
      <c r="AZ75" s="110">
        <f t="shared" si="183"/>
        <v>0</v>
      </c>
      <c r="BA75" s="110">
        <f t="shared" si="184"/>
        <v>0</v>
      </c>
      <c r="BB75" s="110"/>
      <c r="BC75" s="398"/>
      <c r="BD75" s="110"/>
      <c r="BE75" s="110"/>
      <c r="BF75" s="110"/>
      <c r="BG75" s="110"/>
      <c r="BH75" s="110"/>
      <c r="BI75" s="110"/>
      <c r="BJ75" s="110"/>
      <c r="BK75" s="332"/>
      <c r="BL75" s="111" t="s">
        <v>435</v>
      </c>
      <c r="BM75" s="117" t="s">
        <v>671</v>
      </c>
      <c r="BN75" s="36"/>
      <c r="BO75" s="36"/>
      <c r="BP75" s="36"/>
      <c r="BQ75" s="36"/>
      <c r="BR75" s="36"/>
      <c r="BS75" s="36"/>
      <c r="BT75" s="36"/>
      <c r="BU75" s="36"/>
    </row>
    <row r="76" spans="1:73" s="129" customFormat="1" x14ac:dyDescent="0.2">
      <c r="A76" s="165"/>
      <c r="C76" s="108"/>
      <c r="D76" s="307"/>
      <c r="E76" s="108" t="s">
        <v>255</v>
      </c>
      <c r="F76" s="346">
        <f t="shared" si="173"/>
        <v>67582</v>
      </c>
      <c r="G76" s="109">
        <f t="shared" si="174"/>
        <v>115120</v>
      </c>
      <c r="H76" s="110">
        <v>67582</v>
      </c>
      <c r="I76" s="110">
        <f t="shared" si="175"/>
        <v>115120</v>
      </c>
      <c r="J76" s="110">
        <f t="shared" si="176"/>
        <v>47538</v>
      </c>
      <c r="K76" s="110"/>
      <c r="L76" s="110">
        <v>47538</v>
      </c>
      <c r="M76" s="364"/>
      <c r="N76" s="398"/>
      <c r="O76" s="110"/>
      <c r="P76" s="110"/>
      <c r="Q76" s="110"/>
      <c r="R76" s="110"/>
      <c r="S76" s="110"/>
      <c r="T76" s="110"/>
      <c r="U76" s="110"/>
      <c r="V76" s="110"/>
      <c r="W76" s="110">
        <v>0</v>
      </c>
      <c r="X76" s="110">
        <f t="shared" si="177"/>
        <v>0</v>
      </c>
      <c r="Y76" s="110">
        <f t="shared" si="178"/>
        <v>0</v>
      </c>
      <c r="Z76" s="110"/>
      <c r="AA76" s="398"/>
      <c r="AB76" s="110"/>
      <c r="AC76" s="110"/>
      <c r="AD76" s="110"/>
      <c r="AE76" s="110"/>
      <c r="AF76" s="110">
        <v>0</v>
      </c>
      <c r="AG76" s="135">
        <f t="shared" si="179"/>
        <v>0</v>
      </c>
      <c r="AH76" s="135">
        <f t="shared" si="180"/>
        <v>0</v>
      </c>
      <c r="AI76" s="395"/>
      <c r="AJ76" s="135"/>
      <c r="AK76" s="135"/>
      <c r="AL76" s="135"/>
      <c r="AM76" s="135"/>
      <c r="AN76" s="135"/>
      <c r="AO76" s="135"/>
      <c r="AP76" s="135"/>
      <c r="AQ76" s="135"/>
      <c r="AR76" s="135">
        <v>0</v>
      </c>
      <c r="AS76" s="135">
        <f t="shared" si="181"/>
        <v>0</v>
      </c>
      <c r="AT76" s="135">
        <f t="shared" si="182"/>
        <v>0</v>
      </c>
      <c r="AU76" s="135"/>
      <c r="AV76" s="395"/>
      <c r="AW76" s="135"/>
      <c r="AX76" s="135"/>
      <c r="AY76" s="135"/>
      <c r="AZ76" s="110">
        <f t="shared" si="183"/>
        <v>0</v>
      </c>
      <c r="BA76" s="110">
        <f t="shared" si="184"/>
        <v>0</v>
      </c>
      <c r="BB76" s="110"/>
      <c r="BC76" s="398"/>
      <c r="BD76" s="110"/>
      <c r="BE76" s="110"/>
      <c r="BF76" s="110"/>
      <c r="BG76" s="110"/>
      <c r="BH76" s="110"/>
      <c r="BI76" s="110"/>
      <c r="BJ76" s="110"/>
      <c r="BK76" s="332"/>
      <c r="BL76" s="111" t="s">
        <v>434</v>
      </c>
      <c r="BM76" s="117" t="s">
        <v>672</v>
      </c>
      <c r="BN76" s="36"/>
      <c r="BO76" s="36"/>
      <c r="BP76" s="36"/>
      <c r="BQ76" s="36"/>
      <c r="BR76" s="36"/>
      <c r="BS76" s="36"/>
      <c r="BT76" s="36"/>
      <c r="BU76" s="36"/>
    </row>
    <row r="77" spans="1:73" s="129" customFormat="1" ht="24" x14ac:dyDescent="0.2">
      <c r="A77" s="165"/>
      <c r="C77" s="108"/>
      <c r="D77" s="307"/>
      <c r="E77" s="108" t="s">
        <v>250</v>
      </c>
      <c r="F77" s="346">
        <f t="shared" si="173"/>
        <v>578536</v>
      </c>
      <c r="G77" s="109">
        <f t="shared" si="174"/>
        <v>712542</v>
      </c>
      <c r="H77" s="110">
        <v>541459</v>
      </c>
      <c r="I77" s="110">
        <f t="shared" si="175"/>
        <v>675465</v>
      </c>
      <c r="J77" s="110">
        <f t="shared" si="176"/>
        <v>134006</v>
      </c>
      <c r="K77" s="110"/>
      <c r="L77" s="110">
        <v>18006</v>
      </c>
      <c r="M77" s="364"/>
      <c r="N77" s="398">
        <v>116000</v>
      </c>
      <c r="O77" s="110"/>
      <c r="P77" s="110"/>
      <c r="Q77" s="110"/>
      <c r="R77" s="110"/>
      <c r="S77" s="110"/>
      <c r="T77" s="110"/>
      <c r="U77" s="110"/>
      <c r="V77" s="110"/>
      <c r="W77" s="110">
        <v>0</v>
      </c>
      <c r="X77" s="110">
        <f t="shared" si="177"/>
        <v>0</v>
      </c>
      <c r="Y77" s="110">
        <f t="shared" si="178"/>
        <v>0</v>
      </c>
      <c r="Z77" s="110"/>
      <c r="AA77" s="398"/>
      <c r="AB77" s="110"/>
      <c r="AC77" s="110"/>
      <c r="AD77" s="110"/>
      <c r="AE77" s="110"/>
      <c r="AF77" s="110">
        <v>37077</v>
      </c>
      <c r="AG77" s="135">
        <f t="shared" si="179"/>
        <v>37077</v>
      </c>
      <c r="AH77" s="135">
        <f t="shared" si="180"/>
        <v>0</v>
      </c>
      <c r="AI77" s="395"/>
      <c r="AJ77" s="135"/>
      <c r="AK77" s="135"/>
      <c r="AL77" s="135"/>
      <c r="AM77" s="135"/>
      <c r="AN77" s="135"/>
      <c r="AO77" s="135"/>
      <c r="AP77" s="135"/>
      <c r="AQ77" s="135"/>
      <c r="AR77" s="135">
        <v>0</v>
      </c>
      <c r="AS77" s="135">
        <f t="shared" si="181"/>
        <v>0</v>
      </c>
      <c r="AT77" s="135">
        <f t="shared" si="182"/>
        <v>0</v>
      </c>
      <c r="AU77" s="135"/>
      <c r="AV77" s="395"/>
      <c r="AW77" s="135"/>
      <c r="AX77" s="135"/>
      <c r="AY77" s="135"/>
      <c r="AZ77" s="110">
        <f t="shared" si="183"/>
        <v>0</v>
      </c>
      <c r="BA77" s="110">
        <f t="shared" si="184"/>
        <v>0</v>
      </c>
      <c r="BB77" s="110"/>
      <c r="BC77" s="398"/>
      <c r="BD77" s="110"/>
      <c r="BE77" s="110"/>
      <c r="BF77" s="110"/>
      <c r="BG77" s="110"/>
      <c r="BH77" s="110"/>
      <c r="BI77" s="110"/>
      <c r="BJ77" s="110"/>
      <c r="BK77" s="332"/>
      <c r="BL77" s="111" t="s">
        <v>436</v>
      </c>
      <c r="BM77" s="117" t="s">
        <v>673</v>
      </c>
      <c r="BN77" s="36"/>
      <c r="BO77" s="36"/>
      <c r="BP77" s="36"/>
      <c r="BQ77" s="36"/>
      <c r="BR77" s="36"/>
      <c r="BS77" s="36"/>
      <c r="BT77" s="36"/>
      <c r="BU77" s="36"/>
    </row>
    <row r="78" spans="1:73" s="131" customFormat="1" ht="36" x14ac:dyDescent="0.2">
      <c r="A78" s="165"/>
      <c r="C78" s="265"/>
      <c r="D78" s="308"/>
      <c r="E78" s="265" t="s">
        <v>331</v>
      </c>
      <c r="F78" s="346">
        <f t="shared" si="173"/>
        <v>7241253</v>
      </c>
      <c r="G78" s="127">
        <f t="shared" si="174"/>
        <v>7611096</v>
      </c>
      <c r="H78" s="269">
        <v>6344253</v>
      </c>
      <c r="I78" s="269">
        <f t="shared" si="175"/>
        <v>6714096</v>
      </c>
      <c r="J78" s="269">
        <f t="shared" si="176"/>
        <v>369843</v>
      </c>
      <c r="K78" s="269"/>
      <c r="L78" s="269">
        <f>288643+81200</f>
        <v>369843</v>
      </c>
      <c r="M78" s="366"/>
      <c r="N78" s="413"/>
      <c r="O78" s="269"/>
      <c r="P78" s="269"/>
      <c r="Q78" s="269"/>
      <c r="R78" s="269"/>
      <c r="S78" s="269"/>
      <c r="T78" s="269"/>
      <c r="U78" s="269"/>
      <c r="V78" s="269"/>
      <c r="W78" s="269">
        <v>897000</v>
      </c>
      <c r="X78" s="269">
        <f t="shared" si="177"/>
        <v>897000</v>
      </c>
      <c r="Y78" s="269">
        <f t="shared" si="178"/>
        <v>0</v>
      </c>
      <c r="Z78" s="269"/>
      <c r="AA78" s="413"/>
      <c r="AB78" s="269"/>
      <c r="AC78" s="269"/>
      <c r="AD78" s="269"/>
      <c r="AE78" s="269"/>
      <c r="AF78" s="269">
        <v>0</v>
      </c>
      <c r="AG78" s="138">
        <f t="shared" si="179"/>
        <v>0</v>
      </c>
      <c r="AH78" s="138">
        <f t="shared" si="180"/>
        <v>0</v>
      </c>
      <c r="AI78" s="397"/>
      <c r="AJ78" s="138"/>
      <c r="AK78" s="138"/>
      <c r="AL78" s="138"/>
      <c r="AM78" s="138"/>
      <c r="AN78" s="138"/>
      <c r="AO78" s="138"/>
      <c r="AP78" s="138"/>
      <c r="AQ78" s="138"/>
      <c r="AR78" s="138">
        <v>0</v>
      </c>
      <c r="AS78" s="138">
        <f t="shared" si="181"/>
        <v>0</v>
      </c>
      <c r="AT78" s="138">
        <f t="shared" si="182"/>
        <v>0</v>
      </c>
      <c r="AU78" s="138"/>
      <c r="AV78" s="397"/>
      <c r="AW78" s="138"/>
      <c r="AX78" s="138"/>
      <c r="AY78" s="138"/>
      <c r="AZ78" s="269">
        <f t="shared" si="183"/>
        <v>0</v>
      </c>
      <c r="BA78" s="269">
        <f t="shared" si="184"/>
        <v>0</v>
      </c>
      <c r="BB78" s="269"/>
      <c r="BC78" s="413"/>
      <c r="BD78" s="269"/>
      <c r="BE78" s="269"/>
      <c r="BF78" s="269"/>
      <c r="BG78" s="269"/>
      <c r="BH78" s="269"/>
      <c r="BI78" s="269"/>
      <c r="BJ78" s="269"/>
      <c r="BK78" s="335"/>
      <c r="BL78" s="270" t="s">
        <v>589</v>
      </c>
      <c r="BM78" s="196" t="s">
        <v>568</v>
      </c>
      <c r="BN78" s="36"/>
      <c r="BO78" s="36"/>
      <c r="BP78" s="36"/>
      <c r="BQ78" s="36"/>
      <c r="BR78" s="36"/>
      <c r="BS78" s="36"/>
      <c r="BT78" s="36"/>
      <c r="BU78" s="36"/>
    </row>
    <row r="79" spans="1:73" s="259" customFormat="1" ht="60" x14ac:dyDescent="0.2">
      <c r="A79" s="165"/>
      <c r="B79" s="131"/>
      <c r="C79" s="265"/>
      <c r="D79" s="308"/>
      <c r="E79" s="265" t="s">
        <v>616</v>
      </c>
      <c r="F79" s="346">
        <f t="shared" si="173"/>
        <v>181077</v>
      </c>
      <c r="G79" s="127">
        <f t="shared" si="174"/>
        <v>181077</v>
      </c>
      <c r="H79" s="269">
        <v>181077</v>
      </c>
      <c r="I79" s="269">
        <f t="shared" si="175"/>
        <v>181077</v>
      </c>
      <c r="J79" s="269">
        <f t="shared" si="176"/>
        <v>0</v>
      </c>
      <c r="K79" s="269"/>
      <c r="L79" s="269"/>
      <c r="M79" s="366"/>
      <c r="N79" s="413"/>
      <c r="O79" s="269"/>
      <c r="P79" s="269"/>
      <c r="Q79" s="269"/>
      <c r="R79" s="269"/>
      <c r="S79" s="269"/>
      <c r="T79" s="269"/>
      <c r="U79" s="269"/>
      <c r="V79" s="269"/>
      <c r="W79" s="269">
        <v>0</v>
      </c>
      <c r="X79" s="269">
        <f t="shared" si="177"/>
        <v>0</v>
      </c>
      <c r="Y79" s="269">
        <f t="shared" si="178"/>
        <v>0</v>
      </c>
      <c r="Z79" s="269"/>
      <c r="AA79" s="413"/>
      <c r="AB79" s="269"/>
      <c r="AC79" s="269"/>
      <c r="AD79" s="269"/>
      <c r="AE79" s="269"/>
      <c r="AF79" s="269">
        <v>0</v>
      </c>
      <c r="AG79" s="138">
        <f t="shared" si="179"/>
        <v>0</v>
      </c>
      <c r="AH79" s="138">
        <f t="shared" si="180"/>
        <v>0</v>
      </c>
      <c r="AI79" s="397"/>
      <c r="AJ79" s="138"/>
      <c r="AK79" s="138"/>
      <c r="AL79" s="138"/>
      <c r="AM79" s="138"/>
      <c r="AN79" s="138"/>
      <c r="AO79" s="138"/>
      <c r="AP79" s="138"/>
      <c r="AQ79" s="138"/>
      <c r="AR79" s="138">
        <v>0</v>
      </c>
      <c r="AS79" s="138">
        <f t="shared" si="181"/>
        <v>0</v>
      </c>
      <c r="AT79" s="138">
        <f t="shared" si="182"/>
        <v>0</v>
      </c>
      <c r="AU79" s="138"/>
      <c r="AV79" s="397"/>
      <c r="AW79" s="138"/>
      <c r="AX79" s="138"/>
      <c r="AY79" s="138"/>
      <c r="AZ79" s="269">
        <f t="shared" si="183"/>
        <v>0</v>
      </c>
      <c r="BA79" s="269">
        <f t="shared" si="184"/>
        <v>0</v>
      </c>
      <c r="BB79" s="269"/>
      <c r="BC79" s="413"/>
      <c r="BD79" s="269"/>
      <c r="BE79" s="269"/>
      <c r="BF79" s="269"/>
      <c r="BG79" s="269"/>
      <c r="BH79" s="269"/>
      <c r="BI79" s="269"/>
      <c r="BJ79" s="269"/>
      <c r="BK79" s="335"/>
      <c r="BL79" s="111" t="s">
        <v>662</v>
      </c>
      <c r="BM79" s="196"/>
      <c r="BN79" s="36"/>
      <c r="BO79" s="36"/>
      <c r="BP79" s="36"/>
      <c r="BQ79" s="36"/>
      <c r="BR79" s="36"/>
      <c r="BS79" s="36"/>
      <c r="BT79" s="36"/>
      <c r="BU79" s="36"/>
    </row>
    <row r="80" spans="1:73" s="259" customFormat="1" ht="72" x14ac:dyDescent="0.2">
      <c r="A80" s="165"/>
      <c r="B80" s="131"/>
      <c r="C80" s="265"/>
      <c r="D80" s="308"/>
      <c r="E80" s="265" t="s">
        <v>617</v>
      </c>
      <c r="F80" s="346">
        <f t="shared" si="173"/>
        <v>100000</v>
      </c>
      <c r="G80" s="127">
        <f t="shared" si="174"/>
        <v>100000</v>
      </c>
      <c r="H80" s="269">
        <v>100000</v>
      </c>
      <c r="I80" s="269">
        <f t="shared" si="175"/>
        <v>100000</v>
      </c>
      <c r="J80" s="269">
        <f t="shared" si="176"/>
        <v>0</v>
      </c>
      <c r="K80" s="269"/>
      <c r="L80" s="269"/>
      <c r="M80" s="366"/>
      <c r="N80" s="413"/>
      <c r="O80" s="269"/>
      <c r="P80" s="269"/>
      <c r="Q80" s="269"/>
      <c r="R80" s="269"/>
      <c r="S80" s="269"/>
      <c r="T80" s="269"/>
      <c r="U80" s="269"/>
      <c r="V80" s="269"/>
      <c r="W80" s="269">
        <v>0</v>
      </c>
      <c r="X80" s="269">
        <f t="shared" si="177"/>
        <v>0</v>
      </c>
      <c r="Y80" s="269">
        <f t="shared" si="178"/>
        <v>0</v>
      </c>
      <c r="Z80" s="269"/>
      <c r="AA80" s="413"/>
      <c r="AB80" s="269"/>
      <c r="AC80" s="269"/>
      <c r="AD80" s="269"/>
      <c r="AE80" s="269"/>
      <c r="AF80" s="269">
        <v>0</v>
      </c>
      <c r="AG80" s="138">
        <f t="shared" si="179"/>
        <v>0</v>
      </c>
      <c r="AH80" s="138">
        <f t="shared" si="180"/>
        <v>0</v>
      </c>
      <c r="AI80" s="397"/>
      <c r="AJ80" s="138"/>
      <c r="AK80" s="138"/>
      <c r="AL80" s="138"/>
      <c r="AM80" s="138"/>
      <c r="AN80" s="138"/>
      <c r="AO80" s="138"/>
      <c r="AP80" s="138"/>
      <c r="AQ80" s="138"/>
      <c r="AR80" s="138">
        <v>0</v>
      </c>
      <c r="AS80" s="138">
        <f t="shared" si="181"/>
        <v>0</v>
      </c>
      <c r="AT80" s="138">
        <f t="shared" si="182"/>
        <v>0</v>
      </c>
      <c r="AU80" s="138"/>
      <c r="AV80" s="397"/>
      <c r="AW80" s="138"/>
      <c r="AX80" s="138"/>
      <c r="AY80" s="138"/>
      <c r="AZ80" s="269">
        <f t="shared" si="183"/>
        <v>0</v>
      </c>
      <c r="BA80" s="269">
        <f t="shared" si="184"/>
        <v>0</v>
      </c>
      <c r="BB80" s="269"/>
      <c r="BC80" s="413"/>
      <c r="BD80" s="269"/>
      <c r="BE80" s="269"/>
      <c r="BF80" s="269"/>
      <c r="BG80" s="269"/>
      <c r="BH80" s="269"/>
      <c r="BI80" s="269"/>
      <c r="BJ80" s="269"/>
      <c r="BK80" s="335"/>
      <c r="BL80" s="111" t="s">
        <v>663</v>
      </c>
      <c r="BM80" s="196"/>
      <c r="BN80" s="36"/>
      <c r="BO80" s="36"/>
      <c r="BP80" s="36"/>
      <c r="BQ80" s="36"/>
      <c r="BR80" s="36"/>
      <c r="BS80" s="36"/>
      <c r="BT80" s="36"/>
      <c r="BU80" s="36"/>
    </row>
    <row r="81" spans="1:73" s="426" customFormat="1" ht="28.5" customHeight="1" x14ac:dyDescent="0.2">
      <c r="A81" s="165"/>
      <c r="B81" s="131"/>
      <c r="C81" s="265"/>
      <c r="D81" s="308"/>
      <c r="E81" s="265" t="s">
        <v>757</v>
      </c>
      <c r="F81" s="346">
        <f t="shared" ref="F81" si="185">H81+W81+AF81+AQ81+AR81+AY81</f>
        <v>0</v>
      </c>
      <c r="G81" s="127">
        <f t="shared" ref="G81" si="186">I81+X81+AG81+AQ81+AS81+AZ81</f>
        <v>26371</v>
      </c>
      <c r="H81" s="269"/>
      <c r="I81" s="269">
        <f t="shared" ref="I81" si="187">J81+H81</f>
        <v>26371</v>
      </c>
      <c r="J81" s="269">
        <f t="shared" ref="J81" si="188">SUM(K81:V81)</f>
        <v>26371</v>
      </c>
      <c r="K81" s="269"/>
      <c r="L81" s="269"/>
      <c r="M81" s="366"/>
      <c r="N81" s="413">
        <v>26371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>
        <f t="shared" ref="X81" si="189">Y81+W81</f>
        <v>0</v>
      </c>
      <c r="Y81" s="269">
        <f t="shared" ref="Y81" si="190">SUM(Z81:AE81)</f>
        <v>0</v>
      </c>
      <c r="Z81" s="269"/>
      <c r="AA81" s="413"/>
      <c r="AB81" s="269"/>
      <c r="AC81" s="269"/>
      <c r="AD81" s="269"/>
      <c r="AE81" s="269"/>
      <c r="AF81" s="269"/>
      <c r="AG81" s="138">
        <f t="shared" ref="AG81" si="191">AH81+AF81</f>
        <v>0</v>
      </c>
      <c r="AH81" s="138">
        <f t="shared" ref="AH81" si="192">SUM(AI81:AP81)</f>
        <v>0</v>
      </c>
      <c r="AI81" s="397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>
        <f t="shared" ref="AS81" si="193">AT81+AR81</f>
        <v>0</v>
      </c>
      <c r="AT81" s="138">
        <f t="shared" ref="AT81" si="194">SUM(AU81:AX81)</f>
        <v>0</v>
      </c>
      <c r="AU81" s="138"/>
      <c r="AV81" s="397"/>
      <c r="AW81" s="138"/>
      <c r="AX81" s="138"/>
      <c r="AY81" s="138"/>
      <c r="AZ81" s="269">
        <f t="shared" ref="AZ81" si="195">BA81+AY81</f>
        <v>0</v>
      </c>
      <c r="BA81" s="269">
        <f t="shared" ref="BA81" si="196">SUM(BB81:BK81)</f>
        <v>0</v>
      </c>
      <c r="BB81" s="269"/>
      <c r="BC81" s="413"/>
      <c r="BD81" s="269"/>
      <c r="BE81" s="269"/>
      <c r="BF81" s="269"/>
      <c r="BG81" s="269"/>
      <c r="BH81" s="269"/>
      <c r="BI81" s="269"/>
      <c r="BJ81" s="269"/>
      <c r="BK81" s="335"/>
      <c r="BL81" s="111" t="s">
        <v>756</v>
      </c>
      <c r="BM81" s="196"/>
      <c r="BN81" s="36"/>
      <c r="BO81" s="36"/>
      <c r="BP81" s="36"/>
      <c r="BQ81" s="36"/>
      <c r="BR81" s="36"/>
      <c r="BS81" s="36"/>
      <c r="BT81" s="36"/>
      <c r="BU81" s="36"/>
    </row>
    <row r="82" spans="1:73" ht="24" x14ac:dyDescent="0.2">
      <c r="A82" s="165">
        <v>42803002568</v>
      </c>
      <c r="B82" s="129"/>
      <c r="C82" s="447" t="s">
        <v>390</v>
      </c>
      <c r="D82" s="448"/>
      <c r="E82" s="108" t="s">
        <v>364</v>
      </c>
      <c r="F82" s="346">
        <f t="shared" si="173"/>
        <v>1448570</v>
      </c>
      <c r="G82" s="109">
        <f t="shared" si="174"/>
        <v>1448570</v>
      </c>
      <c r="H82" s="110">
        <v>1448570</v>
      </c>
      <c r="I82" s="110">
        <f t="shared" si="175"/>
        <v>1448570</v>
      </c>
      <c r="J82" s="110">
        <f t="shared" si="176"/>
        <v>0</v>
      </c>
      <c r="K82" s="110"/>
      <c r="L82" s="110"/>
      <c r="M82" s="364"/>
      <c r="N82" s="398"/>
      <c r="O82" s="110"/>
      <c r="P82" s="110"/>
      <c r="Q82" s="110"/>
      <c r="R82" s="110"/>
      <c r="S82" s="110"/>
      <c r="T82" s="110"/>
      <c r="U82" s="110"/>
      <c r="V82" s="110"/>
      <c r="W82" s="110">
        <v>0</v>
      </c>
      <c r="X82" s="110">
        <f t="shared" si="177"/>
        <v>0</v>
      </c>
      <c r="Y82" s="110">
        <f t="shared" si="178"/>
        <v>0</v>
      </c>
      <c r="Z82" s="110"/>
      <c r="AA82" s="398"/>
      <c r="AB82" s="110"/>
      <c r="AC82" s="110"/>
      <c r="AD82" s="110"/>
      <c r="AE82" s="110"/>
      <c r="AF82" s="110">
        <v>0</v>
      </c>
      <c r="AG82" s="135">
        <f t="shared" si="179"/>
        <v>0</v>
      </c>
      <c r="AH82" s="135">
        <f t="shared" si="180"/>
        <v>0</v>
      </c>
      <c r="AI82" s="395"/>
      <c r="AJ82" s="135"/>
      <c r="AK82" s="135"/>
      <c r="AL82" s="135"/>
      <c r="AM82" s="135"/>
      <c r="AN82" s="135"/>
      <c r="AO82" s="135"/>
      <c r="AP82" s="135"/>
      <c r="AQ82" s="135"/>
      <c r="AR82" s="135">
        <v>0</v>
      </c>
      <c r="AS82" s="135">
        <f t="shared" si="181"/>
        <v>0</v>
      </c>
      <c r="AT82" s="135">
        <f t="shared" si="182"/>
        <v>0</v>
      </c>
      <c r="AU82" s="135"/>
      <c r="AV82" s="395"/>
      <c r="AW82" s="135"/>
      <c r="AX82" s="135"/>
      <c r="AY82" s="135"/>
      <c r="AZ82" s="110">
        <f t="shared" si="183"/>
        <v>0</v>
      </c>
      <c r="BA82" s="110">
        <f t="shared" si="184"/>
        <v>0</v>
      </c>
      <c r="BB82" s="110"/>
      <c r="BC82" s="398"/>
      <c r="BD82" s="110"/>
      <c r="BE82" s="110"/>
      <c r="BF82" s="110"/>
      <c r="BG82" s="110"/>
      <c r="BH82" s="110"/>
      <c r="BI82" s="110"/>
      <c r="BJ82" s="110"/>
      <c r="BK82" s="332"/>
      <c r="BL82" s="111" t="s">
        <v>451</v>
      </c>
      <c r="BM82" s="117"/>
      <c r="BN82" s="36"/>
      <c r="BO82" s="36"/>
      <c r="BP82" s="36"/>
      <c r="BQ82" s="36"/>
      <c r="BR82" s="36"/>
      <c r="BS82" s="36"/>
      <c r="BT82" s="36"/>
      <c r="BU82" s="36"/>
    </row>
    <row r="83" spans="1:73" ht="24" x14ac:dyDescent="0.2">
      <c r="A83" s="165">
        <v>90010691331</v>
      </c>
      <c r="B83" s="213"/>
      <c r="C83" s="478" t="s">
        <v>610</v>
      </c>
      <c r="D83" s="479"/>
      <c r="E83" s="255" t="s">
        <v>212</v>
      </c>
      <c r="F83" s="351">
        <f t="shared" si="173"/>
        <v>314635</v>
      </c>
      <c r="G83" s="214">
        <f t="shared" si="174"/>
        <v>351336</v>
      </c>
      <c r="H83" s="256">
        <v>177635</v>
      </c>
      <c r="I83" s="256">
        <f t="shared" si="175"/>
        <v>177635</v>
      </c>
      <c r="J83" s="256">
        <f t="shared" si="176"/>
        <v>0</v>
      </c>
      <c r="K83" s="256"/>
      <c r="L83" s="256"/>
      <c r="M83" s="368"/>
      <c r="N83" s="415"/>
      <c r="O83" s="256"/>
      <c r="P83" s="256"/>
      <c r="Q83" s="256"/>
      <c r="R83" s="256"/>
      <c r="S83" s="256"/>
      <c r="T83" s="256"/>
      <c r="U83" s="256"/>
      <c r="V83" s="256"/>
      <c r="W83" s="256">
        <v>0</v>
      </c>
      <c r="X83" s="256">
        <f t="shared" si="177"/>
        <v>0</v>
      </c>
      <c r="Y83" s="256">
        <f t="shared" si="178"/>
        <v>0</v>
      </c>
      <c r="Z83" s="256"/>
      <c r="AA83" s="415"/>
      <c r="AB83" s="256"/>
      <c r="AC83" s="256"/>
      <c r="AD83" s="256"/>
      <c r="AE83" s="256"/>
      <c r="AF83" s="256">
        <v>137000</v>
      </c>
      <c r="AG83" s="215">
        <f t="shared" si="179"/>
        <v>173773</v>
      </c>
      <c r="AH83" s="215">
        <f t="shared" si="180"/>
        <v>36773</v>
      </c>
      <c r="AI83" s="400">
        <v>36773</v>
      </c>
      <c r="AJ83" s="215"/>
      <c r="AK83" s="215"/>
      <c r="AL83" s="215"/>
      <c r="AM83" s="215"/>
      <c r="AN83" s="215"/>
      <c r="AO83" s="215"/>
      <c r="AP83" s="215"/>
      <c r="AQ83" s="215"/>
      <c r="AR83" s="215">
        <v>0</v>
      </c>
      <c r="AS83" s="215">
        <f t="shared" si="181"/>
        <v>0</v>
      </c>
      <c r="AT83" s="215">
        <f t="shared" si="182"/>
        <v>0</v>
      </c>
      <c r="AU83" s="215"/>
      <c r="AV83" s="400"/>
      <c r="AW83" s="215"/>
      <c r="AX83" s="215"/>
      <c r="AY83" s="215"/>
      <c r="AZ83" s="256">
        <f t="shared" si="183"/>
        <v>-72</v>
      </c>
      <c r="BA83" s="256">
        <f t="shared" si="184"/>
        <v>-72</v>
      </c>
      <c r="BB83" s="256"/>
      <c r="BC83" s="415">
        <v>-72</v>
      </c>
      <c r="BD83" s="256"/>
      <c r="BE83" s="256"/>
      <c r="BF83" s="256"/>
      <c r="BG83" s="256"/>
      <c r="BH83" s="256"/>
      <c r="BI83" s="256"/>
      <c r="BJ83" s="256"/>
      <c r="BK83" s="337"/>
      <c r="BL83" s="291" t="s">
        <v>452</v>
      </c>
      <c r="BM83" s="216"/>
      <c r="BN83" s="36"/>
      <c r="BO83" s="36"/>
      <c r="BP83" s="36"/>
      <c r="BQ83" s="36"/>
      <c r="BR83" s="36"/>
      <c r="BS83" s="36"/>
      <c r="BT83" s="36"/>
      <c r="BU83" s="36"/>
    </row>
    <row r="84" spans="1:73" ht="60" x14ac:dyDescent="0.2">
      <c r="A84" s="165"/>
      <c r="B84" s="129"/>
      <c r="C84" s="447" t="s">
        <v>190</v>
      </c>
      <c r="D84" s="448"/>
      <c r="E84" s="283" t="s">
        <v>402</v>
      </c>
      <c r="F84" s="346">
        <f t="shared" si="173"/>
        <v>400000</v>
      </c>
      <c r="G84" s="109">
        <f t="shared" si="174"/>
        <v>400000</v>
      </c>
      <c r="H84" s="110"/>
      <c r="I84" s="110"/>
      <c r="J84" s="110"/>
      <c r="K84" s="110"/>
      <c r="L84" s="110"/>
      <c r="M84" s="364"/>
      <c r="N84" s="398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398"/>
      <c r="AB84" s="110"/>
      <c r="AC84" s="110"/>
      <c r="AD84" s="110"/>
      <c r="AE84" s="110"/>
      <c r="AF84" s="110"/>
      <c r="AG84" s="135"/>
      <c r="AH84" s="135"/>
      <c r="AI84" s="395"/>
      <c r="AJ84" s="135"/>
      <c r="AK84" s="135"/>
      <c r="AL84" s="135"/>
      <c r="AM84" s="135"/>
      <c r="AN84" s="135"/>
      <c r="AO84" s="135"/>
      <c r="AP84" s="135"/>
      <c r="AQ84" s="135">
        <v>400000</v>
      </c>
      <c r="AR84" s="135"/>
      <c r="AS84" s="135"/>
      <c r="AT84" s="135"/>
      <c r="AU84" s="135"/>
      <c r="AV84" s="395"/>
      <c r="AW84" s="135"/>
      <c r="AX84" s="135"/>
      <c r="AY84" s="135"/>
      <c r="AZ84" s="110"/>
      <c r="BA84" s="110"/>
      <c r="BB84" s="110"/>
      <c r="BC84" s="398"/>
      <c r="BD84" s="110"/>
      <c r="BE84" s="110"/>
      <c r="BF84" s="110"/>
      <c r="BG84" s="110"/>
      <c r="BH84" s="110"/>
      <c r="BI84" s="110"/>
      <c r="BJ84" s="110"/>
      <c r="BK84" s="332"/>
      <c r="BL84" s="111"/>
      <c r="BM84" s="117"/>
      <c r="BN84" s="36"/>
      <c r="BO84" s="36"/>
      <c r="BP84" s="36"/>
      <c r="BQ84" s="36"/>
      <c r="BR84" s="36"/>
      <c r="BS84" s="36"/>
      <c r="BT84" s="36"/>
      <c r="BU84" s="36"/>
    </row>
    <row r="85" spans="1:73" s="224" customFormat="1" ht="60" x14ac:dyDescent="0.2">
      <c r="A85" s="165"/>
      <c r="B85" s="129"/>
      <c r="C85" s="225"/>
      <c r="D85" s="226"/>
      <c r="E85" s="283" t="s">
        <v>403</v>
      </c>
      <c r="F85" s="346">
        <f t="shared" si="173"/>
        <v>320500</v>
      </c>
      <c r="G85" s="109">
        <f t="shared" si="174"/>
        <v>320500</v>
      </c>
      <c r="H85" s="110"/>
      <c r="I85" s="110"/>
      <c r="J85" s="110"/>
      <c r="K85" s="110"/>
      <c r="L85" s="110"/>
      <c r="M85" s="364"/>
      <c r="N85" s="398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398"/>
      <c r="AB85" s="110"/>
      <c r="AC85" s="110"/>
      <c r="AD85" s="110"/>
      <c r="AE85" s="110"/>
      <c r="AF85" s="110"/>
      <c r="AG85" s="135"/>
      <c r="AH85" s="135"/>
      <c r="AI85" s="395"/>
      <c r="AJ85" s="135"/>
      <c r="AK85" s="135"/>
      <c r="AL85" s="135"/>
      <c r="AM85" s="135"/>
      <c r="AN85" s="135"/>
      <c r="AO85" s="135"/>
      <c r="AP85" s="135"/>
      <c r="AQ85" s="135">
        <v>320500</v>
      </c>
      <c r="AR85" s="135"/>
      <c r="AS85" s="135"/>
      <c r="AT85" s="135"/>
      <c r="AU85" s="135"/>
      <c r="AV85" s="395"/>
      <c r="AW85" s="135"/>
      <c r="AX85" s="135"/>
      <c r="AY85" s="135"/>
      <c r="AZ85" s="110"/>
      <c r="BA85" s="110"/>
      <c r="BB85" s="110"/>
      <c r="BC85" s="398"/>
      <c r="BD85" s="110"/>
      <c r="BE85" s="110"/>
      <c r="BF85" s="110"/>
      <c r="BG85" s="110"/>
      <c r="BH85" s="110"/>
      <c r="BI85" s="110"/>
      <c r="BJ85" s="110"/>
      <c r="BK85" s="332"/>
      <c r="BL85" s="111"/>
      <c r="BM85" s="117"/>
      <c r="BN85" s="36"/>
      <c r="BO85" s="36"/>
      <c r="BP85" s="36"/>
      <c r="BQ85" s="36"/>
      <c r="BR85" s="36"/>
      <c r="BS85" s="36"/>
      <c r="BT85" s="36"/>
      <c r="BU85" s="36"/>
    </row>
    <row r="86" spans="1:73" s="183" customFormat="1" ht="72" x14ac:dyDescent="0.2">
      <c r="A86" s="165"/>
      <c r="B86" s="186"/>
      <c r="C86" s="184"/>
      <c r="D86" s="185"/>
      <c r="E86" s="283" t="s">
        <v>313</v>
      </c>
      <c r="F86" s="346">
        <f t="shared" si="173"/>
        <v>202540</v>
      </c>
      <c r="G86" s="109">
        <f t="shared" si="174"/>
        <v>202540</v>
      </c>
      <c r="H86" s="110"/>
      <c r="I86" s="110"/>
      <c r="J86" s="110"/>
      <c r="K86" s="110"/>
      <c r="L86" s="110"/>
      <c r="M86" s="364"/>
      <c r="N86" s="398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398"/>
      <c r="AB86" s="110"/>
      <c r="AC86" s="110"/>
      <c r="AD86" s="110"/>
      <c r="AE86" s="110"/>
      <c r="AF86" s="110"/>
      <c r="AG86" s="135"/>
      <c r="AH86" s="135"/>
      <c r="AI86" s="395"/>
      <c r="AJ86" s="135"/>
      <c r="AK86" s="135"/>
      <c r="AL86" s="135"/>
      <c r="AM86" s="135"/>
      <c r="AN86" s="135"/>
      <c r="AO86" s="135"/>
      <c r="AP86" s="135"/>
      <c r="AQ86" s="135">
        <v>202540</v>
      </c>
      <c r="AR86" s="135"/>
      <c r="AS86" s="135"/>
      <c r="AT86" s="135"/>
      <c r="AU86" s="135"/>
      <c r="AV86" s="395"/>
      <c r="AW86" s="135"/>
      <c r="AX86" s="135"/>
      <c r="AY86" s="135"/>
      <c r="AZ86" s="110"/>
      <c r="BA86" s="110"/>
      <c r="BB86" s="110"/>
      <c r="BC86" s="398"/>
      <c r="BD86" s="110"/>
      <c r="BE86" s="110"/>
      <c r="BF86" s="110"/>
      <c r="BG86" s="110"/>
      <c r="BH86" s="110"/>
      <c r="BI86" s="110"/>
      <c r="BJ86" s="110"/>
      <c r="BK86" s="332"/>
      <c r="BL86" s="111"/>
      <c r="BM86" s="117"/>
      <c r="BN86" s="36"/>
      <c r="BO86" s="36"/>
      <c r="BP86" s="36"/>
      <c r="BQ86" s="36"/>
      <c r="BR86" s="36"/>
      <c r="BS86" s="36"/>
      <c r="BT86" s="36"/>
      <c r="BU86" s="36"/>
    </row>
    <row r="87" spans="1:73" s="254" customFormat="1" ht="72" x14ac:dyDescent="0.2">
      <c r="A87" s="165"/>
      <c r="B87" s="186"/>
      <c r="C87" s="298"/>
      <c r="D87" s="299"/>
      <c r="E87" s="283" t="s">
        <v>618</v>
      </c>
      <c r="F87" s="346">
        <f t="shared" si="173"/>
        <v>546042</v>
      </c>
      <c r="G87" s="109">
        <f t="shared" si="174"/>
        <v>546042</v>
      </c>
      <c r="H87" s="110"/>
      <c r="I87" s="110"/>
      <c r="J87" s="110"/>
      <c r="K87" s="110"/>
      <c r="L87" s="110"/>
      <c r="M87" s="364"/>
      <c r="N87" s="398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398"/>
      <c r="AB87" s="110"/>
      <c r="AC87" s="110"/>
      <c r="AD87" s="110"/>
      <c r="AE87" s="110"/>
      <c r="AF87" s="110"/>
      <c r="AG87" s="135"/>
      <c r="AH87" s="135"/>
      <c r="AI87" s="395"/>
      <c r="AJ87" s="135"/>
      <c r="AK87" s="135"/>
      <c r="AL87" s="135"/>
      <c r="AM87" s="135"/>
      <c r="AN87" s="135"/>
      <c r="AO87" s="135"/>
      <c r="AP87" s="135"/>
      <c r="AQ87" s="135">
        <v>546042</v>
      </c>
      <c r="AR87" s="135"/>
      <c r="AS87" s="135"/>
      <c r="AT87" s="135"/>
      <c r="AU87" s="135"/>
      <c r="AV87" s="395"/>
      <c r="AW87" s="135"/>
      <c r="AX87" s="135"/>
      <c r="AY87" s="135"/>
      <c r="AZ87" s="110"/>
      <c r="BA87" s="110"/>
      <c r="BB87" s="110"/>
      <c r="BC87" s="398"/>
      <c r="BD87" s="110"/>
      <c r="BE87" s="110"/>
      <c r="BF87" s="110"/>
      <c r="BG87" s="110"/>
      <c r="BH87" s="110"/>
      <c r="BI87" s="110"/>
      <c r="BJ87" s="110"/>
      <c r="BK87" s="332"/>
      <c r="BL87" s="111"/>
      <c r="BM87" s="117"/>
      <c r="BN87" s="36"/>
      <c r="BO87" s="36"/>
      <c r="BP87" s="36"/>
      <c r="BQ87" s="36"/>
      <c r="BR87" s="36"/>
      <c r="BS87" s="36"/>
      <c r="BT87" s="36"/>
      <c r="BU87" s="36"/>
    </row>
    <row r="88" spans="1:73" ht="12.75" thickBot="1" x14ac:dyDescent="0.25">
      <c r="A88" s="165"/>
      <c r="B88" s="148"/>
      <c r="C88" s="480"/>
      <c r="D88" s="481"/>
      <c r="E88" s="161"/>
      <c r="F88" s="347"/>
      <c r="G88" s="95"/>
      <c r="H88" s="96"/>
      <c r="I88" s="96"/>
      <c r="J88" s="96"/>
      <c r="K88" s="96"/>
      <c r="L88" s="96"/>
      <c r="M88" s="365"/>
      <c r="N88" s="412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412"/>
      <c r="AB88" s="96"/>
      <c r="AC88" s="96"/>
      <c r="AD88" s="96"/>
      <c r="AE88" s="96"/>
      <c r="AF88" s="96"/>
      <c r="AG88" s="134"/>
      <c r="AH88" s="134"/>
      <c r="AI88" s="396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396"/>
      <c r="AW88" s="134"/>
      <c r="AX88" s="134"/>
      <c r="AY88" s="134"/>
      <c r="AZ88" s="96"/>
      <c r="BA88" s="96"/>
      <c r="BB88" s="96"/>
      <c r="BC88" s="412"/>
      <c r="BD88" s="96"/>
      <c r="BE88" s="96"/>
      <c r="BF88" s="96"/>
      <c r="BG88" s="96"/>
      <c r="BH88" s="96"/>
      <c r="BI88" s="96"/>
      <c r="BJ88" s="96"/>
      <c r="BK88" s="333"/>
      <c r="BL88" s="97"/>
      <c r="BM88" s="118"/>
      <c r="BN88" s="36"/>
      <c r="BO88" s="36"/>
      <c r="BP88" s="36"/>
      <c r="BQ88" s="36"/>
      <c r="BR88" s="36"/>
      <c r="BS88" s="36"/>
      <c r="BT88" s="36"/>
      <c r="BU88" s="36"/>
    </row>
    <row r="89" spans="1:73" ht="12.75" thickBot="1" x14ac:dyDescent="0.25">
      <c r="A89" s="201"/>
      <c r="B89" s="477" t="s">
        <v>12</v>
      </c>
      <c r="C89" s="477"/>
      <c r="D89" s="198" t="s">
        <v>13</v>
      </c>
      <c r="E89" s="16"/>
      <c r="F89" s="348">
        <f>SUM(F90:F95)</f>
        <v>222199</v>
      </c>
      <c r="G89" s="17">
        <f>SUM(G90:G95)</f>
        <v>222599</v>
      </c>
      <c r="H89" s="133">
        <f t="shared" ref="H89:AY89" si="197">SUM(H90:H95)</f>
        <v>217647</v>
      </c>
      <c r="I89" s="133">
        <f t="shared" ref="I89" si="198">SUM(I90:I95)</f>
        <v>218047</v>
      </c>
      <c r="J89" s="133">
        <f t="shared" ref="J89" si="199">SUM(J90:J95)</f>
        <v>400</v>
      </c>
      <c r="K89" s="133">
        <f t="shared" ref="K89" si="200">SUM(K90:K95)</f>
        <v>0</v>
      </c>
      <c r="L89" s="133">
        <f t="shared" ref="L89" si="201">SUM(L90:L95)</f>
        <v>0</v>
      </c>
      <c r="M89" s="369">
        <f t="shared" ref="M89" si="202">SUM(M90:M95)</f>
        <v>0</v>
      </c>
      <c r="N89" s="401">
        <f t="shared" ref="N89" si="203">SUM(N90:N95)</f>
        <v>400</v>
      </c>
      <c r="O89" s="133">
        <f t="shared" ref="O89" si="204">SUM(O90:O95)</f>
        <v>0</v>
      </c>
      <c r="P89" s="133">
        <f t="shared" ref="P89" si="205">SUM(P90:P95)</f>
        <v>0</v>
      </c>
      <c r="Q89" s="133">
        <f t="shared" ref="Q89" si="206">SUM(Q90:Q95)</f>
        <v>0</v>
      </c>
      <c r="R89" s="133">
        <f t="shared" ref="R89" si="207">SUM(R90:R95)</f>
        <v>0</v>
      </c>
      <c r="S89" s="133">
        <f t="shared" ref="S89" si="208">SUM(S90:S95)</f>
        <v>0</v>
      </c>
      <c r="T89" s="133">
        <f t="shared" ref="T89" si="209">SUM(T90:T95)</f>
        <v>0</v>
      </c>
      <c r="U89" s="133">
        <f t="shared" ref="U89" si="210">SUM(U90:U95)</f>
        <v>0</v>
      </c>
      <c r="V89" s="133">
        <f t="shared" ref="V89" si="211">SUM(V90:V95)</f>
        <v>0</v>
      </c>
      <c r="W89" s="133">
        <f t="shared" si="197"/>
        <v>0</v>
      </c>
      <c r="X89" s="133">
        <f t="shared" ref="X89" si="212">SUM(X90:X95)</f>
        <v>0</v>
      </c>
      <c r="Y89" s="133">
        <f t="shared" ref="Y89" si="213">SUM(Y90:Y95)</f>
        <v>0</v>
      </c>
      <c r="Z89" s="133">
        <f t="shared" ref="Z89" si="214">SUM(Z90:Z95)</f>
        <v>0</v>
      </c>
      <c r="AA89" s="401">
        <f t="shared" ref="AA89" si="215">SUM(AA90:AA95)</f>
        <v>0</v>
      </c>
      <c r="AB89" s="133">
        <f t="shared" ref="AB89" si="216">SUM(AB90:AB95)</f>
        <v>0</v>
      </c>
      <c r="AC89" s="133">
        <f t="shared" ref="AC89" si="217">SUM(AC90:AC95)</f>
        <v>0</v>
      </c>
      <c r="AD89" s="133">
        <f t="shared" ref="AD89" si="218">SUM(AD90:AD95)</f>
        <v>0</v>
      </c>
      <c r="AE89" s="133">
        <f t="shared" ref="AE89" si="219">SUM(AE90:AE95)</f>
        <v>0</v>
      </c>
      <c r="AF89" s="133">
        <f t="shared" si="197"/>
        <v>4552</v>
      </c>
      <c r="AG89" s="133">
        <f t="shared" ref="AG89" si="220">SUM(AG90:AG95)</f>
        <v>4552</v>
      </c>
      <c r="AH89" s="133">
        <f t="shared" ref="AH89" si="221">SUM(AH90:AH95)</f>
        <v>0</v>
      </c>
      <c r="AI89" s="401">
        <f t="shared" ref="AI89" si="222">SUM(AI90:AI95)</f>
        <v>0</v>
      </c>
      <c r="AJ89" s="133">
        <f t="shared" ref="AJ89" si="223">SUM(AJ90:AJ95)</f>
        <v>0</v>
      </c>
      <c r="AK89" s="133">
        <f t="shared" ref="AK89" si="224">SUM(AK90:AK95)</f>
        <v>0</v>
      </c>
      <c r="AL89" s="133">
        <f t="shared" ref="AL89" si="225">SUM(AL90:AL95)</f>
        <v>0</v>
      </c>
      <c r="AM89" s="133">
        <f t="shared" ref="AM89" si="226">SUM(AM90:AM95)</f>
        <v>0</v>
      </c>
      <c r="AN89" s="133">
        <f t="shared" ref="AN89" si="227">SUM(AN90:AN95)</f>
        <v>0</v>
      </c>
      <c r="AO89" s="133">
        <f t="shared" ref="AO89" si="228">SUM(AO90:AO95)</f>
        <v>0</v>
      </c>
      <c r="AP89" s="133">
        <f t="shared" ref="AP89" si="229">SUM(AP90:AP95)</f>
        <v>0</v>
      </c>
      <c r="AQ89" s="133">
        <f t="shared" si="197"/>
        <v>0</v>
      </c>
      <c r="AR89" s="133">
        <f t="shared" si="197"/>
        <v>0</v>
      </c>
      <c r="AS89" s="133">
        <f t="shared" ref="AS89" si="230">SUM(AS90:AS95)</f>
        <v>0</v>
      </c>
      <c r="AT89" s="133">
        <f t="shared" ref="AT89" si="231">SUM(AT90:AT95)</f>
        <v>0</v>
      </c>
      <c r="AU89" s="133">
        <f t="shared" ref="AU89" si="232">SUM(AU90:AU95)</f>
        <v>0</v>
      </c>
      <c r="AV89" s="401">
        <f t="shared" ref="AV89" si="233">SUM(AV90:AV95)</f>
        <v>0</v>
      </c>
      <c r="AW89" s="133">
        <f t="shared" ref="AW89" si="234">SUM(AW90:AW95)</f>
        <v>0</v>
      </c>
      <c r="AX89" s="133">
        <f t="shared" ref="AX89" si="235">SUM(AX90:AX95)</f>
        <v>0</v>
      </c>
      <c r="AY89" s="133">
        <f t="shared" si="197"/>
        <v>0</v>
      </c>
      <c r="AZ89" s="10">
        <f t="shared" ref="AZ89" si="236">SUM(AZ90:AZ95)</f>
        <v>0</v>
      </c>
      <c r="BA89" s="10">
        <f t="shared" ref="BA89" si="237">SUM(BA90:BA95)</f>
        <v>0</v>
      </c>
      <c r="BB89" s="10">
        <f t="shared" ref="BB89" si="238">SUM(BB90:BB95)</f>
        <v>0</v>
      </c>
      <c r="BC89" s="394">
        <f t="shared" ref="BC89" si="239">SUM(BC90:BC95)</f>
        <v>0</v>
      </c>
      <c r="BD89" s="10">
        <f t="shared" ref="BD89" si="240">SUM(BD90:BD95)</f>
        <v>0</v>
      </c>
      <c r="BE89" s="10">
        <f t="shared" ref="BE89" si="241">SUM(BE90:BE95)</f>
        <v>0</v>
      </c>
      <c r="BF89" s="10">
        <f t="shared" ref="BF89" si="242">SUM(BF90:BF95)</f>
        <v>0</v>
      </c>
      <c r="BG89" s="10">
        <f t="shared" ref="BG89" si="243">SUM(BG90:BG95)</f>
        <v>0</v>
      </c>
      <c r="BH89" s="10">
        <f t="shared" ref="BH89" si="244">SUM(BH90:BH95)</f>
        <v>0</v>
      </c>
      <c r="BI89" s="10">
        <f t="shared" ref="BI89" si="245">SUM(BI90:BI95)</f>
        <v>0</v>
      </c>
      <c r="BJ89" s="10">
        <f t="shared" ref="BJ89" si="246">SUM(BJ90:BJ95)</f>
        <v>0</v>
      </c>
      <c r="BK89" s="334">
        <f t="shared" ref="BK89" si="247">SUM(BK90:BK95)</f>
        <v>0</v>
      </c>
      <c r="BL89" s="18"/>
      <c r="BM89" s="119"/>
      <c r="BN89" s="36"/>
      <c r="BO89" s="36"/>
      <c r="BP89" s="36"/>
      <c r="BQ89" s="36"/>
      <c r="BR89" s="36"/>
      <c r="BS89" s="36"/>
      <c r="BT89" s="36"/>
      <c r="BU89" s="36"/>
    </row>
    <row r="90" spans="1:73" ht="24.75" thickTop="1" x14ac:dyDescent="0.2">
      <c r="A90" s="165">
        <v>90000594245</v>
      </c>
      <c r="B90" s="129"/>
      <c r="C90" s="482" t="s">
        <v>707</v>
      </c>
      <c r="D90" s="483"/>
      <c r="E90" s="108" t="s">
        <v>213</v>
      </c>
      <c r="F90" s="346">
        <f t="shared" ref="F90:F94" si="248">H90+W90+AF90+AQ90+AR90+AY90</f>
        <v>40712</v>
      </c>
      <c r="G90" s="109">
        <f t="shared" ref="G90:G94" si="249">I90+X90+AG90+AQ90+AS90+AZ90</f>
        <v>40712</v>
      </c>
      <c r="H90" s="110">
        <v>40712</v>
      </c>
      <c r="I90" s="110">
        <f t="shared" ref="I90:I94" si="250">J90+H90</f>
        <v>40712</v>
      </c>
      <c r="J90" s="110">
        <f t="shared" ref="J90:J94" si="251">SUM(K90:V90)</f>
        <v>0</v>
      </c>
      <c r="K90" s="110"/>
      <c r="L90" s="110"/>
      <c r="M90" s="364"/>
      <c r="N90" s="398"/>
      <c r="O90" s="110"/>
      <c r="P90" s="110"/>
      <c r="Q90" s="110"/>
      <c r="R90" s="110"/>
      <c r="S90" s="110"/>
      <c r="T90" s="110"/>
      <c r="U90" s="110"/>
      <c r="V90" s="110"/>
      <c r="W90" s="110">
        <v>0</v>
      </c>
      <c r="X90" s="110">
        <f t="shared" ref="X90:X94" si="252">Y90+W90</f>
        <v>0</v>
      </c>
      <c r="Y90" s="110">
        <f t="shared" ref="Y90:Y94" si="253">SUM(Z90:AE90)</f>
        <v>0</v>
      </c>
      <c r="Z90" s="110"/>
      <c r="AA90" s="398"/>
      <c r="AB90" s="110"/>
      <c r="AC90" s="110"/>
      <c r="AD90" s="110"/>
      <c r="AE90" s="110"/>
      <c r="AF90" s="110">
        <v>0</v>
      </c>
      <c r="AG90" s="135">
        <f t="shared" ref="AG90:AG94" si="254">AH90+AF90</f>
        <v>0</v>
      </c>
      <c r="AH90" s="135">
        <f t="shared" ref="AH90:AH94" si="255">SUM(AI90:AP90)</f>
        <v>0</v>
      </c>
      <c r="AI90" s="395"/>
      <c r="AJ90" s="135"/>
      <c r="AK90" s="135"/>
      <c r="AL90" s="135"/>
      <c r="AM90" s="135"/>
      <c r="AN90" s="135"/>
      <c r="AO90" s="135"/>
      <c r="AP90" s="135"/>
      <c r="AQ90" s="135"/>
      <c r="AR90" s="135">
        <v>0</v>
      </c>
      <c r="AS90" s="135">
        <f t="shared" ref="AS90:AS94" si="256">AT90+AR90</f>
        <v>0</v>
      </c>
      <c r="AT90" s="135">
        <f t="shared" ref="AT90:AT94" si="257">SUM(AU90:AX90)</f>
        <v>0</v>
      </c>
      <c r="AU90" s="135"/>
      <c r="AV90" s="395"/>
      <c r="AW90" s="135"/>
      <c r="AX90" s="135"/>
      <c r="AY90" s="135"/>
      <c r="AZ90" s="110">
        <f t="shared" ref="AZ90:AZ94" si="258">BA90+AY90</f>
        <v>0</v>
      </c>
      <c r="BA90" s="110">
        <f t="shared" ref="BA90:BA94" si="259">SUM(BB90:BK90)</f>
        <v>0</v>
      </c>
      <c r="BB90" s="110"/>
      <c r="BC90" s="398"/>
      <c r="BD90" s="110"/>
      <c r="BE90" s="110"/>
      <c r="BF90" s="110"/>
      <c r="BG90" s="110"/>
      <c r="BH90" s="110"/>
      <c r="BI90" s="110"/>
      <c r="BJ90" s="110"/>
      <c r="BK90" s="332"/>
      <c r="BL90" s="111" t="s">
        <v>453</v>
      </c>
      <c r="BM90" s="117" t="s">
        <v>570</v>
      </c>
      <c r="BN90" s="36"/>
      <c r="BO90" s="36"/>
      <c r="BP90" s="36"/>
      <c r="BQ90" s="36"/>
      <c r="BR90" s="36"/>
      <c r="BS90" s="36"/>
      <c r="BT90" s="36"/>
      <c r="BU90" s="36"/>
    </row>
    <row r="91" spans="1:73" ht="24" x14ac:dyDescent="0.2">
      <c r="A91" s="165"/>
      <c r="B91" s="129"/>
      <c r="C91" s="191"/>
      <c r="D91" s="192"/>
      <c r="E91" s="108" t="s">
        <v>238</v>
      </c>
      <c r="F91" s="346">
        <f t="shared" si="248"/>
        <v>26513</v>
      </c>
      <c r="G91" s="109">
        <f t="shared" si="249"/>
        <v>26513</v>
      </c>
      <c r="H91" s="110">
        <v>26513</v>
      </c>
      <c r="I91" s="110">
        <f t="shared" si="250"/>
        <v>26513</v>
      </c>
      <c r="J91" s="110">
        <f t="shared" si="251"/>
        <v>0</v>
      </c>
      <c r="K91" s="110"/>
      <c r="L91" s="110"/>
      <c r="M91" s="364"/>
      <c r="N91" s="398"/>
      <c r="O91" s="110"/>
      <c r="P91" s="110"/>
      <c r="Q91" s="110"/>
      <c r="R91" s="110"/>
      <c r="S91" s="110"/>
      <c r="T91" s="110"/>
      <c r="U91" s="110"/>
      <c r="V91" s="110"/>
      <c r="W91" s="110">
        <v>0</v>
      </c>
      <c r="X91" s="110">
        <f t="shared" si="252"/>
        <v>0</v>
      </c>
      <c r="Y91" s="110">
        <f t="shared" si="253"/>
        <v>0</v>
      </c>
      <c r="Z91" s="110"/>
      <c r="AA91" s="398"/>
      <c r="AB91" s="110"/>
      <c r="AC91" s="110"/>
      <c r="AD91" s="110"/>
      <c r="AE91" s="110"/>
      <c r="AF91" s="110">
        <v>0</v>
      </c>
      <c r="AG91" s="135">
        <f t="shared" si="254"/>
        <v>0</v>
      </c>
      <c r="AH91" s="135">
        <f t="shared" si="255"/>
        <v>0</v>
      </c>
      <c r="AI91" s="395"/>
      <c r="AJ91" s="135"/>
      <c r="AK91" s="135"/>
      <c r="AL91" s="135"/>
      <c r="AM91" s="135"/>
      <c r="AN91" s="135"/>
      <c r="AO91" s="135"/>
      <c r="AP91" s="135"/>
      <c r="AQ91" s="135"/>
      <c r="AR91" s="135">
        <v>0</v>
      </c>
      <c r="AS91" s="135">
        <f t="shared" si="256"/>
        <v>0</v>
      </c>
      <c r="AT91" s="135">
        <f t="shared" si="257"/>
        <v>0</v>
      </c>
      <c r="AU91" s="135"/>
      <c r="AV91" s="395"/>
      <c r="AW91" s="135"/>
      <c r="AX91" s="135"/>
      <c r="AY91" s="135"/>
      <c r="AZ91" s="110">
        <f t="shared" si="258"/>
        <v>0</v>
      </c>
      <c r="BA91" s="110">
        <f t="shared" si="259"/>
        <v>0</v>
      </c>
      <c r="BB91" s="110"/>
      <c r="BC91" s="398"/>
      <c r="BD91" s="110"/>
      <c r="BE91" s="110"/>
      <c r="BF91" s="110"/>
      <c r="BG91" s="110"/>
      <c r="BH91" s="110"/>
      <c r="BI91" s="110"/>
      <c r="BJ91" s="110"/>
      <c r="BK91" s="332"/>
      <c r="BL91" s="111" t="s">
        <v>454</v>
      </c>
      <c r="BM91" s="117" t="s">
        <v>570</v>
      </c>
      <c r="BN91" s="36"/>
      <c r="BO91" s="36"/>
      <c r="BP91" s="36"/>
      <c r="BQ91" s="36"/>
      <c r="BR91" s="36"/>
      <c r="BS91" s="36"/>
      <c r="BT91" s="36"/>
      <c r="BU91" s="36"/>
    </row>
    <row r="92" spans="1:73" ht="24" x14ac:dyDescent="0.2">
      <c r="A92" s="165"/>
      <c r="B92" s="129"/>
      <c r="C92" s="191"/>
      <c r="D92" s="192"/>
      <c r="E92" s="108" t="s">
        <v>232</v>
      </c>
      <c r="F92" s="346">
        <f t="shared" si="248"/>
        <v>65761</v>
      </c>
      <c r="G92" s="109">
        <f t="shared" si="249"/>
        <v>66161</v>
      </c>
      <c r="H92" s="110">
        <v>65761</v>
      </c>
      <c r="I92" s="110">
        <f t="shared" si="250"/>
        <v>66161</v>
      </c>
      <c r="J92" s="110">
        <f t="shared" si="251"/>
        <v>400</v>
      </c>
      <c r="K92" s="110"/>
      <c r="L92" s="110"/>
      <c r="M92" s="364"/>
      <c r="N92" s="398">
        <v>400</v>
      </c>
      <c r="O92" s="110"/>
      <c r="P92" s="110"/>
      <c r="Q92" s="110"/>
      <c r="R92" s="110"/>
      <c r="S92" s="110"/>
      <c r="T92" s="110"/>
      <c r="U92" s="110"/>
      <c r="V92" s="110"/>
      <c r="W92" s="110">
        <v>0</v>
      </c>
      <c r="X92" s="110">
        <f t="shared" si="252"/>
        <v>0</v>
      </c>
      <c r="Y92" s="110">
        <f t="shared" si="253"/>
        <v>0</v>
      </c>
      <c r="Z92" s="110"/>
      <c r="AA92" s="398"/>
      <c r="AB92" s="110"/>
      <c r="AC92" s="110"/>
      <c r="AD92" s="110"/>
      <c r="AE92" s="110"/>
      <c r="AF92" s="110">
        <v>0</v>
      </c>
      <c r="AG92" s="135">
        <f t="shared" si="254"/>
        <v>0</v>
      </c>
      <c r="AH92" s="135">
        <f t="shared" si="255"/>
        <v>0</v>
      </c>
      <c r="AI92" s="395"/>
      <c r="AJ92" s="135"/>
      <c r="AK92" s="135"/>
      <c r="AL92" s="135"/>
      <c r="AM92" s="135"/>
      <c r="AN92" s="135"/>
      <c r="AO92" s="135"/>
      <c r="AP92" s="135"/>
      <c r="AQ92" s="135"/>
      <c r="AR92" s="135">
        <v>0</v>
      </c>
      <c r="AS92" s="135">
        <f t="shared" si="256"/>
        <v>0</v>
      </c>
      <c r="AT92" s="135">
        <f t="shared" si="257"/>
        <v>0</v>
      </c>
      <c r="AU92" s="135"/>
      <c r="AV92" s="395"/>
      <c r="AW92" s="135"/>
      <c r="AX92" s="135"/>
      <c r="AY92" s="135"/>
      <c r="AZ92" s="110">
        <f t="shared" si="258"/>
        <v>0</v>
      </c>
      <c r="BA92" s="110">
        <f t="shared" si="259"/>
        <v>0</v>
      </c>
      <c r="BB92" s="110"/>
      <c r="BC92" s="398"/>
      <c r="BD92" s="110"/>
      <c r="BE92" s="110"/>
      <c r="BF92" s="110"/>
      <c r="BG92" s="110"/>
      <c r="BH92" s="110"/>
      <c r="BI92" s="110"/>
      <c r="BJ92" s="110"/>
      <c r="BK92" s="332"/>
      <c r="BL92" s="111" t="s">
        <v>455</v>
      </c>
      <c r="BM92" s="117" t="s">
        <v>570</v>
      </c>
      <c r="BN92" s="36"/>
      <c r="BO92" s="36"/>
      <c r="BP92" s="36"/>
      <c r="BQ92" s="36"/>
      <c r="BR92" s="36"/>
      <c r="BS92" s="36"/>
      <c r="BT92" s="36"/>
      <c r="BU92" s="36"/>
    </row>
    <row r="93" spans="1:73" ht="63" customHeight="1" x14ac:dyDescent="0.2">
      <c r="A93" s="165">
        <v>90010991438</v>
      </c>
      <c r="B93" s="129"/>
      <c r="C93" s="482" t="s">
        <v>609</v>
      </c>
      <c r="D93" s="483"/>
      <c r="E93" s="108" t="s">
        <v>296</v>
      </c>
      <c r="F93" s="346">
        <f t="shared" si="248"/>
        <v>6608</v>
      </c>
      <c r="G93" s="109">
        <f t="shared" si="249"/>
        <v>6608</v>
      </c>
      <c r="H93" s="110">
        <v>6608</v>
      </c>
      <c r="I93" s="110">
        <f t="shared" si="250"/>
        <v>6608</v>
      </c>
      <c r="J93" s="110">
        <f t="shared" si="251"/>
        <v>0</v>
      </c>
      <c r="K93" s="110"/>
      <c r="L93" s="110"/>
      <c r="M93" s="364"/>
      <c r="N93" s="398"/>
      <c r="O93" s="110"/>
      <c r="P93" s="110"/>
      <c r="Q93" s="110"/>
      <c r="R93" s="110"/>
      <c r="S93" s="110"/>
      <c r="T93" s="110"/>
      <c r="U93" s="110"/>
      <c r="V93" s="110"/>
      <c r="W93" s="110">
        <v>0</v>
      </c>
      <c r="X93" s="110">
        <f t="shared" si="252"/>
        <v>0</v>
      </c>
      <c r="Y93" s="110">
        <f t="shared" si="253"/>
        <v>0</v>
      </c>
      <c r="Z93" s="110"/>
      <c r="AA93" s="398"/>
      <c r="AB93" s="110"/>
      <c r="AC93" s="110"/>
      <c r="AD93" s="110"/>
      <c r="AE93" s="110"/>
      <c r="AF93" s="110">
        <v>0</v>
      </c>
      <c r="AG93" s="135">
        <f t="shared" si="254"/>
        <v>0</v>
      </c>
      <c r="AH93" s="135">
        <f t="shared" si="255"/>
        <v>0</v>
      </c>
      <c r="AI93" s="395"/>
      <c r="AJ93" s="135"/>
      <c r="AK93" s="135"/>
      <c r="AL93" s="135"/>
      <c r="AM93" s="135"/>
      <c r="AN93" s="135"/>
      <c r="AO93" s="135"/>
      <c r="AP93" s="135"/>
      <c r="AQ93" s="135"/>
      <c r="AR93" s="135">
        <v>0</v>
      </c>
      <c r="AS93" s="135">
        <f t="shared" si="256"/>
        <v>0</v>
      </c>
      <c r="AT93" s="135">
        <f t="shared" si="257"/>
        <v>0</v>
      </c>
      <c r="AU93" s="135"/>
      <c r="AV93" s="395"/>
      <c r="AW93" s="135"/>
      <c r="AX93" s="135"/>
      <c r="AY93" s="135"/>
      <c r="AZ93" s="110">
        <f t="shared" si="258"/>
        <v>0</v>
      </c>
      <c r="BA93" s="110">
        <f t="shared" si="259"/>
        <v>0</v>
      </c>
      <c r="BB93" s="110"/>
      <c r="BC93" s="398"/>
      <c r="BD93" s="110"/>
      <c r="BE93" s="110"/>
      <c r="BF93" s="110"/>
      <c r="BG93" s="110"/>
      <c r="BH93" s="110"/>
      <c r="BI93" s="110"/>
      <c r="BJ93" s="110"/>
      <c r="BK93" s="332"/>
      <c r="BL93" s="111" t="s">
        <v>456</v>
      </c>
      <c r="BM93" s="117"/>
      <c r="BN93" s="36"/>
      <c r="BO93" s="36"/>
      <c r="BP93" s="36"/>
      <c r="BQ93" s="36"/>
      <c r="BR93" s="36"/>
      <c r="BS93" s="36"/>
      <c r="BT93" s="36"/>
      <c r="BU93" s="36"/>
    </row>
    <row r="94" spans="1:73" s="155" customFormat="1" ht="28.5" customHeight="1" x14ac:dyDescent="0.2">
      <c r="A94" s="165"/>
      <c r="B94" s="129"/>
      <c r="C94" s="159"/>
      <c r="D94" s="160"/>
      <c r="E94" s="108" t="s">
        <v>649</v>
      </c>
      <c r="F94" s="346">
        <f t="shared" si="248"/>
        <v>82605</v>
      </c>
      <c r="G94" s="109">
        <f t="shared" si="249"/>
        <v>82605</v>
      </c>
      <c r="H94" s="110">
        <v>78053</v>
      </c>
      <c r="I94" s="110">
        <f t="shared" si="250"/>
        <v>78053</v>
      </c>
      <c r="J94" s="110">
        <f t="shared" si="251"/>
        <v>0</v>
      </c>
      <c r="K94" s="110"/>
      <c r="L94" s="110"/>
      <c r="M94" s="364"/>
      <c r="N94" s="398"/>
      <c r="O94" s="110"/>
      <c r="P94" s="110"/>
      <c r="Q94" s="110"/>
      <c r="R94" s="110"/>
      <c r="S94" s="110"/>
      <c r="T94" s="110"/>
      <c r="U94" s="110"/>
      <c r="V94" s="110"/>
      <c r="W94" s="110">
        <v>0</v>
      </c>
      <c r="X94" s="110">
        <f t="shared" si="252"/>
        <v>0</v>
      </c>
      <c r="Y94" s="110">
        <f t="shared" si="253"/>
        <v>0</v>
      </c>
      <c r="Z94" s="110"/>
      <c r="AA94" s="398"/>
      <c r="AB94" s="110"/>
      <c r="AC94" s="110"/>
      <c r="AD94" s="110"/>
      <c r="AE94" s="110"/>
      <c r="AF94" s="110">
        <v>4552</v>
      </c>
      <c r="AG94" s="135">
        <f t="shared" si="254"/>
        <v>4552</v>
      </c>
      <c r="AH94" s="135">
        <f t="shared" si="255"/>
        <v>0</v>
      </c>
      <c r="AI94" s="395"/>
      <c r="AJ94" s="135"/>
      <c r="AK94" s="135"/>
      <c r="AL94" s="135"/>
      <c r="AM94" s="135"/>
      <c r="AN94" s="135"/>
      <c r="AO94" s="135"/>
      <c r="AP94" s="135"/>
      <c r="AQ94" s="135"/>
      <c r="AR94" s="110">
        <v>0</v>
      </c>
      <c r="AS94" s="135">
        <f t="shared" si="256"/>
        <v>0</v>
      </c>
      <c r="AT94" s="135">
        <f t="shared" si="257"/>
        <v>0</v>
      </c>
      <c r="AU94" s="135"/>
      <c r="AV94" s="395"/>
      <c r="AW94" s="135"/>
      <c r="AX94" s="135"/>
      <c r="AY94" s="135"/>
      <c r="AZ94" s="110">
        <f t="shared" si="258"/>
        <v>0</v>
      </c>
      <c r="BA94" s="110">
        <f t="shared" si="259"/>
        <v>0</v>
      </c>
      <c r="BB94" s="110"/>
      <c r="BC94" s="398"/>
      <c r="BD94" s="110"/>
      <c r="BE94" s="110"/>
      <c r="BF94" s="110"/>
      <c r="BG94" s="110"/>
      <c r="BH94" s="110"/>
      <c r="BI94" s="110"/>
      <c r="BJ94" s="110"/>
      <c r="BK94" s="332"/>
      <c r="BL94" s="111" t="s">
        <v>457</v>
      </c>
      <c r="BM94" s="117"/>
      <c r="BN94" s="36"/>
      <c r="BO94" s="36"/>
      <c r="BP94" s="36"/>
      <c r="BQ94" s="36"/>
      <c r="BR94" s="36"/>
      <c r="BS94" s="36"/>
      <c r="BT94" s="36"/>
      <c r="BU94" s="36"/>
    </row>
    <row r="95" spans="1:73" ht="12.75" thickBot="1" x14ac:dyDescent="0.25">
      <c r="A95" s="165"/>
      <c r="B95" s="148"/>
      <c r="C95" s="480"/>
      <c r="D95" s="481"/>
      <c r="E95" s="161"/>
      <c r="F95" s="347"/>
      <c r="G95" s="95"/>
      <c r="H95" s="96"/>
      <c r="I95" s="96"/>
      <c r="J95" s="96"/>
      <c r="K95" s="96"/>
      <c r="L95" s="96"/>
      <c r="M95" s="365"/>
      <c r="N95" s="412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412"/>
      <c r="AB95" s="96"/>
      <c r="AC95" s="96"/>
      <c r="AD95" s="96"/>
      <c r="AE95" s="96"/>
      <c r="AF95" s="96"/>
      <c r="AG95" s="134"/>
      <c r="AH95" s="134"/>
      <c r="AI95" s="396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396"/>
      <c r="AW95" s="134"/>
      <c r="AX95" s="134"/>
      <c r="AY95" s="134"/>
      <c r="AZ95" s="96"/>
      <c r="BA95" s="96"/>
      <c r="BB95" s="96"/>
      <c r="BC95" s="412"/>
      <c r="BD95" s="96"/>
      <c r="BE95" s="96"/>
      <c r="BF95" s="96"/>
      <c r="BG95" s="96"/>
      <c r="BH95" s="96"/>
      <c r="BI95" s="96"/>
      <c r="BJ95" s="96"/>
      <c r="BK95" s="333"/>
      <c r="BL95" s="97"/>
      <c r="BM95" s="118"/>
      <c r="BN95" s="36"/>
      <c r="BO95" s="36"/>
      <c r="BP95" s="36"/>
      <c r="BQ95" s="36"/>
      <c r="BR95" s="36"/>
      <c r="BS95" s="36"/>
      <c r="BT95" s="36"/>
      <c r="BU95" s="36"/>
    </row>
    <row r="96" spans="1:73" ht="24.75" thickBot="1" x14ac:dyDescent="0.25">
      <c r="A96" s="201"/>
      <c r="B96" s="477" t="s">
        <v>14</v>
      </c>
      <c r="C96" s="477"/>
      <c r="D96" s="198" t="s">
        <v>15</v>
      </c>
      <c r="E96" s="16"/>
      <c r="F96" s="348">
        <f>SUM(F97:F132)</f>
        <v>8990521</v>
      </c>
      <c r="G96" s="17">
        <f>SUM(G97:G132)</f>
        <v>9051609</v>
      </c>
      <c r="H96" s="10">
        <f t="shared" ref="H96:AY96" si="260">SUM(H97:H132)</f>
        <v>7851532</v>
      </c>
      <c r="I96" s="10">
        <f t="shared" ref="I96" si="261">SUM(I97:I132)</f>
        <v>7868536</v>
      </c>
      <c r="J96" s="10">
        <f t="shared" ref="J96" si="262">SUM(J97:J132)</f>
        <v>17004</v>
      </c>
      <c r="K96" s="10">
        <f t="shared" ref="K96" si="263">SUM(K97:K132)</f>
        <v>0</v>
      </c>
      <c r="L96" s="10">
        <f t="shared" ref="L96" si="264">SUM(L97:L132)</f>
        <v>-218</v>
      </c>
      <c r="M96" s="363">
        <f t="shared" ref="M96" si="265">SUM(M97:M132)</f>
        <v>5722</v>
      </c>
      <c r="N96" s="394">
        <f t="shared" ref="N96" si="266">SUM(N97:N132)</f>
        <v>11500</v>
      </c>
      <c r="O96" s="10">
        <f t="shared" ref="O96" si="267">SUM(O97:O132)</f>
        <v>0</v>
      </c>
      <c r="P96" s="10">
        <f t="shared" ref="P96" si="268">SUM(P97:P132)</f>
        <v>0</v>
      </c>
      <c r="Q96" s="10">
        <f t="shared" ref="Q96" si="269">SUM(Q97:Q132)</f>
        <v>0</v>
      </c>
      <c r="R96" s="10">
        <f t="shared" ref="R96" si="270">SUM(R97:R132)</f>
        <v>0</v>
      </c>
      <c r="S96" s="10">
        <f t="shared" ref="S96" si="271">SUM(S97:S132)</f>
        <v>0</v>
      </c>
      <c r="T96" s="10">
        <f t="shared" ref="T96" si="272">SUM(T97:T132)</f>
        <v>0</v>
      </c>
      <c r="U96" s="10">
        <f t="shared" ref="U96" si="273">SUM(U97:U132)</f>
        <v>0</v>
      </c>
      <c r="V96" s="10">
        <f t="shared" ref="V96" si="274">SUM(V97:V132)</f>
        <v>0</v>
      </c>
      <c r="W96" s="10">
        <f t="shared" si="260"/>
        <v>8525</v>
      </c>
      <c r="X96" s="10">
        <f t="shared" ref="X96" si="275">SUM(X97:X132)</f>
        <v>7986</v>
      </c>
      <c r="Y96" s="10">
        <f t="shared" ref="Y96" si="276">SUM(Y97:Y132)</f>
        <v>-539</v>
      </c>
      <c r="Z96" s="10">
        <f t="shared" ref="Z96" si="277">SUM(Z97:Z132)</f>
        <v>0</v>
      </c>
      <c r="AA96" s="394">
        <f t="shared" ref="AA96" si="278">SUM(AA97:AA132)</f>
        <v>-539</v>
      </c>
      <c r="AB96" s="10">
        <f t="shared" ref="AB96" si="279">SUM(AB97:AB132)</f>
        <v>0</v>
      </c>
      <c r="AC96" s="10">
        <f t="shared" ref="AC96" si="280">SUM(AC97:AC132)</f>
        <v>0</v>
      </c>
      <c r="AD96" s="10">
        <f t="shared" ref="AD96" si="281">SUM(AD97:AD132)</f>
        <v>0</v>
      </c>
      <c r="AE96" s="10">
        <f t="shared" ref="AE96" si="282">SUM(AE97:AE132)</f>
        <v>0</v>
      </c>
      <c r="AF96" s="10">
        <f t="shared" si="260"/>
        <v>254166</v>
      </c>
      <c r="AG96" s="10">
        <f t="shared" ref="AG96" si="283">SUM(AG97:AG132)</f>
        <v>298475</v>
      </c>
      <c r="AH96" s="10">
        <f t="shared" ref="AH96" si="284">SUM(AH97:AH132)</f>
        <v>44309</v>
      </c>
      <c r="AI96" s="394">
        <f t="shared" ref="AI96" si="285">SUM(AI97:AI132)</f>
        <v>44309</v>
      </c>
      <c r="AJ96" s="10">
        <f t="shared" ref="AJ96" si="286">SUM(AJ97:AJ132)</f>
        <v>0</v>
      </c>
      <c r="AK96" s="10">
        <f t="shared" ref="AK96" si="287">SUM(AK97:AK132)</f>
        <v>0</v>
      </c>
      <c r="AL96" s="10">
        <f t="shared" ref="AL96" si="288">SUM(AL97:AL132)</f>
        <v>0</v>
      </c>
      <c r="AM96" s="10">
        <f t="shared" ref="AM96" si="289">SUM(AM97:AM132)</f>
        <v>0</v>
      </c>
      <c r="AN96" s="10">
        <f t="shared" ref="AN96" si="290">SUM(AN97:AN132)</f>
        <v>0</v>
      </c>
      <c r="AO96" s="10">
        <f t="shared" ref="AO96" si="291">SUM(AO97:AO132)</f>
        <v>0</v>
      </c>
      <c r="AP96" s="10">
        <f t="shared" ref="AP96" si="292">SUM(AP97:AP132)</f>
        <v>0</v>
      </c>
      <c r="AQ96" s="10">
        <f t="shared" si="260"/>
        <v>876648</v>
      </c>
      <c r="AR96" s="133">
        <f t="shared" si="260"/>
        <v>0</v>
      </c>
      <c r="AS96" s="133">
        <f t="shared" ref="AS96" si="293">SUM(AS97:AS132)</f>
        <v>314</v>
      </c>
      <c r="AT96" s="133">
        <f t="shared" ref="AT96" si="294">SUM(AT97:AT132)</f>
        <v>314</v>
      </c>
      <c r="AU96" s="133">
        <f t="shared" ref="AU96" si="295">SUM(AU97:AU132)</f>
        <v>0</v>
      </c>
      <c r="AV96" s="401">
        <f t="shared" ref="AV96" si="296">SUM(AV97:AV132)</f>
        <v>314</v>
      </c>
      <c r="AW96" s="133">
        <f t="shared" ref="AW96" si="297">SUM(AW97:AW132)</f>
        <v>0</v>
      </c>
      <c r="AX96" s="133">
        <f t="shared" ref="AX96" si="298">SUM(AX97:AX132)</f>
        <v>0</v>
      </c>
      <c r="AY96" s="133">
        <f t="shared" si="260"/>
        <v>-350</v>
      </c>
      <c r="AZ96" s="10">
        <f t="shared" ref="AZ96" si="299">SUM(AZ97:AZ132)</f>
        <v>-350</v>
      </c>
      <c r="BA96" s="10">
        <f t="shared" ref="BA96" si="300">SUM(BA97:BA132)</f>
        <v>0</v>
      </c>
      <c r="BB96" s="10">
        <f t="shared" ref="BB96" si="301">SUM(BB97:BB132)</f>
        <v>0</v>
      </c>
      <c r="BC96" s="394">
        <f t="shared" ref="BC96" si="302">SUM(BC97:BC132)</f>
        <v>0</v>
      </c>
      <c r="BD96" s="10">
        <f t="shared" ref="BD96" si="303">SUM(BD97:BD132)</f>
        <v>0</v>
      </c>
      <c r="BE96" s="10">
        <f t="shared" ref="BE96" si="304">SUM(BE97:BE132)</f>
        <v>0</v>
      </c>
      <c r="BF96" s="10">
        <f t="shared" ref="BF96" si="305">SUM(BF97:BF132)</f>
        <v>0</v>
      </c>
      <c r="BG96" s="10">
        <f t="shared" ref="BG96" si="306">SUM(BG97:BG132)</f>
        <v>0</v>
      </c>
      <c r="BH96" s="10">
        <f t="shared" ref="BH96" si="307">SUM(BH97:BH132)</f>
        <v>0</v>
      </c>
      <c r="BI96" s="10">
        <f t="shared" ref="BI96" si="308">SUM(BI97:BI132)</f>
        <v>0</v>
      </c>
      <c r="BJ96" s="10">
        <f t="shared" ref="BJ96" si="309">SUM(BJ97:BJ132)</f>
        <v>0</v>
      </c>
      <c r="BK96" s="334">
        <f t="shared" ref="BK96" si="310">SUM(BK97:BK132)</f>
        <v>0</v>
      </c>
      <c r="BL96" s="18"/>
      <c r="BM96" s="119"/>
      <c r="BN96" s="36"/>
      <c r="BO96" s="36"/>
      <c r="BP96" s="36"/>
      <c r="BQ96" s="36"/>
      <c r="BR96" s="36"/>
      <c r="BS96" s="36"/>
      <c r="BT96" s="36"/>
      <c r="BU96" s="36"/>
    </row>
    <row r="97" spans="1:73" ht="24.75" thickTop="1" x14ac:dyDescent="0.2">
      <c r="A97" s="208">
        <v>90000056357</v>
      </c>
      <c r="B97" s="200"/>
      <c r="C97" s="475" t="s">
        <v>5</v>
      </c>
      <c r="D97" s="476"/>
      <c r="E97" s="108" t="s">
        <v>206</v>
      </c>
      <c r="F97" s="350">
        <f t="shared" ref="F97:F131" si="311">H97+W97+AF97+AQ97+AR97+AY97</f>
        <v>494003</v>
      </c>
      <c r="G97" s="113">
        <f t="shared" ref="G97:G131" si="312">I97+X97+AG97+AQ97+AS97+AZ97</f>
        <v>490003</v>
      </c>
      <c r="H97" s="273">
        <v>494003</v>
      </c>
      <c r="I97" s="273">
        <f t="shared" ref="I97:I129" si="313">J97+H97</f>
        <v>490003</v>
      </c>
      <c r="J97" s="273">
        <f t="shared" ref="J97:J129" si="314">SUM(K97:V97)</f>
        <v>-4000</v>
      </c>
      <c r="K97" s="273"/>
      <c r="L97" s="273">
        <v>-4000</v>
      </c>
      <c r="M97" s="367"/>
      <c r="N97" s="414"/>
      <c r="O97" s="273"/>
      <c r="P97" s="273"/>
      <c r="Q97" s="273"/>
      <c r="R97" s="273"/>
      <c r="S97" s="273"/>
      <c r="T97" s="273"/>
      <c r="U97" s="273"/>
      <c r="V97" s="273"/>
      <c r="W97" s="273">
        <v>0</v>
      </c>
      <c r="X97" s="273">
        <f t="shared" ref="X97:X129" si="315">Y97+W97</f>
        <v>0</v>
      </c>
      <c r="Y97" s="273">
        <f t="shared" ref="Y97:Y129" si="316">SUM(Z97:AE97)</f>
        <v>0</v>
      </c>
      <c r="Z97" s="273"/>
      <c r="AA97" s="414"/>
      <c r="AB97" s="273"/>
      <c r="AC97" s="273"/>
      <c r="AD97" s="273"/>
      <c r="AE97" s="273"/>
      <c r="AF97" s="273">
        <v>0</v>
      </c>
      <c r="AG97" s="136">
        <f t="shared" ref="AG97:AG129" si="317">AH97+AF97</f>
        <v>0</v>
      </c>
      <c r="AH97" s="136">
        <f t="shared" ref="AH97:AH129" si="318">SUM(AI97:AP97)</f>
        <v>0</v>
      </c>
      <c r="AI97" s="399"/>
      <c r="AJ97" s="136"/>
      <c r="AK97" s="136"/>
      <c r="AL97" s="136"/>
      <c r="AM97" s="136"/>
      <c r="AN97" s="136"/>
      <c r="AO97" s="136"/>
      <c r="AP97" s="136"/>
      <c r="AQ97" s="136"/>
      <c r="AR97" s="136">
        <v>0</v>
      </c>
      <c r="AS97" s="138">
        <f t="shared" ref="AS97:AS129" si="319">AT97+AR97</f>
        <v>0</v>
      </c>
      <c r="AT97" s="138">
        <f t="shared" ref="AT97:AT129" si="320">SUM(AU97:AX97)</f>
        <v>0</v>
      </c>
      <c r="AU97" s="138"/>
      <c r="AV97" s="397"/>
      <c r="AW97" s="138"/>
      <c r="AX97" s="138"/>
      <c r="AY97" s="138"/>
      <c r="AZ97" s="269">
        <f t="shared" ref="AZ97:AZ129" si="321">BA97+AY97</f>
        <v>0</v>
      </c>
      <c r="BA97" s="269">
        <f t="shared" ref="BA97:BA129" si="322">SUM(BB97:BK97)</f>
        <v>0</v>
      </c>
      <c r="BB97" s="269"/>
      <c r="BC97" s="413"/>
      <c r="BD97" s="269"/>
      <c r="BE97" s="269"/>
      <c r="BF97" s="269"/>
      <c r="BG97" s="269"/>
      <c r="BH97" s="269"/>
      <c r="BI97" s="269"/>
      <c r="BJ97" s="269"/>
      <c r="BK97" s="335"/>
      <c r="BL97" s="111" t="s">
        <v>592</v>
      </c>
      <c r="BM97" s="117"/>
      <c r="BN97" s="36"/>
      <c r="BO97" s="36"/>
      <c r="BP97" s="36"/>
      <c r="BQ97" s="36"/>
      <c r="BR97" s="36"/>
      <c r="BS97" s="36"/>
      <c r="BT97" s="36"/>
      <c r="BU97" s="36"/>
    </row>
    <row r="98" spans="1:73" ht="36" x14ac:dyDescent="0.2">
      <c r="A98" s="165"/>
      <c r="B98" s="129"/>
      <c r="C98" s="191"/>
      <c r="D98" s="192"/>
      <c r="E98" s="266" t="s">
        <v>691</v>
      </c>
      <c r="F98" s="346">
        <f t="shared" si="311"/>
        <v>484000</v>
      </c>
      <c r="G98" s="109">
        <f t="shared" si="312"/>
        <v>487782</v>
      </c>
      <c r="H98" s="110">
        <v>484000</v>
      </c>
      <c r="I98" s="110">
        <f t="shared" si="313"/>
        <v>487782</v>
      </c>
      <c r="J98" s="110">
        <f t="shared" si="314"/>
        <v>3782</v>
      </c>
      <c r="K98" s="110"/>
      <c r="L98" s="110">
        <v>3782</v>
      </c>
      <c r="M98" s="364"/>
      <c r="N98" s="398"/>
      <c r="O98" s="110"/>
      <c r="P98" s="110"/>
      <c r="Q98" s="110"/>
      <c r="R98" s="110"/>
      <c r="S98" s="110"/>
      <c r="T98" s="110"/>
      <c r="U98" s="110"/>
      <c r="V98" s="110"/>
      <c r="W98" s="110">
        <v>0</v>
      </c>
      <c r="X98" s="110">
        <f t="shared" si="315"/>
        <v>0</v>
      </c>
      <c r="Y98" s="110">
        <f t="shared" si="316"/>
        <v>0</v>
      </c>
      <c r="Z98" s="110"/>
      <c r="AA98" s="398"/>
      <c r="AB98" s="110"/>
      <c r="AC98" s="110"/>
      <c r="AD98" s="110"/>
      <c r="AE98" s="110"/>
      <c r="AF98" s="110">
        <v>0</v>
      </c>
      <c r="AG98" s="135">
        <f t="shared" si="317"/>
        <v>0</v>
      </c>
      <c r="AH98" s="135">
        <f t="shared" si="318"/>
        <v>0</v>
      </c>
      <c r="AI98" s="395"/>
      <c r="AJ98" s="135"/>
      <c r="AK98" s="135"/>
      <c r="AL98" s="135"/>
      <c r="AM98" s="135"/>
      <c r="AN98" s="135"/>
      <c r="AO98" s="135"/>
      <c r="AP98" s="135"/>
      <c r="AQ98" s="135"/>
      <c r="AR98" s="135">
        <v>0</v>
      </c>
      <c r="AS98" s="135">
        <f t="shared" si="319"/>
        <v>0</v>
      </c>
      <c r="AT98" s="135">
        <f t="shared" si="320"/>
        <v>0</v>
      </c>
      <c r="AU98" s="135"/>
      <c r="AV98" s="395"/>
      <c r="AW98" s="135"/>
      <c r="AX98" s="135"/>
      <c r="AY98" s="135"/>
      <c r="AZ98" s="110">
        <f t="shared" si="321"/>
        <v>0</v>
      </c>
      <c r="BA98" s="110">
        <f t="shared" si="322"/>
        <v>0</v>
      </c>
      <c r="BB98" s="110"/>
      <c r="BC98" s="398"/>
      <c r="BD98" s="110"/>
      <c r="BE98" s="110"/>
      <c r="BF98" s="110"/>
      <c r="BG98" s="110"/>
      <c r="BH98" s="110"/>
      <c r="BI98" s="110"/>
      <c r="BJ98" s="110"/>
      <c r="BK98" s="332"/>
      <c r="BL98" s="111" t="s">
        <v>437</v>
      </c>
      <c r="BM98" s="117" t="s">
        <v>654</v>
      </c>
      <c r="BN98" s="36"/>
      <c r="BO98" s="36"/>
      <c r="BP98" s="36"/>
      <c r="BQ98" s="36"/>
      <c r="BR98" s="36"/>
      <c r="BS98" s="36"/>
      <c r="BT98" s="36"/>
      <c r="BU98" s="36"/>
    </row>
    <row r="99" spans="1:73" ht="24" x14ac:dyDescent="0.2">
      <c r="A99" s="165"/>
      <c r="B99" s="129"/>
      <c r="C99" s="191"/>
      <c r="D99" s="192"/>
      <c r="E99" s="108" t="s">
        <v>285</v>
      </c>
      <c r="F99" s="346">
        <f t="shared" si="311"/>
        <v>30000</v>
      </c>
      <c r="G99" s="109">
        <f t="shared" si="312"/>
        <v>30000</v>
      </c>
      <c r="H99" s="110">
        <v>30000</v>
      </c>
      <c r="I99" s="110">
        <f t="shared" si="313"/>
        <v>30000</v>
      </c>
      <c r="J99" s="110">
        <f t="shared" si="314"/>
        <v>0</v>
      </c>
      <c r="K99" s="110"/>
      <c r="L99" s="110"/>
      <c r="M99" s="364"/>
      <c r="N99" s="398"/>
      <c r="O99" s="110"/>
      <c r="P99" s="110"/>
      <c r="Q99" s="110"/>
      <c r="R99" s="110"/>
      <c r="S99" s="110"/>
      <c r="T99" s="110"/>
      <c r="U99" s="110"/>
      <c r="V99" s="110"/>
      <c r="W99" s="110">
        <v>0</v>
      </c>
      <c r="X99" s="110">
        <f t="shared" si="315"/>
        <v>0</v>
      </c>
      <c r="Y99" s="110">
        <f t="shared" si="316"/>
        <v>0</v>
      </c>
      <c r="Z99" s="110"/>
      <c r="AA99" s="398"/>
      <c r="AB99" s="110"/>
      <c r="AC99" s="110"/>
      <c r="AD99" s="110"/>
      <c r="AE99" s="110"/>
      <c r="AF99" s="110">
        <v>0</v>
      </c>
      <c r="AG99" s="135">
        <f t="shared" si="317"/>
        <v>0</v>
      </c>
      <c r="AH99" s="135">
        <f t="shared" si="318"/>
        <v>0</v>
      </c>
      <c r="AI99" s="395"/>
      <c r="AJ99" s="135"/>
      <c r="AK99" s="135"/>
      <c r="AL99" s="135"/>
      <c r="AM99" s="135"/>
      <c r="AN99" s="135"/>
      <c r="AO99" s="135"/>
      <c r="AP99" s="135"/>
      <c r="AQ99" s="135"/>
      <c r="AR99" s="135">
        <v>0</v>
      </c>
      <c r="AS99" s="135">
        <f t="shared" si="319"/>
        <v>0</v>
      </c>
      <c r="AT99" s="135">
        <f t="shared" si="320"/>
        <v>0</v>
      </c>
      <c r="AU99" s="135"/>
      <c r="AV99" s="395"/>
      <c r="AW99" s="135"/>
      <c r="AX99" s="135"/>
      <c r="AY99" s="135"/>
      <c r="AZ99" s="110">
        <f t="shared" si="321"/>
        <v>0</v>
      </c>
      <c r="BA99" s="110">
        <f t="shared" si="322"/>
        <v>0</v>
      </c>
      <c r="BB99" s="110"/>
      <c r="BC99" s="398"/>
      <c r="BD99" s="110"/>
      <c r="BE99" s="110"/>
      <c r="BF99" s="110"/>
      <c r="BG99" s="110"/>
      <c r="BH99" s="110"/>
      <c r="BI99" s="110"/>
      <c r="BJ99" s="110"/>
      <c r="BK99" s="332"/>
      <c r="BL99" s="111" t="s">
        <v>438</v>
      </c>
      <c r="BM99" s="117" t="s">
        <v>672</v>
      </c>
      <c r="BN99" s="36"/>
      <c r="BO99" s="36"/>
      <c r="BP99" s="36"/>
      <c r="BQ99" s="36"/>
      <c r="BR99" s="36"/>
      <c r="BS99" s="36"/>
      <c r="BT99" s="36"/>
      <c r="BU99" s="36"/>
    </row>
    <row r="100" spans="1:73" ht="12.75" x14ac:dyDescent="0.2">
      <c r="A100" s="165"/>
      <c r="B100" s="129"/>
      <c r="C100" s="191"/>
      <c r="D100" s="192"/>
      <c r="E100" s="265" t="s">
        <v>604</v>
      </c>
      <c r="F100" s="346">
        <f t="shared" si="311"/>
        <v>613674</v>
      </c>
      <c r="G100" s="109">
        <f t="shared" si="312"/>
        <v>613674</v>
      </c>
      <c r="H100" s="110">
        <v>613674</v>
      </c>
      <c r="I100" s="110">
        <f t="shared" si="313"/>
        <v>613674</v>
      </c>
      <c r="J100" s="110">
        <f t="shared" si="314"/>
        <v>0</v>
      </c>
      <c r="K100" s="110"/>
      <c r="L100" s="110"/>
      <c r="M100" s="364"/>
      <c r="N100" s="398"/>
      <c r="O100" s="110"/>
      <c r="P100" s="110"/>
      <c r="Q100" s="110"/>
      <c r="R100" s="110"/>
      <c r="S100" s="110"/>
      <c r="T100" s="110"/>
      <c r="U100" s="110"/>
      <c r="V100" s="110"/>
      <c r="W100" s="110">
        <v>0</v>
      </c>
      <c r="X100" s="110">
        <f t="shared" si="315"/>
        <v>0</v>
      </c>
      <c r="Y100" s="110">
        <f t="shared" si="316"/>
        <v>0</v>
      </c>
      <c r="Z100" s="110"/>
      <c r="AA100" s="398"/>
      <c r="AB100" s="110"/>
      <c r="AC100" s="110"/>
      <c r="AD100" s="110"/>
      <c r="AE100" s="110"/>
      <c r="AF100" s="110">
        <v>0</v>
      </c>
      <c r="AG100" s="135">
        <f t="shared" si="317"/>
        <v>0</v>
      </c>
      <c r="AH100" s="135">
        <f t="shared" si="318"/>
        <v>0</v>
      </c>
      <c r="AI100" s="395"/>
      <c r="AJ100" s="135"/>
      <c r="AK100" s="135"/>
      <c r="AL100" s="135"/>
      <c r="AM100" s="135"/>
      <c r="AN100" s="135"/>
      <c r="AO100" s="135"/>
      <c r="AP100" s="135"/>
      <c r="AQ100" s="135"/>
      <c r="AR100" s="135">
        <v>0</v>
      </c>
      <c r="AS100" s="135">
        <f t="shared" si="319"/>
        <v>0</v>
      </c>
      <c r="AT100" s="135">
        <f t="shared" si="320"/>
        <v>0</v>
      </c>
      <c r="AU100" s="135"/>
      <c r="AV100" s="395"/>
      <c r="AW100" s="135"/>
      <c r="AX100" s="135"/>
      <c r="AY100" s="135"/>
      <c r="AZ100" s="110">
        <f t="shared" si="321"/>
        <v>0</v>
      </c>
      <c r="BA100" s="110">
        <f t="shared" si="322"/>
        <v>0</v>
      </c>
      <c r="BB100" s="110"/>
      <c r="BC100" s="398"/>
      <c r="BD100" s="110"/>
      <c r="BE100" s="110"/>
      <c r="BF100" s="110"/>
      <c r="BG100" s="110"/>
      <c r="BH100" s="110"/>
      <c r="BI100" s="110"/>
      <c r="BJ100" s="110"/>
      <c r="BK100" s="332"/>
      <c r="BL100" s="111" t="s">
        <v>439</v>
      </c>
      <c r="BM100" s="117" t="s">
        <v>565</v>
      </c>
      <c r="BN100" s="36"/>
      <c r="BO100" s="36"/>
      <c r="BP100" s="36"/>
      <c r="BQ100" s="36"/>
      <c r="BR100" s="36"/>
      <c r="BS100" s="36"/>
      <c r="BT100" s="36"/>
      <c r="BU100" s="36"/>
    </row>
    <row r="101" spans="1:73" ht="24" x14ac:dyDescent="0.2">
      <c r="A101" s="165"/>
      <c r="B101" s="129"/>
      <c r="C101" s="108"/>
      <c r="D101" s="307"/>
      <c r="E101" s="108" t="s">
        <v>338</v>
      </c>
      <c r="F101" s="346">
        <f t="shared" si="311"/>
        <v>188500</v>
      </c>
      <c r="G101" s="109">
        <f t="shared" si="312"/>
        <v>166500</v>
      </c>
      <c r="H101" s="110">
        <v>188500</v>
      </c>
      <c r="I101" s="110">
        <f t="shared" si="313"/>
        <v>166500</v>
      </c>
      <c r="J101" s="110">
        <f t="shared" si="314"/>
        <v>-22000</v>
      </c>
      <c r="K101" s="110"/>
      <c r="L101" s="110"/>
      <c r="M101" s="364"/>
      <c r="N101" s="398">
        <v>-22000</v>
      </c>
      <c r="O101" s="110"/>
      <c r="P101" s="110"/>
      <c r="Q101" s="110"/>
      <c r="R101" s="110"/>
      <c r="S101" s="110"/>
      <c r="T101" s="110"/>
      <c r="U101" s="110"/>
      <c r="V101" s="110"/>
      <c r="W101" s="110">
        <v>0</v>
      </c>
      <c r="X101" s="110">
        <f t="shared" si="315"/>
        <v>0</v>
      </c>
      <c r="Y101" s="110">
        <f t="shared" si="316"/>
        <v>0</v>
      </c>
      <c r="Z101" s="110"/>
      <c r="AA101" s="398"/>
      <c r="AB101" s="110"/>
      <c r="AC101" s="110"/>
      <c r="AD101" s="110"/>
      <c r="AE101" s="110"/>
      <c r="AF101" s="110">
        <v>0</v>
      </c>
      <c r="AG101" s="135">
        <f t="shared" si="317"/>
        <v>0</v>
      </c>
      <c r="AH101" s="135">
        <f t="shared" si="318"/>
        <v>0</v>
      </c>
      <c r="AI101" s="395"/>
      <c r="AJ101" s="135"/>
      <c r="AK101" s="135"/>
      <c r="AL101" s="135"/>
      <c r="AM101" s="135"/>
      <c r="AN101" s="135"/>
      <c r="AO101" s="135"/>
      <c r="AP101" s="135"/>
      <c r="AQ101" s="135"/>
      <c r="AR101" s="135">
        <v>0</v>
      </c>
      <c r="AS101" s="135">
        <f t="shared" si="319"/>
        <v>0</v>
      </c>
      <c r="AT101" s="135">
        <f t="shared" si="320"/>
        <v>0</v>
      </c>
      <c r="AU101" s="135"/>
      <c r="AV101" s="395"/>
      <c r="AW101" s="135"/>
      <c r="AX101" s="135"/>
      <c r="AY101" s="135"/>
      <c r="AZ101" s="110">
        <f t="shared" si="321"/>
        <v>0</v>
      </c>
      <c r="BA101" s="110">
        <f t="shared" si="322"/>
        <v>0</v>
      </c>
      <c r="BB101" s="110"/>
      <c r="BC101" s="398"/>
      <c r="BD101" s="110"/>
      <c r="BE101" s="110"/>
      <c r="BF101" s="110"/>
      <c r="BG101" s="110"/>
      <c r="BH101" s="110"/>
      <c r="BI101" s="110"/>
      <c r="BJ101" s="110"/>
      <c r="BK101" s="332"/>
      <c r="BL101" s="111" t="s">
        <v>440</v>
      </c>
      <c r="BM101" s="117" t="s">
        <v>560</v>
      </c>
      <c r="BN101" s="36"/>
      <c r="BO101" s="36"/>
      <c r="BP101" s="36"/>
      <c r="BQ101" s="36"/>
      <c r="BR101" s="36"/>
      <c r="BS101" s="36"/>
      <c r="BT101" s="36"/>
      <c r="BU101" s="36"/>
    </row>
    <row r="102" spans="1:73" s="268" customFormat="1" x14ac:dyDescent="0.2">
      <c r="A102" s="165"/>
      <c r="B102" s="129"/>
      <c r="C102" s="108"/>
      <c r="D102" s="307"/>
      <c r="E102" s="108" t="s">
        <v>251</v>
      </c>
      <c r="F102" s="346">
        <f t="shared" si="311"/>
        <v>966772</v>
      </c>
      <c r="G102" s="109">
        <f t="shared" si="312"/>
        <v>966772</v>
      </c>
      <c r="H102" s="110">
        <v>966772</v>
      </c>
      <c r="I102" s="110">
        <f t="shared" si="313"/>
        <v>966772</v>
      </c>
      <c r="J102" s="110">
        <f t="shared" si="314"/>
        <v>0</v>
      </c>
      <c r="K102" s="110"/>
      <c r="L102" s="110"/>
      <c r="M102" s="364"/>
      <c r="N102" s="398"/>
      <c r="O102" s="110"/>
      <c r="P102" s="110"/>
      <c r="Q102" s="110"/>
      <c r="R102" s="110"/>
      <c r="S102" s="110"/>
      <c r="T102" s="110"/>
      <c r="U102" s="110"/>
      <c r="V102" s="110"/>
      <c r="W102" s="110">
        <v>0</v>
      </c>
      <c r="X102" s="110">
        <f t="shared" si="315"/>
        <v>0</v>
      </c>
      <c r="Y102" s="110">
        <f t="shared" si="316"/>
        <v>0</v>
      </c>
      <c r="Z102" s="110"/>
      <c r="AA102" s="398"/>
      <c r="AB102" s="110"/>
      <c r="AC102" s="110"/>
      <c r="AD102" s="110"/>
      <c r="AE102" s="110"/>
      <c r="AF102" s="110">
        <v>0</v>
      </c>
      <c r="AG102" s="135">
        <f t="shared" si="317"/>
        <v>0</v>
      </c>
      <c r="AH102" s="135">
        <f t="shared" si="318"/>
        <v>0</v>
      </c>
      <c r="AI102" s="395"/>
      <c r="AJ102" s="135"/>
      <c r="AK102" s="135"/>
      <c r="AL102" s="135"/>
      <c r="AM102" s="135"/>
      <c r="AN102" s="135"/>
      <c r="AO102" s="135"/>
      <c r="AP102" s="135"/>
      <c r="AQ102" s="135"/>
      <c r="AR102" s="135">
        <v>0</v>
      </c>
      <c r="AS102" s="135">
        <f t="shared" si="319"/>
        <v>0</v>
      </c>
      <c r="AT102" s="135">
        <f t="shared" si="320"/>
        <v>0</v>
      </c>
      <c r="AU102" s="135"/>
      <c r="AV102" s="395"/>
      <c r="AW102" s="135"/>
      <c r="AX102" s="135"/>
      <c r="AY102" s="135"/>
      <c r="AZ102" s="110">
        <f t="shared" si="321"/>
        <v>0</v>
      </c>
      <c r="BA102" s="110">
        <f t="shared" si="322"/>
        <v>0</v>
      </c>
      <c r="BB102" s="110"/>
      <c r="BC102" s="398"/>
      <c r="BD102" s="110"/>
      <c r="BE102" s="110"/>
      <c r="BF102" s="110"/>
      <c r="BG102" s="110"/>
      <c r="BH102" s="110"/>
      <c r="BI102" s="110"/>
      <c r="BJ102" s="110"/>
      <c r="BK102" s="332"/>
      <c r="BL102" s="111" t="s">
        <v>441</v>
      </c>
      <c r="BM102" s="117" t="s">
        <v>628</v>
      </c>
      <c r="BN102" s="36"/>
      <c r="BO102" s="36"/>
      <c r="BP102" s="36"/>
      <c r="BQ102" s="36"/>
      <c r="BR102" s="36"/>
      <c r="BS102" s="36"/>
      <c r="BT102" s="36"/>
      <c r="BU102" s="36"/>
    </row>
    <row r="103" spans="1:73" s="268" customFormat="1" x14ac:dyDescent="0.2">
      <c r="A103" s="165"/>
      <c r="B103" s="129"/>
      <c r="C103" s="108"/>
      <c r="D103" s="307"/>
      <c r="E103" s="108" t="s">
        <v>622</v>
      </c>
      <c r="F103" s="346">
        <f t="shared" si="311"/>
        <v>421730</v>
      </c>
      <c r="G103" s="109">
        <f t="shared" si="312"/>
        <v>421730</v>
      </c>
      <c r="H103" s="110">
        <v>421730</v>
      </c>
      <c r="I103" s="110">
        <f t="shared" si="313"/>
        <v>421730</v>
      </c>
      <c r="J103" s="110">
        <f t="shared" si="314"/>
        <v>0</v>
      </c>
      <c r="K103" s="110"/>
      <c r="L103" s="110"/>
      <c r="M103" s="364"/>
      <c r="N103" s="398"/>
      <c r="O103" s="110"/>
      <c r="P103" s="110"/>
      <c r="Q103" s="110"/>
      <c r="R103" s="110"/>
      <c r="S103" s="110"/>
      <c r="T103" s="110"/>
      <c r="U103" s="110"/>
      <c r="V103" s="110"/>
      <c r="W103" s="110">
        <v>0</v>
      </c>
      <c r="X103" s="110">
        <f t="shared" si="315"/>
        <v>0</v>
      </c>
      <c r="Y103" s="110">
        <f t="shared" si="316"/>
        <v>0</v>
      </c>
      <c r="Z103" s="110"/>
      <c r="AA103" s="398"/>
      <c r="AB103" s="110"/>
      <c r="AC103" s="110"/>
      <c r="AD103" s="110"/>
      <c r="AE103" s="110"/>
      <c r="AF103" s="110">
        <v>0</v>
      </c>
      <c r="AG103" s="135">
        <f t="shared" si="317"/>
        <v>0</v>
      </c>
      <c r="AH103" s="135">
        <f t="shared" si="318"/>
        <v>0</v>
      </c>
      <c r="AI103" s="395"/>
      <c r="AJ103" s="135"/>
      <c r="AK103" s="135"/>
      <c r="AL103" s="135"/>
      <c r="AM103" s="135"/>
      <c r="AN103" s="135"/>
      <c r="AO103" s="135"/>
      <c r="AP103" s="135"/>
      <c r="AQ103" s="135"/>
      <c r="AR103" s="135">
        <v>0</v>
      </c>
      <c r="AS103" s="135">
        <f t="shared" si="319"/>
        <v>0</v>
      </c>
      <c r="AT103" s="135">
        <f t="shared" si="320"/>
        <v>0</v>
      </c>
      <c r="AU103" s="135"/>
      <c r="AV103" s="395"/>
      <c r="AW103" s="135"/>
      <c r="AX103" s="135"/>
      <c r="AY103" s="135"/>
      <c r="AZ103" s="110">
        <f t="shared" si="321"/>
        <v>0</v>
      </c>
      <c r="BA103" s="110">
        <f t="shared" si="322"/>
        <v>0</v>
      </c>
      <c r="BB103" s="110"/>
      <c r="BC103" s="398"/>
      <c r="BD103" s="110"/>
      <c r="BE103" s="110"/>
      <c r="BF103" s="110"/>
      <c r="BG103" s="110"/>
      <c r="BH103" s="110"/>
      <c r="BI103" s="110"/>
      <c r="BJ103" s="110"/>
      <c r="BK103" s="332"/>
      <c r="BL103" s="111" t="s">
        <v>629</v>
      </c>
      <c r="BM103" s="117" t="s">
        <v>628</v>
      </c>
      <c r="BN103" s="36"/>
      <c r="BO103" s="36"/>
      <c r="BP103" s="36"/>
      <c r="BQ103" s="36"/>
      <c r="BR103" s="36"/>
      <c r="BS103" s="36"/>
      <c r="BT103" s="36"/>
      <c r="BU103" s="36"/>
    </row>
    <row r="104" spans="1:73" s="230" customFormat="1" ht="24" x14ac:dyDescent="0.2">
      <c r="A104" s="165"/>
      <c r="B104" s="129"/>
      <c r="C104" s="108"/>
      <c r="D104" s="307"/>
      <c r="E104" s="108" t="s">
        <v>590</v>
      </c>
      <c r="F104" s="346">
        <f t="shared" si="311"/>
        <v>6494</v>
      </c>
      <c r="G104" s="109">
        <f t="shared" si="312"/>
        <v>6494</v>
      </c>
      <c r="H104" s="110">
        <v>6494</v>
      </c>
      <c r="I104" s="110">
        <f t="shared" si="313"/>
        <v>6494</v>
      </c>
      <c r="J104" s="110">
        <f t="shared" si="314"/>
        <v>0</v>
      </c>
      <c r="K104" s="110"/>
      <c r="L104" s="110"/>
      <c r="M104" s="364"/>
      <c r="N104" s="398"/>
      <c r="O104" s="110"/>
      <c r="P104" s="110"/>
      <c r="Q104" s="110"/>
      <c r="R104" s="110"/>
      <c r="S104" s="110"/>
      <c r="T104" s="110"/>
      <c r="U104" s="110"/>
      <c r="V104" s="110"/>
      <c r="W104" s="110">
        <v>0</v>
      </c>
      <c r="X104" s="110">
        <f t="shared" si="315"/>
        <v>0</v>
      </c>
      <c r="Y104" s="110">
        <f t="shared" si="316"/>
        <v>0</v>
      </c>
      <c r="Z104" s="110"/>
      <c r="AA104" s="398"/>
      <c r="AB104" s="110"/>
      <c r="AC104" s="110"/>
      <c r="AD104" s="110"/>
      <c r="AE104" s="110"/>
      <c r="AF104" s="110">
        <v>0</v>
      </c>
      <c r="AG104" s="135">
        <f t="shared" si="317"/>
        <v>0</v>
      </c>
      <c r="AH104" s="135">
        <f t="shared" si="318"/>
        <v>0</v>
      </c>
      <c r="AI104" s="395"/>
      <c r="AJ104" s="135"/>
      <c r="AK104" s="135"/>
      <c r="AL104" s="135"/>
      <c r="AM104" s="135"/>
      <c r="AN104" s="135"/>
      <c r="AO104" s="135"/>
      <c r="AP104" s="135"/>
      <c r="AQ104" s="135"/>
      <c r="AR104" s="135">
        <v>0</v>
      </c>
      <c r="AS104" s="135">
        <f t="shared" si="319"/>
        <v>0</v>
      </c>
      <c r="AT104" s="135">
        <f t="shared" si="320"/>
        <v>0</v>
      </c>
      <c r="AU104" s="135"/>
      <c r="AV104" s="395"/>
      <c r="AW104" s="135"/>
      <c r="AX104" s="135"/>
      <c r="AY104" s="135"/>
      <c r="AZ104" s="110">
        <f t="shared" si="321"/>
        <v>0</v>
      </c>
      <c r="BA104" s="110">
        <f t="shared" si="322"/>
        <v>0</v>
      </c>
      <c r="BB104" s="110"/>
      <c r="BC104" s="398"/>
      <c r="BD104" s="110"/>
      <c r="BE104" s="110"/>
      <c r="BF104" s="110"/>
      <c r="BG104" s="110"/>
      <c r="BH104" s="110"/>
      <c r="BI104" s="110"/>
      <c r="BJ104" s="110"/>
      <c r="BK104" s="332"/>
      <c r="BL104" s="111" t="s">
        <v>664</v>
      </c>
      <c r="BM104" s="117" t="s">
        <v>628</v>
      </c>
      <c r="BN104" s="36"/>
      <c r="BO104" s="36"/>
      <c r="BP104" s="36"/>
      <c r="BQ104" s="36"/>
      <c r="BR104" s="36"/>
      <c r="BS104" s="36"/>
      <c r="BT104" s="36"/>
      <c r="BU104" s="36"/>
    </row>
    <row r="105" spans="1:73" s="268" customFormat="1" ht="24" x14ac:dyDescent="0.2">
      <c r="A105" s="165"/>
      <c r="B105" s="129"/>
      <c r="C105" s="108"/>
      <c r="D105" s="307"/>
      <c r="E105" s="108" t="s">
        <v>336</v>
      </c>
      <c r="F105" s="346">
        <f t="shared" si="311"/>
        <v>17295</v>
      </c>
      <c r="G105" s="109">
        <f t="shared" si="312"/>
        <v>17295</v>
      </c>
      <c r="H105" s="110">
        <v>17295</v>
      </c>
      <c r="I105" s="110">
        <f t="shared" si="313"/>
        <v>17295</v>
      </c>
      <c r="J105" s="110">
        <f t="shared" si="314"/>
        <v>0</v>
      </c>
      <c r="K105" s="110"/>
      <c r="L105" s="110"/>
      <c r="M105" s="364"/>
      <c r="N105" s="398"/>
      <c r="O105" s="110"/>
      <c r="P105" s="110"/>
      <c r="Q105" s="110"/>
      <c r="R105" s="110"/>
      <c r="S105" s="110"/>
      <c r="T105" s="110"/>
      <c r="U105" s="110"/>
      <c r="V105" s="110"/>
      <c r="W105" s="110">
        <v>0</v>
      </c>
      <c r="X105" s="110">
        <f t="shared" si="315"/>
        <v>0</v>
      </c>
      <c r="Y105" s="110">
        <f t="shared" si="316"/>
        <v>0</v>
      </c>
      <c r="Z105" s="110"/>
      <c r="AA105" s="398"/>
      <c r="AB105" s="110"/>
      <c r="AC105" s="110"/>
      <c r="AD105" s="110"/>
      <c r="AE105" s="110"/>
      <c r="AF105" s="110">
        <v>0</v>
      </c>
      <c r="AG105" s="135">
        <f t="shared" si="317"/>
        <v>0</v>
      </c>
      <c r="AH105" s="135">
        <f t="shared" si="318"/>
        <v>0</v>
      </c>
      <c r="AI105" s="395"/>
      <c r="AJ105" s="135"/>
      <c r="AK105" s="135"/>
      <c r="AL105" s="135"/>
      <c r="AM105" s="135"/>
      <c r="AN105" s="135"/>
      <c r="AO105" s="135"/>
      <c r="AP105" s="135"/>
      <c r="AQ105" s="135"/>
      <c r="AR105" s="135">
        <v>0</v>
      </c>
      <c r="AS105" s="135">
        <f t="shared" si="319"/>
        <v>0</v>
      </c>
      <c r="AT105" s="135">
        <f t="shared" si="320"/>
        <v>0</v>
      </c>
      <c r="AU105" s="135"/>
      <c r="AV105" s="395"/>
      <c r="AW105" s="135"/>
      <c r="AX105" s="135"/>
      <c r="AY105" s="135"/>
      <c r="AZ105" s="110">
        <f t="shared" si="321"/>
        <v>0</v>
      </c>
      <c r="BA105" s="110">
        <f t="shared" si="322"/>
        <v>0</v>
      </c>
      <c r="BB105" s="110"/>
      <c r="BC105" s="398"/>
      <c r="BD105" s="110"/>
      <c r="BE105" s="110"/>
      <c r="BF105" s="110"/>
      <c r="BG105" s="110"/>
      <c r="BH105" s="110"/>
      <c r="BI105" s="110"/>
      <c r="BJ105" s="110"/>
      <c r="BK105" s="332"/>
      <c r="BL105" s="111" t="s">
        <v>655</v>
      </c>
      <c r="BM105" s="117" t="s">
        <v>568</v>
      </c>
      <c r="BN105" s="36"/>
      <c r="BO105" s="36"/>
      <c r="BP105" s="36"/>
      <c r="BQ105" s="36"/>
      <c r="BR105" s="36"/>
      <c r="BS105" s="36"/>
      <c r="BT105" s="36"/>
      <c r="BU105" s="36"/>
    </row>
    <row r="106" spans="1:73" s="268" customFormat="1" ht="36" x14ac:dyDescent="0.2">
      <c r="A106" s="165"/>
      <c r="B106" s="129"/>
      <c r="C106" s="108"/>
      <c r="D106" s="307"/>
      <c r="E106" s="108" t="s">
        <v>332</v>
      </c>
      <c r="F106" s="346">
        <f t="shared" si="311"/>
        <v>72500</v>
      </c>
      <c r="G106" s="109">
        <f t="shared" si="312"/>
        <v>72500</v>
      </c>
      <c r="H106" s="110">
        <v>72500</v>
      </c>
      <c r="I106" s="110">
        <f t="shared" si="313"/>
        <v>72500</v>
      </c>
      <c r="J106" s="110">
        <f t="shared" si="314"/>
        <v>0</v>
      </c>
      <c r="K106" s="110"/>
      <c r="L106" s="110"/>
      <c r="M106" s="364"/>
      <c r="N106" s="398"/>
      <c r="O106" s="110"/>
      <c r="P106" s="110"/>
      <c r="Q106" s="110"/>
      <c r="R106" s="110"/>
      <c r="S106" s="110"/>
      <c r="T106" s="110"/>
      <c r="U106" s="110"/>
      <c r="V106" s="110"/>
      <c r="W106" s="110">
        <v>0</v>
      </c>
      <c r="X106" s="110">
        <f t="shared" si="315"/>
        <v>0</v>
      </c>
      <c r="Y106" s="110">
        <f t="shared" si="316"/>
        <v>0</v>
      </c>
      <c r="Z106" s="110"/>
      <c r="AA106" s="398"/>
      <c r="AB106" s="110"/>
      <c r="AC106" s="110"/>
      <c r="AD106" s="110"/>
      <c r="AE106" s="110"/>
      <c r="AF106" s="110">
        <v>0</v>
      </c>
      <c r="AG106" s="135">
        <f t="shared" si="317"/>
        <v>0</v>
      </c>
      <c r="AH106" s="135">
        <f t="shared" si="318"/>
        <v>0</v>
      </c>
      <c r="AI106" s="395"/>
      <c r="AJ106" s="135"/>
      <c r="AK106" s="135"/>
      <c r="AL106" s="135"/>
      <c r="AM106" s="135"/>
      <c r="AN106" s="135"/>
      <c r="AO106" s="135"/>
      <c r="AP106" s="135"/>
      <c r="AQ106" s="135"/>
      <c r="AR106" s="135">
        <v>0</v>
      </c>
      <c r="AS106" s="135">
        <f t="shared" si="319"/>
        <v>0</v>
      </c>
      <c r="AT106" s="135">
        <f t="shared" si="320"/>
        <v>0</v>
      </c>
      <c r="AU106" s="135"/>
      <c r="AV106" s="395"/>
      <c r="AW106" s="135"/>
      <c r="AX106" s="135"/>
      <c r="AY106" s="135"/>
      <c r="AZ106" s="110">
        <f t="shared" si="321"/>
        <v>0</v>
      </c>
      <c r="BA106" s="110">
        <f t="shared" si="322"/>
        <v>0</v>
      </c>
      <c r="BB106" s="110"/>
      <c r="BC106" s="398"/>
      <c r="BD106" s="110"/>
      <c r="BE106" s="110"/>
      <c r="BF106" s="110"/>
      <c r="BG106" s="110"/>
      <c r="BH106" s="110"/>
      <c r="BI106" s="110"/>
      <c r="BJ106" s="110"/>
      <c r="BK106" s="332"/>
      <c r="BL106" s="111" t="s">
        <v>656</v>
      </c>
      <c r="BM106" s="117" t="s">
        <v>568</v>
      </c>
      <c r="BN106" s="36"/>
      <c r="BO106" s="36"/>
      <c r="BP106" s="36"/>
      <c r="BQ106" s="36"/>
      <c r="BR106" s="36"/>
      <c r="BS106" s="36"/>
      <c r="BT106" s="36"/>
      <c r="BU106" s="36"/>
    </row>
    <row r="107" spans="1:73" s="268" customFormat="1" ht="36" x14ac:dyDescent="0.2">
      <c r="A107" s="165"/>
      <c r="B107" s="129"/>
      <c r="C107" s="108"/>
      <c r="D107" s="307"/>
      <c r="E107" s="108" t="s">
        <v>706</v>
      </c>
      <c r="F107" s="346">
        <f t="shared" si="311"/>
        <v>716900</v>
      </c>
      <c r="G107" s="109">
        <f t="shared" si="312"/>
        <v>716900</v>
      </c>
      <c r="H107" s="110">
        <v>716900</v>
      </c>
      <c r="I107" s="110">
        <f t="shared" si="313"/>
        <v>716900</v>
      </c>
      <c r="J107" s="110">
        <f t="shared" si="314"/>
        <v>0</v>
      </c>
      <c r="K107" s="110"/>
      <c r="L107" s="110"/>
      <c r="M107" s="364"/>
      <c r="N107" s="398"/>
      <c r="O107" s="110"/>
      <c r="P107" s="110"/>
      <c r="Q107" s="110"/>
      <c r="R107" s="110"/>
      <c r="S107" s="110"/>
      <c r="T107" s="110"/>
      <c r="U107" s="110"/>
      <c r="V107" s="110"/>
      <c r="W107" s="110">
        <v>0</v>
      </c>
      <c r="X107" s="110">
        <f t="shared" si="315"/>
        <v>0</v>
      </c>
      <c r="Y107" s="110">
        <f t="shared" si="316"/>
        <v>0</v>
      </c>
      <c r="Z107" s="110"/>
      <c r="AA107" s="398"/>
      <c r="AB107" s="110"/>
      <c r="AC107" s="110"/>
      <c r="AD107" s="110"/>
      <c r="AE107" s="110"/>
      <c r="AF107" s="110">
        <v>0</v>
      </c>
      <c r="AG107" s="135">
        <f t="shared" si="317"/>
        <v>0</v>
      </c>
      <c r="AH107" s="135">
        <f t="shared" si="318"/>
        <v>0</v>
      </c>
      <c r="AI107" s="395"/>
      <c r="AJ107" s="135"/>
      <c r="AK107" s="135"/>
      <c r="AL107" s="135"/>
      <c r="AM107" s="135"/>
      <c r="AN107" s="135"/>
      <c r="AO107" s="135"/>
      <c r="AP107" s="135"/>
      <c r="AQ107" s="135"/>
      <c r="AR107" s="135">
        <v>0</v>
      </c>
      <c r="AS107" s="135">
        <f t="shared" si="319"/>
        <v>0</v>
      </c>
      <c r="AT107" s="135">
        <f t="shared" si="320"/>
        <v>0</v>
      </c>
      <c r="AU107" s="135"/>
      <c r="AV107" s="395"/>
      <c r="AW107" s="135"/>
      <c r="AX107" s="135"/>
      <c r="AY107" s="135"/>
      <c r="AZ107" s="110">
        <f t="shared" si="321"/>
        <v>0</v>
      </c>
      <c r="BA107" s="110">
        <f t="shared" si="322"/>
        <v>0</v>
      </c>
      <c r="BB107" s="110"/>
      <c r="BC107" s="398"/>
      <c r="BD107" s="110"/>
      <c r="BE107" s="110"/>
      <c r="BF107" s="110"/>
      <c r="BG107" s="110"/>
      <c r="BH107" s="110"/>
      <c r="BI107" s="110"/>
      <c r="BJ107" s="110"/>
      <c r="BK107" s="332"/>
      <c r="BL107" s="111" t="s">
        <v>709</v>
      </c>
      <c r="BM107" s="117" t="s">
        <v>568</v>
      </c>
      <c r="BN107" s="36"/>
      <c r="BO107" s="36"/>
      <c r="BP107" s="36"/>
      <c r="BQ107" s="36"/>
      <c r="BR107" s="36"/>
      <c r="BS107" s="36"/>
      <c r="BT107" s="36"/>
      <c r="BU107" s="36"/>
    </row>
    <row r="108" spans="1:73" ht="24.75" customHeight="1" x14ac:dyDescent="0.2">
      <c r="A108" s="165">
        <v>90000594245</v>
      </c>
      <c r="B108" s="129"/>
      <c r="C108" s="447" t="s">
        <v>707</v>
      </c>
      <c r="D108" s="448"/>
      <c r="E108" s="108" t="s">
        <v>233</v>
      </c>
      <c r="F108" s="346">
        <f t="shared" si="311"/>
        <v>41442</v>
      </c>
      <c r="G108" s="109">
        <f t="shared" si="312"/>
        <v>41442</v>
      </c>
      <c r="H108" s="110">
        <v>41442</v>
      </c>
      <c r="I108" s="110">
        <f t="shared" si="313"/>
        <v>41442</v>
      </c>
      <c r="J108" s="110">
        <f t="shared" si="314"/>
        <v>0</v>
      </c>
      <c r="K108" s="110"/>
      <c r="L108" s="110"/>
      <c r="M108" s="364"/>
      <c r="N108" s="398"/>
      <c r="O108" s="110"/>
      <c r="P108" s="110"/>
      <c r="Q108" s="110"/>
      <c r="R108" s="110"/>
      <c r="S108" s="110"/>
      <c r="T108" s="110"/>
      <c r="U108" s="110"/>
      <c r="V108" s="110"/>
      <c r="W108" s="110">
        <v>0</v>
      </c>
      <c r="X108" s="110">
        <f t="shared" si="315"/>
        <v>0</v>
      </c>
      <c r="Y108" s="110">
        <f t="shared" si="316"/>
        <v>0</v>
      </c>
      <c r="Z108" s="110"/>
      <c r="AA108" s="398"/>
      <c r="AB108" s="110"/>
      <c r="AC108" s="110"/>
      <c r="AD108" s="110"/>
      <c r="AE108" s="110"/>
      <c r="AF108" s="110">
        <v>0</v>
      </c>
      <c r="AG108" s="135">
        <f t="shared" si="317"/>
        <v>0</v>
      </c>
      <c r="AH108" s="135">
        <f t="shared" si="318"/>
        <v>0</v>
      </c>
      <c r="AI108" s="395"/>
      <c r="AJ108" s="135"/>
      <c r="AK108" s="135"/>
      <c r="AL108" s="135"/>
      <c r="AM108" s="135"/>
      <c r="AN108" s="135"/>
      <c r="AO108" s="135"/>
      <c r="AP108" s="135"/>
      <c r="AQ108" s="135"/>
      <c r="AR108" s="135">
        <v>0</v>
      </c>
      <c r="AS108" s="135">
        <f t="shared" si="319"/>
        <v>0</v>
      </c>
      <c r="AT108" s="135">
        <f t="shared" si="320"/>
        <v>0</v>
      </c>
      <c r="AU108" s="135"/>
      <c r="AV108" s="395"/>
      <c r="AW108" s="135"/>
      <c r="AX108" s="135"/>
      <c r="AY108" s="135"/>
      <c r="AZ108" s="110">
        <f t="shared" si="321"/>
        <v>0</v>
      </c>
      <c r="BA108" s="110">
        <f t="shared" si="322"/>
        <v>0</v>
      </c>
      <c r="BB108" s="110"/>
      <c r="BC108" s="398"/>
      <c r="BD108" s="110"/>
      <c r="BE108" s="110"/>
      <c r="BF108" s="110"/>
      <c r="BG108" s="110"/>
      <c r="BH108" s="110"/>
      <c r="BI108" s="110"/>
      <c r="BJ108" s="110"/>
      <c r="BK108" s="332"/>
      <c r="BL108" s="111" t="s">
        <v>458</v>
      </c>
      <c r="BM108" s="117" t="s">
        <v>571</v>
      </c>
      <c r="BN108" s="36"/>
      <c r="BO108" s="36"/>
      <c r="BP108" s="36"/>
      <c r="BQ108" s="36"/>
      <c r="BR108" s="36"/>
      <c r="BS108" s="36"/>
      <c r="BT108" s="36"/>
      <c r="BU108" s="36"/>
    </row>
    <row r="109" spans="1:73" s="193" customFormat="1" ht="15" customHeight="1" x14ac:dyDescent="0.2">
      <c r="A109" s="165"/>
      <c r="B109" s="129"/>
      <c r="C109" s="108"/>
      <c r="D109" s="307"/>
      <c r="E109" s="108" t="s">
        <v>343</v>
      </c>
      <c r="F109" s="346">
        <f t="shared" si="311"/>
        <v>11300</v>
      </c>
      <c r="G109" s="109">
        <f t="shared" si="312"/>
        <v>11300</v>
      </c>
      <c r="H109" s="110">
        <v>11300</v>
      </c>
      <c r="I109" s="110">
        <f t="shared" si="313"/>
        <v>11300</v>
      </c>
      <c r="J109" s="110">
        <f t="shared" si="314"/>
        <v>0</v>
      </c>
      <c r="K109" s="110"/>
      <c r="L109" s="110"/>
      <c r="M109" s="364"/>
      <c r="N109" s="398"/>
      <c r="O109" s="110"/>
      <c r="P109" s="110"/>
      <c r="Q109" s="110"/>
      <c r="R109" s="110"/>
      <c r="S109" s="110"/>
      <c r="T109" s="110"/>
      <c r="U109" s="110"/>
      <c r="V109" s="110"/>
      <c r="W109" s="110">
        <v>0</v>
      </c>
      <c r="X109" s="110">
        <f t="shared" si="315"/>
        <v>0</v>
      </c>
      <c r="Y109" s="110">
        <f t="shared" si="316"/>
        <v>0</v>
      </c>
      <c r="Z109" s="110"/>
      <c r="AA109" s="398"/>
      <c r="AB109" s="110"/>
      <c r="AC109" s="110"/>
      <c r="AD109" s="110"/>
      <c r="AE109" s="110"/>
      <c r="AF109" s="110">
        <v>0</v>
      </c>
      <c r="AG109" s="135">
        <f t="shared" si="317"/>
        <v>0</v>
      </c>
      <c r="AH109" s="135">
        <f t="shared" si="318"/>
        <v>0</v>
      </c>
      <c r="AI109" s="395"/>
      <c r="AJ109" s="135"/>
      <c r="AK109" s="135"/>
      <c r="AL109" s="135"/>
      <c r="AM109" s="135"/>
      <c r="AN109" s="135"/>
      <c r="AO109" s="135"/>
      <c r="AP109" s="135"/>
      <c r="AQ109" s="135"/>
      <c r="AR109" s="135">
        <v>0</v>
      </c>
      <c r="AS109" s="135">
        <f t="shared" si="319"/>
        <v>0</v>
      </c>
      <c r="AT109" s="135">
        <f t="shared" si="320"/>
        <v>0</v>
      </c>
      <c r="AU109" s="135"/>
      <c r="AV109" s="395"/>
      <c r="AW109" s="135"/>
      <c r="AX109" s="135"/>
      <c r="AY109" s="135"/>
      <c r="AZ109" s="110">
        <f t="shared" si="321"/>
        <v>0</v>
      </c>
      <c r="BA109" s="110">
        <f t="shared" si="322"/>
        <v>0</v>
      </c>
      <c r="BB109" s="110"/>
      <c r="BC109" s="398"/>
      <c r="BD109" s="110"/>
      <c r="BE109" s="110"/>
      <c r="BF109" s="110"/>
      <c r="BG109" s="110"/>
      <c r="BH109" s="110"/>
      <c r="BI109" s="110"/>
      <c r="BJ109" s="110"/>
      <c r="BK109" s="332"/>
      <c r="BL109" s="111" t="s">
        <v>459</v>
      </c>
      <c r="BM109" s="117" t="s">
        <v>571</v>
      </c>
      <c r="BN109" s="36"/>
      <c r="BO109" s="36"/>
      <c r="BP109" s="36"/>
      <c r="BQ109" s="36"/>
      <c r="BR109" s="36"/>
      <c r="BS109" s="36"/>
      <c r="BT109" s="36"/>
      <c r="BU109" s="36"/>
    </row>
    <row r="110" spans="1:73" s="193" customFormat="1" ht="15" customHeight="1" x14ac:dyDescent="0.2">
      <c r="A110" s="165"/>
      <c r="B110" s="129"/>
      <c r="C110" s="108"/>
      <c r="D110" s="307"/>
      <c r="E110" s="108" t="s">
        <v>344</v>
      </c>
      <c r="F110" s="346">
        <f t="shared" si="311"/>
        <v>12000</v>
      </c>
      <c r="G110" s="109">
        <f t="shared" si="312"/>
        <v>12000</v>
      </c>
      <c r="H110" s="110">
        <v>12000</v>
      </c>
      <c r="I110" s="110">
        <f t="shared" si="313"/>
        <v>12000</v>
      </c>
      <c r="J110" s="110">
        <f t="shared" si="314"/>
        <v>0</v>
      </c>
      <c r="K110" s="110"/>
      <c r="L110" s="110"/>
      <c r="M110" s="364"/>
      <c r="N110" s="398"/>
      <c r="O110" s="110"/>
      <c r="P110" s="110"/>
      <c r="Q110" s="110"/>
      <c r="R110" s="110"/>
      <c r="S110" s="110"/>
      <c r="T110" s="110"/>
      <c r="U110" s="110"/>
      <c r="V110" s="110"/>
      <c r="W110" s="110">
        <v>0</v>
      </c>
      <c r="X110" s="110">
        <f t="shared" si="315"/>
        <v>0</v>
      </c>
      <c r="Y110" s="110">
        <f t="shared" si="316"/>
        <v>0</v>
      </c>
      <c r="Z110" s="110"/>
      <c r="AA110" s="398"/>
      <c r="AB110" s="110"/>
      <c r="AC110" s="110"/>
      <c r="AD110" s="110"/>
      <c r="AE110" s="110"/>
      <c r="AF110" s="110">
        <v>0</v>
      </c>
      <c r="AG110" s="135">
        <f t="shared" si="317"/>
        <v>0</v>
      </c>
      <c r="AH110" s="135">
        <f t="shared" si="318"/>
        <v>0</v>
      </c>
      <c r="AI110" s="395"/>
      <c r="AJ110" s="135"/>
      <c r="AK110" s="135"/>
      <c r="AL110" s="135"/>
      <c r="AM110" s="135"/>
      <c r="AN110" s="135"/>
      <c r="AO110" s="135"/>
      <c r="AP110" s="135"/>
      <c r="AQ110" s="135"/>
      <c r="AR110" s="135">
        <v>0</v>
      </c>
      <c r="AS110" s="135">
        <f t="shared" si="319"/>
        <v>0</v>
      </c>
      <c r="AT110" s="135">
        <f t="shared" si="320"/>
        <v>0</v>
      </c>
      <c r="AU110" s="135"/>
      <c r="AV110" s="395"/>
      <c r="AW110" s="135"/>
      <c r="AX110" s="135"/>
      <c r="AY110" s="135"/>
      <c r="AZ110" s="110">
        <f t="shared" si="321"/>
        <v>0</v>
      </c>
      <c r="BA110" s="110">
        <f t="shared" si="322"/>
        <v>0</v>
      </c>
      <c r="BB110" s="110"/>
      <c r="BC110" s="398"/>
      <c r="BD110" s="110"/>
      <c r="BE110" s="110"/>
      <c r="BF110" s="110"/>
      <c r="BG110" s="110"/>
      <c r="BH110" s="110"/>
      <c r="BI110" s="110"/>
      <c r="BJ110" s="110"/>
      <c r="BK110" s="332"/>
      <c r="BL110" s="111" t="s">
        <v>460</v>
      </c>
      <c r="BM110" s="117" t="s">
        <v>571</v>
      </c>
      <c r="BN110" s="36"/>
      <c r="BO110" s="36"/>
      <c r="BP110" s="36"/>
      <c r="BQ110" s="36"/>
      <c r="BR110" s="36"/>
      <c r="BS110" s="36"/>
      <c r="BT110" s="36"/>
      <c r="BU110" s="36"/>
    </row>
    <row r="111" spans="1:73" s="193" customFormat="1" ht="15" customHeight="1" x14ac:dyDescent="0.2">
      <c r="A111" s="165"/>
      <c r="B111" s="129"/>
      <c r="C111" s="108"/>
      <c r="D111" s="307"/>
      <c r="E111" s="108" t="s">
        <v>345</v>
      </c>
      <c r="F111" s="346">
        <f t="shared" si="311"/>
        <v>11000</v>
      </c>
      <c r="G111" s="109">
        <f t="shared" si="312"/>
        <v>6300</v>
      </c>
      <c r="H111" s="110">
        <v>11000</v>
      </c>
      <c r="I111" s="110">
        <f t="shared" si="313"/>
        <v>6300</v>
      </c>
      <c r="J111" s="110">
        <f t="shared" si="314"/>
        <v>-4700</v>
      </c>
      <c r="K111" s="110"/>
      <c r="L111" s="110">
        <v>-4700</v>
      </c>
      <c r="M111" s="364"/>
      <c r="N111" s="398"/>
      <c r="O111" s="110"/>
      <c r="P111" s="110"/>
      <c r="Q111" s="110"/>
      <c r="R111" s="110"/>
      <c r="S111" s="110"/>
      <c r="T111" s="110"/>
      <c r="U111" s="110"/>
      <c r="V111" s="110"/>
      <c r="W111" s="110">
        <v>0</v>
      </c>
      <c r="X111" s="110">
        <f t="shared" si="315"/>
        <v>0</v>
      </c>
      <c r="Y111" s="110">
        <f t="shared" si="316"/>
        <v>0</v>
      </c>
      <c r="Z111" s="110"/>
      <c r="AA111" s="398"/>
      <c r="AB111" s="110"/>
      <c r="AC111" s="110"/>
      <c r="AD111" s="110"/>
      <c r="AE111" s="110"/>
      <c r="AF111" s="110">
        <v>0</v>
      </c>
      <c r="AG111" s="135">
        <f t="shared" si="317"/>
        <v>0</v>
      </c>
      <c r="AH111" s="135">
        <f t="shared" si="318"/>
        <v>0</v>
      </c>
      <c r="AI111" s="395"/>
      <c r="AJ111" s="135"/>
      <c r="AK111" s="135"/>
      <c r="AL111" s="135"/>
      <c r="AM111" s="135"/>
      <c r="AN111" s="135"/>
      <c r="AO111" s="135"/>
      <c r="AP111" s="135"/>
      <c r="AQ111" s="135"/>
      <c r="AR111" s="135">
        <v>0</v>
      </c>
      <c r="AS111" s="135">
        <f t="shared" si="319"/>
        <v>0</v>
      </c>
      <c r="AT111" s="135">
        <f t="shared" si="320"/>
        <v>0</v>
      </c>
      <c r="AU111" s="135"/>
      <c r="AV111" s="395"/>
      <c r="AW111" s="135"/>
      <c r="AX111" s="135"/>
      <c r="AY111" s="135"/>
      <c r="AZ111" s="110">
        <f t="shared" si="321"/>
        <v>0</v>
      </c>
      <c r="BA111" s="110">
        <f t="shared" si="322"/>
        <v>0</v>
      </c>
      <c r="BB111" s="110"/>
      <c r="BC111" s="398"/>
      <c r="BD111" s="110"/>
      <c r="BE111" s="110"/>
      <c r="BF111" s="110"/>
      <c r="BG111" s="110"/>
      <c r="BH111" s="110"/>
      <c r="BI111" s="110"/>
      <c r="BJ111" s="110"/>
      <c r="BK111" s="332"/>
      <c r="BL111" s="111" t="s">
        <v>461</v>
      </c>
      <c r="BM111" s="117" t="s">
        <v>571</v>
      </c>
      <c r="BN111" s="36"/>
      <c r="BO111" s="36"/>
      <c r="BP111" s="36"/>
      <c r="BQ111" s="36"/>
      <c r="BR111" s="36"/>
      <c r="BS111" s="36"/>
      <c r="BT111" s="36"/>
      <c r="BU111" s="36"/>
    </row>
    <row r="112" spans="1:73" s="193" customFormat="1" ht="15" customHeight="1" x14ac:dyDescent="0.2">
      <c r="A112" s="165"/>
      <c r="B112" s="129"/>
      <c r="C112" s="108"/>
      <c r="D112" s="307"/>
      <c r="E112" s="108" t="s">
        <v>346</v>
      </c>
      <c r="F112" s="346">
        <f t="shared" si="311"/>
        <v>35389</v>
      </c>
      <c r="G112" s="109">
        <f t="shared" si="312"/>
        <v>35389</v>
      </c>
      <c r="H112" s="110">
        <v>35389</v>
      </c>
      <c r="I112" s="110">
        <f t="shared" si="313"/>
        <v>35389</v>
      </c>
      <c r="J112" s="110">
        <f t="shared" si="314"/>
        <v>0</v>
      </c>
      <c r="K112" s="110"/>
      <c r="L112" s="110"/>
      <c r="M112" s="364"/>
      <c r="N112" s="398"/>
      <c r="O112" s="110"/>
      <c r="P112" s="110"/>
      <c r="Q112" s="110"/>
      <c r="R112" s="110"/>
      <c r="S112" s="110"/>
      <c r="T112" s="110"/>
      <c r="U112" s="110"/>
      <c r="V112" s="110"/>
      <c r="W112" s="110">
        <v>0</v>
      </c>
      <c r="X112" s="110">
        <f t="shared" si="315"/>
        <v>0</v>
      </c>
      <c r="Y112" s="110">
        <f t="shared" si="316"/>
        <v>0</v>
      </c>
      <c r="Z112" s="110"/>
      <c r="AA112" s="398"/>
      <c r="AB112" s="110"/>
      <c r="AC112" s="110"/>
      <c r="AD112" s="110"/>
      <c r="AE112" s="110"/>
      <c r="AF112" s="110">
        <v>0</v>
      </c>
      <c r="AG112" s="135">
        <f t="shared" si="317"/>
        <v>0</v>
      </c>
      <c r="AH112" s="135">
        <f t="shared" si="318"/>
        <v>0</v>
      </c>
      <c r="AI112" s="395"/>
      <c r="AJ112" s="135"/>
      <c r="AK112" s="135"/>
      <c r="AL112" s="135"/>
      <c r="AM112" s="135"/>
      <c r="AN112" s="135"/>
      <c r="AO112" s="135"/>
      <c r="AP112" s="135"/>
      <c r="AQ112" s="135"/>
      <c r="AR112" s="135">
        <v>0</v>
      </c>
      <c r="AS112" s="135">
        <f t="shared" si="319"/>
        <v>0</v>
      </c>
      <c r="AT112" s="135">
        <f t="shared" si="320"/>
        <v>0</v>
      </c>
      <c r="AU112" s="135"/>
      <c r="AV112" s="395"/>
      <c r="AW112" s="135"/>
      <c r="AX112" s="135"/>
      <c r="AY112" s="135"/>
      <c r="AZ112" s="110">
        <f t="shared" si="321"/>
        <v>0</v>
      </c>
      <c r="BA112" s="110">
        <f t="shared" si="322"/>
        <v>0</v>
      </c>
      <c r="BB112" s="110"/>
      <c r="BC112" s="398"/>
      <c r="BD112" s="110"/>
      <c r="BE112" s="110"/>
      <c r="BF112" s="110"/>
      <c r="BG112" s="110"/>
      <c r="BH112" s="110"/>
      <c r="BI112" s="110"/>
      <c r="BJ112" s="110"/>
      <c r="BK112" s="332"/>
      <c r="BL112" s="111" t="s">
        <v>462</v>
      </c>
      <c r="BM112" s="117" t="s">
        <v>571</v>
      </c>
      <c r="BN112" s="36"/>
      <c r="BO112" s="36"/>
      <c r="BP112" s="36"/>
      <c r="BQ112" s="36"/>
      <c r="BR112" s="36"/>
      <c r="BS112" s="36"/>
      <c r="BT112" s="36"/>
      <c r="BU112" s="36"/>
    </row>
    <row r="113" spans="1:73" s="193" customFormat="1" ht="24" x14ac:dyDescent="0.2">
      <c r="A113" s="165"/>
      <c r="B113" s="129"/>
      <c r="C113" s="108"/>
      <c r="D113" s="307"/>
      <c r="E113" s="108" t="s">
        <v>347</v>
      </c>
      <c r="F113" s="346">
        <f t="shared" si="311"/>
        <v>4205</v>
      </c>
      <c r="G113" s="109">
        <f t="shared" si="312"/>
        <v>4205</v>
      </c>
      <c r="H113" s="110">
        <v>4205</v>
      </c>
      <c r="I113" s="110">
        <f t="shared" si="313"/>
        <v>4205</v>
      </c>
      <c r="J113" s="110">
        <f t="shared" si="314"/>
        <v>0</v>
      </c>
      <c r="K113" s="110"/>
      <c r="L113" s="110"/>
      <c r="M113" s="364"/>
      <c r="N113" s="398"/>
      <c r="O113" s="110"/>
      <c r="P113" s="110"/>
      <c r="Q113" s="110"/>
      <c r="R113" s="110"/>
      <c r="S113" s="110"/>
      <c r="T113" s="110"/>
      <c r="U113" s="110"/>
      <c r="V113" s="110"/>
      <c r="W113" s="110">
        <v>0</v>
      </c>
      <c r="X113" s="110">
        <f t="shared" si="315"/>
        <v>0</v>
      </c>
      <c r="Y113" s="110">
        <f t="shared" si="316"/>
        <v>0</v>
      </c>
      <c r="Z113" s="110"/>
      <c r="AA113" s="398"/>
      <c r="AB113" s="110"/>
      <c r="AC113" s="110"/>
      <c r="AD113" s="110"/>
      <c r="AE113" s="110"/>
      <c r="AF113" s="110">
        <v>0</v>
      </c>
      <c r="AG113" s="135">
        <f t="shared" si="317"/>
        <v>0</v>
      </c>
      <c r="AH113" s="135">
        <f t="shared" si="318"/>
        <v>0</v>
      </c>
      <c r="AI113" s="395"/>
      <c r="AJ113" s="135"/>
      <c r="AK113" s="135"/>
      <c r="AL113" s="135"/>
      <c r="AM113" s="135"/>
      <c r="AN113" s="135"/>
      <c r="AO113" s="135"/>
      <c r="AP113" s="135"/>
      <c r="AQ113" s="135"/>
      <c r="AR113" s="135">
        <v>0</v>
      </c>
      <c r="AS113" s="135">
        <f t="shared" si="319"/>
        <v>0</v>
      </c>
      <c r="AT113" s="135">
        <f t="shared" si="320"/>
        <v>0</v>
      </c>
      <c r="AU113" s="135"/>
      <c r="AV113" s="395"/>
      <c r="AW113" s="135"/>
      <c r="AX113" s="135"/>
      <c r="AY113" s="135"/>
      <c r="AZ113" s="110">
        <f t="shared" si="321"/>
        <v>0</v>
      </c>
      <c r="BA113" s="110">
        <f t="shared" si="322"/>
        <v>0</v>
      </c>
      <c r="BB113" s="110"/>
      <c r="BC113" s="398"/>
      <c r="BD113" s="110"/>
      <c r="BE113" s="110"/>
      <c r="BF113" s="110"/>
      <c r="BG113" s="110"/>
      <c r="BH113" s="110"/>
      <c r="BI113" s="110"/>
      <c r="BJ113" s="110"/>
      <c r="BK113" s="332"/>
      <c r="BL113" s="111" t="s">
        <v>463</v>
      </c>
      <c r="BM113" s="117" t="s">
        <v>571</v>
      </c>
      <c r="BN113" s="36"/>
      <c r="BO113" s="36"/>
      <c r="BP113" s="36"/>
      <c r="BQ113" s="36"/>
      <c r="BR113" s="36"/>
      <c r="BS113" s="36"/>
      <c r="BT113" s="36"/>
      <c r="BU113" s="36"/>
    </row>
    <row r="114" spans="1:73" s="193" customFormat="1" ht="24" x14ac:dyDescent="0.2">
      <c r="A114" s="165"/>
      <c r="B114" s="129"/>
      <c r="C114" s="108"/>
      <c r="D114" s="307"/>
      <c r="E114" s="108" t="s">
        <v>348</v>
      </c>
      <c r="F114" s="346">
        <f t="shared" si="311"/>
        <v>5420</v>
      </c>
      <c r="G114" s="109">
        <f t="shared" si="312"/>
        <v>11142</v>
      </c>
      <c r="H114" s="110">
        <v>5420</v>
      </c>
      <c r="I114" s="110">
        <f t="shared" si="313"/>
        <v>11142</v>
      </c>
      <c r="J114" s="110">
        <f t="shared" si="314"/>
        <v>5722</v>
      </c>
      <c r="K114" s="110"/>
      <c r="L114" s="110"/>
      <c r="M114" s="364">
        <v>5722</v>
      </c>
      <c r="N114" s="398"/>
      <c r="O114" s="110"/>
      <c r="P114" s="110"/>
      <c r="Q114" s="110"/>
      <c r="R114" s="110"/>
      <c r="S114" s="110"/>
      <c r="T114" s="110"/>
      <c r="U114" s="110"/>
      <c r="V114" s="110"/>
      <c r="W114" s="110">
        <v>0</v>
      </c>
      <c r="X114" s="110">
        <f t="shared" si="315"/>
        <v>0</v>
      </c>
      <c r="Y114" s="110">
        <f t="shared" si="316"/>
        <v>0</v>
      </c>
      <c r="Z114" s="110"/>
      <c r="AA114" s="398"/>
      <c r="AB114" s="110"/>
      <c r="AC114" s="110"/>
      <c r="AD114" s="110"/>
      <c r="AE114" s="110"/>
      <c r="AF114" s="110">
        <v>0</v>
      </c>
      <c r="AG114" s="135">
        <f t="shared" si="317"/>
        <v>0</v>
      </c>
      <c r="AH114" s="135">
        <f t="shared" si="318"/>
        <v>0</v>
      </c>
      <c r="AI114" s="395"/>
      <c r="AJ114" s="135"/>
      <c r="AK114" s="135"/>
      <c r="AL114" s="135"/>
      <c r="AM114" s="135"/>
      <c r="AN114" s="135"/>
      <c r="AO114" s="135"/>
      <c r="AP114" s="135"/>
      <c r="AQ114" s="135"/>
      <c r="AR114" s="135">
        <v>0</v>
      </c>
      <c r="AS114" s="135">
        <f t="shared" si="319"/>
        <v>0</v>
      </c>
      <c r="AT114" s="135">
        <f t="shared" si="320"/>
        <v>0</v>
      </c>
      <c r="AU114" s="135"/>
      <c r="AV114" s="395"/>
      <c r="AW114" s="135"/>
      <c r="AX114" s="135"/>
      <c r="AY114" s="135"/>
      <c r="AZ114" s="110">
        <f t="shared" si="321"/>
        <v>0</v>
      </c>
      <c r="BA114" s="110">
        <f t="shared" si="322"/>
        <v>0</v>
      </c>
      <c r="BB114" s="110"/>
      <c r="BC114" s="398"/>
      <c r="BD114" s="110"/>
      <c r="BE114" s="110"/>
      <c r="BF114" s="110"/>
      <c r="BG114" s="110"/>
      <c r="BH114" s="110"/>
      <c r="BI114" s="110"/>
      <c r="BJ114" s="110"/>
      <c r="BK114" s="332"/>
      <c r="BL114" s="111" t="s">
        <v>464</v>
      </c>
      <c r="BM114" s="117" t="s">
        <v>571</v>
      </c>
      <c r="BN114" s="36"/>
      <c r="BO114" s="36"/>
      <c r="BP114" s="36"/>
      <c r="BQ114" s="36"/>
      <c r="BR114" s="36"/>
      <c r="BS114" s="36"/>
      <c r="BT114" s="36"/>
      <c r="BU114" s="36"/>
    </row>
    <row r="115" spans="1:73" ht="36" x14ac:dyDescent="0.2">
      <c r="A115" s="165">
        <v>90000056450</v>
      </c>
      <c r="B115" s="129"/>
      <c r="C115" s="447" t="s">
        <v>221</v>
      </c>
      <c r="D115" s="448"/>
      <c r="E115" s="108" t="s">
        <v>578</v>
      </c>
      <c r="F115" s="346">
        <f t="shared" si="311"/>
        <v>615076</v>
      </c>
      <c r="G115" s="109">
        <f t="shared" si="312"/>
        <v>615727</v>
      </c>
      <c r="H115" s="110">
        <v>608339</v>
      </c>
      <c r="I115" s="110">
        <f t="shared" si="313"/>
        <v>608339</v>
      </c>
      <c r="J115" s="110">
        <f t="shared" si="314"/>
        <v>0</v>
      </c>
      <c r="K115" s="110"/>
      <c r="L115" s="110"/>
      <c r="M115" s="364"/>
      <c r="N115" s="398"/>
      <c r="O115" s="110"/>
      <c r="P115" s="110"/>
      <c r="Q115" s="110"/>
      <c r="R115" s="110"/>
      <c r="S115" s="110"/>
      <c r="T115" s="110"/>
      <c r="U115" s="110"/>
      <c r="V115" s="110"/>
      <c r="W115" s="110">
        <v>0</v>
      </c>
      <c r="X115" s="110">
        <f t="shared" si="315"/>
        <v>0</v>
      </c>
      <c r="Y115" s="110">
        <f t="shared" si="316"/>
        <v>0</v>
      </c>
      <c r="Z115" s="110"/>
      <c r="AA115" s="398"/>
      <c r="AB115" s="110"/>
      <c r="AC115" s="110"/>
      <c r="AD115" s="110"/>
      <c r="AE115" s="110"/>
      <c r="AF115" s="110">
        <v>6737</v>
      </c>
      <c r="AG115" s="135">
        <f t="shared" si="317"/>
        <v>7388</v>
      </c>
      <c r="AH115" s="135">
        <f t="shared" si="318"/>
        <v>651</v>
      </c>
      <c r="AI115" s="395">
        <v>651</v>
      </c>
      <c r="AJ115" s="135"/>
      <c r="AK115" s="135"/>
      <c r="AL115" s="135"/>
      <c r="AM115" s="135"/>
      <c r="AN115" s="135"/>
      <c r="AO115" s="135"/>
      <c r="AP115" s="135"/>
      <c r="AQ115" s="135"/>
      <c r="AR115" s="110">
        <v>0</v>
      </c>
      <c r="AS115" s="135">
        <f t="shared" si="319"/>
        <v>0</v>
      </c>
      <c r="AT115" s="135">
        <f t="shared" si="320"/>
        <v>0</v>
      </c>
      <c r="AU115" s="135"/>
      <c r="AV115" s="395"/>
      <c r="AW115" s="135"/>
      <c r="AX115" s="135"/>
      <c r="AY115" s="135"/>
      <c r="AZ115" s="110">
        <f t="shared" si="321"/>
        <v>0</v>
      </c>
      <c r="BA115" s="110">
        <f t="shared" si="322"/>
        <v>0</v>
      </c>
      <c r="BB115" s="110"/>
      <c r="BC115" s="398"/>
      <c r="BD115" s="110"/>
      <c r="BE115" s="110"/>
      <c r="BF115" s="110"/>
      <c r="BG115" s="110"/>
      <c r="BH115" s="110"/>
      <c r="BI115" s="110"/>
      <c r="BJ115" s="110"/>
      <c r="BK115" s="332"/>
      <c r="BL115" s="111" t="s">
        <v>465</v>
      </c>
      <c r="BM115" s="117"/>
      <c r="BN115" s="36"/>
      <c r="BO115" s="36"/>
      <c r="BP115" s="36"/>
      <c r="BQ115" s="36"/>
      <c r="BR115" s="36"/>
      <c r="BS115" s="36"/>
      <c r="BT115" s="36"/>
      <c r="BU115" s="36"/>
    </row>
    <row r="116" spans="1:73" ht="39.75" customHeight="1" x14ac:dyDescent="0.2">
      <c r="A116" s="165">
        <v>90009229680</v>
      </c>
      <c r="B116" s="129"/>
      <c r="C116" s="447" t="s">
        <v>172</v>
      </c>
      <c r="D116" s="448"/>
      <c r="E116" s="108" t="s">
        <v>579</v>
      </c>
      <c r="F116" s="346">
        <f t="shared" si="311"/>
        <v>892130</v>
      </c>
      <c r="G116" s="109">
        <f t="shared" si="312"/>
        <v>896287</v>
      </c>
      <c r="H116" s="110">
        <v>854346</v>
      </c>
      <c r="I116" s="110">
        <f t="shared" si="313"/>
        <v>854346</v>
      </c>
      <c r="J116" s="110">
        <f t="shared" si="314"/>
        <v>0</v>
      </c>
      <c r="K116" s="110"/>
      <c r="L116" s="110"/>
      <c r="M116" s="364"/>
      <c r="N116" s="398"/>
      <c r="O116" s="110"/>
      <c r="P116" s="110"/>
      <c r="Q116" s="110"/>
      <c r="R116" s="110"/>
      <c r="S116" s="110"/>
      <c r="T116" s="110"/>
      <c r="U116" s="110"/>
      <c r="V116" s="110"/>
      <c r="W116" s="110">
        <v>8525</v>
      </c>
      <c r="X116" s="110">
        <f t="shared" si="315"/>
        <v>7986</v>
      </c>
      <c r="Y116" s="110">
        <f t="shared" si="316"/>
        <v>-539</v>
      </c>
      <c r="Z116" s="110"/>
      <c r="AA116" s="398">
        <v>-539</v>
      </c>
      <c r="AB116" s="110"/>
      <c r="AC116" s="110"/>
      <c r="AD116" s="110"/>
      <c r="AE116" s="110"/>
      <c r="AF116" s="110">
        <v>29609</v>
      </c>
      <c r="AG116" s="135">
        <f t="shared" si="317"/>
        <v>34305</v>
      </c>
      <c r="AH116" s="135">
        <f t="shared" si="318"/>
        <v>4696</v>
      </c>
      <c r="AI116" s="395">
        <v>4696</v>
      </c>
      <c r="AJ116" s="135"/>
      <c r="AK116" s="135"/>
      <c r="AL116" s="135"/>
      <c r="AM116" s="135"/>
      <c r="AN116" s="135"/>
      <c r="AO116" s="135"/>
      <c r="AP116" s="135"/>
      <c r="AQ116" s="135"/>
      <c r="AR116" s="135">
        <v>0</v>
      </c>
      <c r="AS116" s="135">
        <f t="shared" si="319"/>
        <v>0</v>
      </c>
      <c r="AT116" s="135">
        <f t="shared" si="320"/>
        <v>0</v>
      </c>
      <c r="AU116" s="135"/>
      <c r="AV116" s="395"/>
      <c r="AW116" s="135"/>
      <c r="AX116" s="135"/>
      <c r="AY116" s="135">
        <v>-350</v>
      </c>
      <c r="AZ116" s="110">
        <f t="shared" si="321"/>
        <v>-350</v>
      </c>
      <c r="BA116" s="110">
        <f t="shared" si="322"/>
        <v>0</v>
      </c>
      <c r="BB116" s="110"/>
      <c r="BC116" s="398"/>
      <c r="BD116" s="110"/>
      <c r="BE116" s="110"/>
      <c r="BF116" s="110"/>
      <c r="BG116" s="110"/>
      <c r="BH116" s="110"/>
      <c r="BI116" s="110"/>
      <c r="BJ116" s="110"/>
      <c r="BK116" s="332"/>
      <c r="BL116" s="111" t="s">
        <v>466</v>
      </c>
      <c r="BM116" s="117"/>
      <c r="BN116" s="36"/>
      <c r="BO116" s="36"/>
      <c r="BP116" s="36"/>
      <c r="BQ116" s="36"/>
      <c r="BR116" s="36"/>
      <c r="BS116" s="36"/>
      <c r="BT116" s="36"/>
      <c r="BU116" s="36"/>
    </row>
    <row r="117" spans="1:73" ht="24" x14ac:dyDescent="0.2">
      <c r="A117" s="165"/>
      <c r="B117" s="129"/>
      <c r="C117" s="108"/>
      <c r="D117" s="307"/>
      <c r="E117" s="108" t="s">
        <v>214</v>
      </c>
      <c r="F117" s="346">
        <f t="shared" si="311"/>
        <v>462117</v>
      </c>
      <c r="G117" s="109">
        <f t="shared" si="312"/>
        <v>496817</v>
      </c>
      <c r="H117" s="110">
        <v>439325</v>
      </c>
      <c r="I117" s="110">
        <f t="shared" si="313"/>
        <v>474025</v>
      </c>
      <c r="J117" s="110">
        <f t="shared" si="314"/>
        <v>34700</v>
      </c>
      <c r="K117" s="110"/>
      <c r="L117" s="110">
        <v>4700</v>
      </c>
      <c r="M117" s="364"/>
      <c r="N117" s="398">
        <v>30000</v>
      </c>
      <c r="O117" s="110"/>
      <c r="P117" s="110"/>
      <c r="Q117" s="110"/>
      <c r="R117" s="110"/>
      <c r="S117" s="110"/>
      <c r="T117" s="110"/>
      <c r="U117" s="110"/>
      <c r="V117" s="110"/>
      <c r="W117" s="110">
        <v>0</v>
      </c>
      <c r="X117" s="110">
        <f t="shared" si="315"/>
        <v>0</v>
      </c>
      <c r="Y117" s="110">
        <f t="shared" si="316"/>
        <v>0</v>
      </c>
      <c r="Z117" s="110"/>
      <c r="AA117" s="398"/>
      <c r="AB117" s="110"/>
      <c r="AC117" s="110"/>
      <c r="AD117" s="110"/>
      <c r="AE117" s="110"/>
      <c r="AF117" s="110">
        <v>22792</v>
      </c>
      <c r="AG117" s="135">
        <f t="shared" si="317"/>
        <v>22792</v>
      </c>
      <c r="AH117" s="135">
        <f t="shared" si="318"/>
        <v>0</v>
      </c>
      <c r="AI117" s="395"/>
      <c r="AJ117" s="135"/>
      <c r="AK117" s="135"/>
      <c r="AL117" s="135"/>
      <c r="AM117" s="135"/>
      <c r="AN117" s="135"/>
      <c r="AO117" s="135"/>
      <c r="AP117" s="135"/>
      <c r="AQ117" s="135"/>
      <c r="AR117" s="135">
        <v>0</v>
      </c>
      <c r="AS117" s="135">
        <f t="shared" si="319"/>
        <v>0</v>
      </c>
      <c r="AT117" s="135">
        <f t="shared" si="320"/>
        <v>0</v>
      </c>
      <c r="AU117" s="135"/>
      <c r="AV117" s="395"/>
      <c r="AW117" s="135"/>
      <c r="AX117" s="135"/>
      <c r="AY117" s="135"/>
      <c r="AZ117" s="110">
        <f t="shared" si="321"/>
        <v>0</v>
      </c>
      <c r="BA117" s="110">
        <f t="shared" si="322"/>
        <v>0</v>
      </c>
      <c r="BB117" s="110"/>
      <c r="BC117" s="398"/>
      <c r="BD117" s="110"/>
      <c r="BE117" s="110"/>
      <c r="BF117" s="110"/>
      <c r="BG117" s="110"/>
      <c r="BH117" s="110"/>
      <c r="BI117" s="110"/>
      <c r="BJ117" s="110"/>
      <c r="BK117" s="332"/>
      <c r="BL117" s="111" t="s">
        <v>467</v>
      </c>
      <c r="BM117" s="117" t="s">
        <v>674</v>
      </c>
      <c r="BN117" s="36"/>
      <c r="BO117" s="36"/>
      <c r="BP117" s="36"/>
      <c r="BQ117" s="36"/>
      <c r="BR117" s="36"/>
      <c r="BS117" s="36"/>
      <c r="BT117" s="36"/>
      <c r="BU117" s="36"/>
    </row>
    <row r="118" spans="1:73" x14ac:dyDescent="0.2">
      <c r="A118" s="165">
        <v>90010478153</v>
      </c>
      <c r="B118" s="129"/>
      <c r="C118" s="447" t="s">
        <v>574</v>
      </c>
      <c r="D118" s="448"/>
      <c r="E118" s="108" t="s">
        <v>206</v>
      </c>
      <c r="F118" s="346">
        <f t="shared" si="311"/>
        <v>620110</v>
      </c>
      <c r="G118" s="109">
        <f t="shared" si="312"/>
        <v>620594</v>
      </c>
      <c r="H118" s="110">
        <v>592745</v>
      </c>
      <c r="I118" s="110">
        <f t="shared" si="313"/>
        <v>592745</v>
      </c>
      <c r="J118" s="110">
        <f t="shared" si="314"/>
        <v>0</v>
      </c>
      <c r="K118" s="110"/>
      <c r="L118" s="110"/>
      <c r="M118" s="364"/>
      <c r="N118" s="398"/>
      <c r="O118" s="110"/>
      <c r="P118" s="110"/>
      <c r="Q118" s="110"/>
      <c r="R118" s="110"/>
      <c r="S118" s="110"/>
      <c r="T118" s="110"/>
      <c r="U118" s="110"/>
      <c r="V118" s="110"/>
      <c r="W118" s="110">
        <v>0</v>
      </c>
      <c r="X118" s="110">
        <f t="shared" si="315"/>
        <v>0</v>
      </c>
      <c r="Y118" s="110">
        <f t="shared" si="316"/>
        <v>0</v>
      </c>
      <c r="Z118" s="110"/>
      <c r="AA118" s="398"/>
      <c r="AB118" s="110"/>
      <c r="AC118" s="110"/>
      <c r="AD118" s="110"/>
      <c r="AE118" s="110"/>
      <c r="AF118" s="110">
        <v>27365</v>
      </c>
      <c r="AG118" s="135">
        <f t="shared" si="317"/>
        <v>27849</v>
      </c>
      <c r="AH118" s="135">
        <f t="shared" si="318"/>
        <v>484</v>
      </c>
      <c r="AI118" s="395">
        <v>484</v>
      </c>
      <c r="AJ118" s="135"/>
      <c r="AK118" s="135"/>
      <c r="AL118" s="135"/>
      <c r="AM118" s="135"/>
      <c r="AN118" s="135"/>
      <c r="AO118" s="135"/>
      <c r="AP118" s="135"/>
      <c r="AQ118" s="135"/>
      <c r="AR118" s="135">
        <v>0</v>
      </c>
      <c r="AS118" s="135">
        <f t="shared" si="319"/>
        <v>0</v>
      </c>
      <c r="AT118" s="135">
        <f t="shared" si="320"/>
        <v>0</v>
      </c>
      <c r="AU118" s="135"/>
      <c r="AV118" s="395"/>
      <c r="AW118" s="135"/>
      <c r="AX118" s="135"/>
      <c r="AY118" s="135"/>
      <c r="AZ118" s="110">
        <f t="shared" si="321"/>
        <v>0</v>
      </c>
      <c r="BA118" s="110">
        <f t="shared" si="322"/>
        <v>0</v>
      </c>
      <c r="BB118" s="110"/>
      <c r="BC118" s="398"/>
      <c r="BD118" s="110"/>
      <c r="BE118" s="110"/>
      <c r="BF118" s="110"/>
      <c r="BG118" s="110"/>
      <c r="BH118" s="110"/>
      <c r="BI118" s="110"/>
      <c r="BJ118" s="110"/>
      <c r="BK118" s="332"/>
      <c r="BL118" s="111" t="s">
        <v>468</v>
      </c>
      <c r="BM118" s="117"/>
      <c r="BN118" s="36"/>
      <c r="BO118" s="36"/>
      <c r="BP118" s="36"/>
      <c r="BQ118" s="36"/>
      <c r="BR118" s="36"/>
      <c r="BS118" s="36"/>
      <c r="BT118" s="36"/>
      <c r="BU118" s="36"/>
    </row>
    <row r="119" spans="1:73" s="218" customFormat="1" ht="24" x14ac:dyDescent="0.2">
      <c r="A119" s="165"/>
      <c r="B119" s="129"/>
      <c r="C119" s="108"/>
      <c r="D119" s="307"/>
      <c r="E119" s="108" t="s">
        <v>391</v>
      </c>
      <c r="F119" s="346">
        <f t="shared" si="311"/>
        <v>55469</v>
      </c>
      <c r="G119" s="109">
        <f t="shared" si="312"/>
        <v>56105</v>
      </c>
      <c r="H119" s="110">
        <v>27036</v>
      </c>
      <c r="I119" s="110">
        <f t="shared" si="313"/>
        <v>27036</v>
      </c>
      <c r="J119" s="110">
        <f t="shared" si="314"/>
        <v>0</v>
      </c>
      <c r="K119" s="110"/>
      <c r="L119" s="110"/>
      <c r="M119" s="364"/>
      <c r="N119" s="398"/>
      <c r="O119" s="110"/>
      <c r="P119" s="110"/>
      <c r="Q119" s="110"/>
      <c r="R119" s="110"/>
      <c r="S119" s="110"/>
      <c r="T119" s="110"/>
      <c r="U119" s="110"/>
      <c r="V119" s="110"/>
      <c r="W119" s="110">
        <v>0</v>
      </c>
      <c r="X119" s="110">
        <f t="shared" si="315"/>
        <v>0</v>
      </c>
      <c r="Y119" s="110">
        <f t="shared" si="316"/>
        <v>0</v>
      </c>
      <c r="Z119" s="110"/>
      <c r="AA119" s="398"/>
      <c r="AB119" s="110"/>
      <c r="AC119" s="110"/>
      <c r="AD119" s="110"/>
      <c r="AE119" s="110"/>
      <c r="AF119" s="110">
        <v>28433</v>
      </c>
      <c r="AG119" s="135">
        <f t="shared" si="317"/>
        <v>29069</v>
      </c>
      <c r="AH119" s="135">
        <f t="shared" si="318"/>
        <v>636</v>
      </c>
      <c r="AI119" s="395">
        <v>636</v>
      </c>
      <c r="AJ119" s="135"/>
      <c r="AK119" s="135"/>
      <c r="AL119" s="135"/>
      <c r="AM119" s="135"/>
      <c r="AN119" s="135"/>
      <c r="AO119" s="135"/>
      <c r="AP119" s="135"/>
      <c r="AQ119" s="135"/>
      <c r="AR119" s="135">
        <v>0</v>
      </c>
      <c r="AS119" s="135">
        <f t="shared" si="319"/>
        <v>0</v>
      </c>
      <c r="AT119" s="135">
        <f t="shared" si="320"/>
        <v>0</v>
      </c>
      <c r="AU119" s="135"/>
      <c r="AV119" s="395"/>
      <c r="AW119" s="135"/>
      <c r="AX119" s="135"/>
      <c r="AY119" s="135"/>
      <c r="AZ119" s="110">
        <f t="shared" si="321"/>
        <v>0</v>
      </c>
      <c r="BA119" s="110">
        <f t="shared" si="322"/>
        <v>0</v>
      </c>
      <c r="BB119" s="110"/>
      <c r="BC119" s="398"/>
      <c r="BD119" s="110"/>
      <c r="BE119" s="110"/>
      <c r="BF119" s="110"/>
      <c r="BG119" s="110"/>
      <c r="BH119" s="110"/>
      <c r="BI119" s="110"/>
      <c r="BJ119" s="110"/>
      <c r="BK119" s="332"/>
      <c r="BL119" s="111" t="s">
        <v>469</v>
      </c>
      <c r="BM119" s="117"/>
      <c r="BN119" s="36"/>
      <c r="BO119" s="36"/>
      <c r="BP119" s="36"/>
      <c r="BQ119" s="36"/>
      <c r="BR119" s="36"/>
      <c r="BS119" s="36"/>
      <c r="BT119" s="36"/>
      <c r="BU119" s="36"/>
    </row>
    <row r="120" spans="1:73" s="222" customFormat="1" ht="24" x14ac:dyDescent="0.2">
      <c r="A120" s="165"/>
      <c r="B120" s="129"/>
      <c r="C120" s="108"/>
      <c r="D120" s="307"/>
      <c r="E120" s="108" t="s">
        <v>573</v>
      </c>
      <c r="F120" s="346">
        <f t="shared" si="311"/>
        <v>94832</v>
      </c>
      <c r="G120" s="109">
        <f t="shared" si="312"/>
        <v>94832</v>
      </c>
      <c r="H120" s="110">
        <v>51832</v>
      </c>
      <c r="I120" s="110">
        <f t="shared" si="313"/>
        <v>51832</v>
      </c>
      <c r="J120" s="110">
        <f t="shared" si="314"/>
        <v>0</v>
      </c>
      <c r="K120" s="110"/>
      <c r="L120" s="110"/>
      <c r="M120" s="364"/>
      <c r="N120" s="398"/>
      <c r="O120" s="110"/>
      <c r="P120" s="110"/>
      <c r="Q120" s="110"/>
      <c r="R120" s="110"/>
      <c r="S120" s="110"/>
      <c r="T120" s="110"/>
      <c r="U120" s="110"/>
      <c r="V120" s="110"/>
      <c r="W120" s="110">
        <v>0</v>
      </c>
      <c r="X120" s="110">
        <f t="shared" si="315"/>
        <v>0</v>
      </c>
      <c r="Y120" s="110">
        <f t="shared" si="316"/>
        <v>0</v>
      </c>
      <c r="Z120" s="110"/>
      <c r="AA120" s="398"/>
      <c r="AB120" s="110"/>
      <c r="AC120" s="110"/>
      <c r="AD120" s="110"/>
      <c r="AE120" s="110"/>
      <c r="AF120" s="110">
        <v>43000</v>
      </c>
      <c r="AG120" s="135">
        <f t="shared" si="317"/>
        <v>43000</v>
      </c>
      <c r="AH120" s="135">
        <f t="shared" si="318"/>
        <v>0</v>
      </c>
      <c r="AI120" s="395"/>
      <c r="AJ120" s="135"/>
      <c r="AK120" s="135"/>
      <c r="AL120" s="135"/>
      <c r="AM120" s="135"/>
      <c r="AN120" s="135"/>
      <c r="AO120" s="135"/>
      <c r="AP120" s="135"/>
      <c r="AQ120" s="135"/>
      <c r="AR120" s="135">
        <v>0</v>
      </c>
      <c r="AS120" s="135">
        <f t="shared" si="319"/>
        <v>0</v>
      </c>
      <c r="AT120" s="135">
        <f t="shared" si="320"/>
        <v>0</v>
      </c>
      <c r="AU120" s="135"/>
      <c r="AV120" s="395"/>
      <c r="AW120" s="135"/>
      <c r="AX120" s="135"/>
      <c r="AY120" s="135"/>
      <c r="AZ120" s="110">
        <f t="shared" si="321"/>
        <v>0</v>
      </c>
      <c r="BA120" s="110">
        <f t="shared" si="322"/>
        <v>0</v>
      </c>
      <c r="BB120" s="110"/>
      <c r="BC120" s="398"/>
      <c r="BD120" s="110"/>
      <c r="BE120" s="110"/>
      <c r="BF120" s="110"/>
      <c r="BG120" s="110"/>
      <c r="BH120" s="110"/>
      <c r="BI120" s="110"/>
      <c r="BJ120" s="110"/>
      <c r="BK120" s="332"/>
      <c r="BL120" s="111" t="s">
        <v>470</v>
      </c>
      <c r="BM120" s="117"/>
      <c r="BN120" s="36"/>
      <c r="BO120" s="36"/>
      <c r="BP120" s="36"/>
      <c r="BQ120" s="36"/>
      <c r="BR120" s="36"/>
      <c r="BS120" s="36"/>
      <c r="BT120" s="36"/>
      <c r="BU120" s="36"/>
    </row>
    <row r="121" spans="1:73" s="218" customFormat="1" ht="15.75" customHeight="1" x14ac:dyDescent="0.2">
      <c r="A121" s="165"/>
      <c r="B121" s="129"/>
      <c r="C121" s="108"/>
      <c r="D121" s="307"/>
      <c r="E121" s="108" t="s">
        <v>392</v>
      </c>
      <c r="F121" s="346">
        <f t="shared" si="311"/>
        <v>93848</v>
      </c>
      <c r="G121" s="109">
        <f t="shared" si="312"/>
        <v>117167</v>
      </c>
      <c r="H121" s="110">
        <v>53847</v>
      </c>
      <c r="I121" s="110">
        <f t="shared" si="313"/>
        <v>53847</v>
      </c>
      <c r="J121" s="110">
        <f t="shared" si="314"/>
        <v>0</v>
      </c>
      <c r="K121" s="110"/>
      <c r="L121" s="110"/>
      <c r="M121" s="364"/>
      <c r="N121" s="398"/>
      <c r="O121" s="110"/>
      <c r="P121" s="110"/>
      <c r="Q121" s="110"/>
      <c r="R121" s="110"/>
      <c r="S121" s="110"/>
      <c r="T121" s="110"/>
      <c r="U121" s="110"/>
      <c r="V121" s="110"/>
      <c r="W121" s="110">
        <v>0</v>
      </c>
      <c r="X121" s="110">
        <f t="shared" si="315"/>
        <v>0</v>
      </c>
      <c r="Y121" s="110">
        <f t="shared" si="316"/>
        <v>0</v>
      </c>
      <c r="Z121" s="110"/>
      <c r="AA121" s="398"/>
      <c r="AB121" s="110"/>
      <c r="AC121" s="110"/>
      <c r="AD121" s="110"/>
      <c r="AE121" s="110"/>
      <c r="AF121" s="110">
        <v>40001</v>
      </c>
      <c r="AG121" s="135">
        <f t="shared" si="317"/>
        <v>63320</v>
      </c>
      <c r="AH121" s="135">
        <f t="shared" si="318"/>
        <v>23319</v>
      </c>
      <c r="AI121" s="395">
        <v>23319</v>
      </c>
      <c r="AJ121" s="135"/>
      <c r="AK121" s="135"/>
      <c r="AL121" s="135"/>
      <c r="AM121" s="135"/>
      <c r="AN121" s="135"/>
      <c r="AO121" s="135"/>
      <c r="AP121" s="135"/>
      <c r="AQ121" s="135"/>
      <c r="AR121" s="135">
        <v>0</v>
      </c>
      <c r="AS121" s="135">
        <f t="shared" si="319"/>
        <v>0</v>
      </c>
      <c r="AT121" s="135">
        <f t="shared" si="320"/>
        <v>0</v>
      </c>
      <c r="AU121" s="135"/>
      <c r="AV121" s="395"/>
      <c r="AW121" s="135"/>
      <c r="AX121" s="135"/>
      <c r="AY121" s="135"/>
      <c r="AZ121" s="110">
        <f t="shared" si="321"/>
        <v>0</v>
      </c>
      <c r="BA121" s="110">
        <f t="shared" si="322"/>
        <v>0</v>
      </c>
      <c r="BB121" s="110"/>
      <c r="BC121" s="398"/>
      <c r="BD121" s="110"/>
      <c r="BE121" s="110"/>
      <c r="BF121" s="110"/>
      <c r="BG121" s="110"/>
      <c r="BH121" s="110"/>
      <c r="BI121" s="110"/>
      <c r="BJ121" s="110"/>
      <c r="BK121" s="332"/>
      <c r="BL121" s="111" t="s">
        <v>471</v>
      </c>
      <c r="BM121" s="117"/>
      <c r="BN121" s="36"/>
      <c r="BO121" s="36"/>
      <c r="BP121" s="36"/>
      <c r="BQ121" s="36"/>
      <c r="BR121" s="36"/>
      <c r="BS121" s="36"/>
      <c r="BT121" s="36"/>
      <c r="BU121" s="36"/>
    </row>
    <row r="122" spans="1:73" s="218" customFormat="1" ht="24" x14ac:dyDescent="0.2">
      <c r="A122" s="165"/>
      <c r="B122" s="129"/>
      <c r="C122" s="108"/>
      <c r="D122" s="307"/>
      <c r="E122" s="108" t="s">
        <v>393</v>
      </c>
      <c r="F122" s="346">
        <f t="shared" si="311"/>
        <v>26991</v>
      </c>
      <c r="G122" s="109">
        <f t="shared" si="312"/>
        <v>34366</v>
      </c>
      <c r="H122" s="110">
        <v>11673</v>
      </c>
      <c r="I122" s="110">
        <f t="shared" si="313"/>
        <v>11673</v>
      </c>
      <c r="J122" s="110">
        <f t="shared" si="314"/>
        <v>0</v>
      </c>
      <c r="K122" s="110"/>
      <c r="L122" s="110"/>
      <c r="M122" s="364"/>
      <c r="N122" s="398"/>
      <c r="O122" s="110"/>
      <c r="P122" s="110"/>
      <c r="Q122" s="110"/>
      <c r="R122" s="110"/>
      <c r="S122" s="110"/>
      <c r="T122" s="110"/>
      <c r="U122" s="110"/>
      <c r="V122" s="110"/>
      <c r="W122" s="110">
        <v>0</v>
      </c>
      <c r="X122" s="110">
        <f t="shared" si="315"/>
        <v>0</v>
      </c>
      <c r="Y122" s="110">
        <f t="shared" si="316"/>
        <v>0</v>
      </c>
      <c r="Z122" s="110"/>
      <c r="AA122" s="398"/>
      <c r="AB122" s="110"/>
      <c r="AC122" s="110"/>
      <c r="AD122" s="110"/>
      <c r="AE122" s="110"/>
      <c r="AF122" s="110">
        <v>15318</v>
      </c>
      <c r="AG122" s="135">
        <f t="shared" si="317"/>
        <v>22693</v>
      </c>
      <c r="AH122" s="135">
        <f t="shared" si="318"/>
        <v>7375</v>
      </c>
      <c r="AI122" s="395">
        <v>7375</v>
      </c>
      <c r="AJ122" s="135"/>
      <c r="AK122" s="135"/>
      <c r="AL122" s="135"/>
      <c r="AM122" s="135"/>
      <c r="AN122" s="135"/>
      <c r="AO122" s="135"/>
      <c r="AP122" s="135"/>
      <c r="AQ122" s="135"/>
      <c r="AR122" s="135">
        <v>0</v>
      </c>
      <c r="AS122" s="135">
        <f t="shared" si="319"/>
        <v>0</v>
      </c>
      <c r="AT122" s="135">
        <f t="shared" si="320"/>
        <v>0</v>
      </c>
      <c r="AU122" s="135"/>
      <c r="AV122" s="395"/>
      <c r="AW122" s="135"/>
      <c r="AX122" s="135"/>
      <c r="AY122" s="135"/>
      <c r="AZ122" s="110">
        <f t="shared" si="321"/>
        <v>0</v>
      </c>
      <c r="BA122" s="110">
        <f t="shared" si="322"/>
        <v>0</v>
      </c>
      <c r="BB122" s="110"/>
      <c r="BC122" s="398"/>
      <c r="BD122" s="110"/>
      <c r="BE122" s="110"/>
      <c r="BF122" s="110"/>
      <c r="BG122" s="110"/>
      <c r="BH122" s="110"/>
      <c r="BI122" s="110"/>
      <c r="BJ122" s="110"/>
      <c r="BK122" s="332"/>
      <c r="BL122" s="111" t="s">
        <v>472</v>
      </c>
      <c r="BM122" s="117"/>
      <c r="BN122" s="36"/>
      <c r="BO122" s="36"/>
      <c r="BP122" s="36"/>
      <c r="BQ122" s="36"/>
      <c r="BR122" s="36"/>
      <c r="BS122" s="36"/>
      <c r="BT122" s="36"/>
      <c r="BU122" s="36"/>
    </row>
    <row r="123" spans="1:73" s="261" customFormat="1" ht="24" x14ac:dyDescent="0.2">
      <c r="A123" s="165"/>
      <c r="B123" s="129"/>
      <c r="C123" s="108"/>
      <c r="D123" s="307"/>
      <c r="E123" s="108" t="s">
        <v>621</v>
      </c>
      <c r="F123" s="346">
        <f t="shared" si="311"/>
        <v>42867</v>
      </c>
      <c r="G123" s="109">
        <f t="shared" si="312"/>
        <v>48868</v>
      </c>
      <c r="H123" s="110">
        <v>22063</v>
      </c>
      <c r="I123" s="110">
        <f t="shared" si="313"/>
        <v>22063</v>
      </c>
      <c r="J123" s="110">
        <f t="shared" si="314"/>
        <v>0</v>
      </c>
      <c r="K123" s="110"/>
      <c r="L123" s="110"/>
      <c r="M123" s="364"/>
      <c r="N123" s="398"/>
      <c r="O123" s="110"/>
      <c r="P123" s="110"/>
      <c r="Q123" s="110"/>
      <c r="R123" s="110"/>
      <c r="S123" s="110"/>
      <c r="T123" s="110"/>
      <c r="U123" s="110"/>
      <c r="V123" s="110"/>
      <c r="W123" s="110">
        <v>0</v>
      </c>
      <c r="X123" s="110">
        <f t="shared" si="315"/>
        <v>0</v>
      </c>
      <c r="Y123" s="110">
        <f t="shared" si="316"/>
        <v>0</v>
      </c>
      <c r="Z123" s="110"/>
      <c r="AA123" s="398"/>
      <c r="AB123" s="110"/>
      <c r="AC123" s="110"/>
      <c r="AD123" s="110"/>
      <c r="AE123" s="110"/>
      <c r="AF123" s="110">
        <v>20804</v>
      </c>
      <c r="AG123" s="135">
        <f t="shared" si="317"/>
        <v>26805</v>
      </c>
      <c r="AH123" s="135">
        <f t="shared" si="318"/>
        <v>6001</v>
      </c>
      <c r="AI123" s="395">
        <v>6001</v>
      </c>
      <c r="AJ123" s="135"/>
      <c r="AK123" s="135"/>
      <c r="AL123" s="135"/>
      <c r="AM123" s="135"/>
      <c r="AN123" s="135"/>
      <c r="AO123" s="135"/>
      <c r="AP123" s="135"/>
      <c r="AQ123" s="135"/>
      <c r="AR123" s="135">
        <v>0</v>
      </c>
      <c r="AS123" s="135">
        <f t="shared" si="319"/>
        <v>0</v>
      </c>
      <c r="AT123" s="135">
        <f t="shared" si="320"/>
        <v>0</v>
      </c>
      <c r="AU123" s="135"/>
      <c r="AV123" s="395"/>
      <c r="AW123" s="135"/>
      <c r="AX123" s="135"/>
      <c r="AY123" s="135"/>
      <c r="AZ123" s="110">
        <f t="shared" si="321"/>
        <v>0</v>
      </c>
      <c r="BA123" s="110">
        <f t="shared" si="322"/>
        <v>0</v>
      </c>
      <c r="BB123" s="110"/>
      <c r="BC123" s="398"/>
      <c r="BD123" s="110"/>
      <c r="BE123" s="110"/>
      <c r="BF123" s="110"/>
      <c r="BG123" s="110"/>
      <c r="BH123" s="110"/>
      <c r="BI123" s="110"/>
      <c r="BJ123" s="110"/>
      <c r="BK123" s="332"/>
      <c r="BL123" s="111" t="s">
        <v>665</v>
      </c>
      <c r="BM123" s="117"/>
      <c r="BN123" s="36"/>
      <c r="BO123" s="36"/>
      <c r="BP123" s="36"/>
      <c r="BQ123" s="36"/>
      <c r="BR123" s="36"/>
      <c r="BS123" s="36"/>
      <c r="BT123" s="36"/>
      <c r="BU123" s="36"/>
    </row>
    <row r="124" spans="1:73" ht="36" x14ac:dyDescent="0.2">
      <c r="A124" s="165">
        <v>40000056408</v>
      </c>
      <c r="B124" s="129"/>
      <c r="C124" s="447" t="s">
        <v>16</v>
      </c>
      <c r="D124" s="448"/>
      <c r="E124" s="108" t="s">
        <v>580</v>
      </c>
      <c r="F124" s="346">
        <f t="shared" si="311"/>
        <v>427772</v>
      </c>
      <c r="G124" s="109">
        <f t="shared" si="312"/>
        <v>429233</v>
      </c>
      <c r="H124" s="110">
        <v>410045</v>
      </c>
      <c r="I124" s="110">
        <f t="shared" si="313"/>
        <v>410045</v>
      </c>
      <c r="J124" s="110">
        <f t="shared" si="314"/>
        <v>0</v>
      </c>
      <c r="K124" s="110"/>
      <c r="L124" s="110"/>
      <c r="M124" s="364"/>
      <c r="N124" s="398"/>
      <c r="O124" s="110"/>
      <c r="P124" s="110"/>
      <c r="Q124" s="110"/>
      <c r="R124" s="110"/>
      <c r="S124" s="110"/>
      <c r="T124" s="110"/>
      <c r="U124" s="110"/>
      <c r="V124" s="110"/>
      <c r="W124" s="110">
        <v>0</v>
      </c>
      <c r="X124" s="110">
        <f t="shared" si="315"/>
        <v>0</v>
      </c>
      <c r="Y124" s="110">
        <f t="shared" si="316"/>
        <v>0</v>
      </c>
      <c r="Z124" s="110"/>
      <c r="AA124" s="398"/>
      <c r="AB124" s="110"/>
      <c r="AC124" s="110"/>
      <c r="AD124" s="110"/>
      <c r="AE124" s="110"/>
      <c r="AF124" s="110">
        <v>17727</v>
      </c>
      <c r="AG124" s="135">
        <f t="shared" si="317"/>
        <v>18874</v>
      </c>
      <c r="AH124" s="135">
        <f t="shared" si="318"/>
        <v>1147</v>
      </c>
      <c r="AI124" s="395">
        <v>1147</v>
      </c>
      <c r="AJ124" s="135"/>
      <c r="AK124" s="135"/>
      <c r="AL124" s="135"/>
      <c r="AM124" s="135"/>
      <c r="AN124" s="135"/>
      <c r="AO124" s="135"/>
      <c r="AP124" s="135"/>
      <c r="AQ124" s="135"/>
      <c r="AR124" s="135">
        <v>0</v>
      </c>
      <c r="AS124" s="135">
        <f t="shared" si="319"/>
        <v>314</v>
      </c>
      <c r="AT124" s="135">
        <f t="shared" si="320"/>
        <v>314</v>
      </c>
      <c r="AU124" s="135"/>
      <c r="AV124" s="395">
        <v>314</v>
      </c>
      <c r="AW124" s="135"/>
      <c r="AX124" s="135"/>
      <c r="AY124" s="135"/>
      <c r="AZ124" s="110">
        <f t="shared" si="321"/>
        <v>0</v>
      </c>
      <c r="BA124" s="110">
        <f t="shared" si="322"/>
        <v>0</v>
      </c>
      <c r="BB124" s="110"/>
      <c r="BC124" s="398"/>
      <c r="BD124" s="110"/>
      <c r="BE124" s="110"/>
      <c r="BF124" s="110"/>
      <c r="BG124" s="110"/>
      <c r="BH124" s="110"/>
      <c r="BI124" s="110"/>
      <c r="BJ124" s="110"/>
      <c r="BK124" s="332"/>
      <c r="BL124" s="111" t="s">
        <v>473</v>
      </c>
      <c r="BM124" s="117"/>
      <c r="BN124" s="36"/>
      <c r="BO124" s="36"/>
      <c r="BP124" s="36"/>
      <c r="BQ124" s="36"/>
      <c r="BR124" s="36"/>
      <c r="BS124" s="36"/>
      <c r="BT124" s="36"/>
      <c r="BU124" s="36"/>
    </row>
    <row r="125" spans="1:73" s="209" customFormat="1" ht="36" x14ac:dyDescent="0.2">
      <c r="A125" s="165"/>
      <c r="B125" s="129"/>
      <c r="C125" s="108"/>
      <c r="D125" s="307"/>
      <c r="E125" s="108" t="s">
        <v>360</v>
      </c>
      <c r="F125" s="346">
        <f t="shared" si="311"/>
        <v>37071</v>
      </c>
      <c r="G125" s="109">
        <f t="shared" si="312"/>
        <v>37071</v>
      </c>
      <c r="H125" s="110">
        <v>37071</v>
      </c>
      <c r="I125" s="110">
        <f t="shared" si="313"/>
        <v>37071</v>
      </c>
      <c r="J125" s="110">
        <f t="shared" si="314"/>
        <v>0</v>
      </c>
      <c r="K125" s="110"/>
      <c r="L125" s="110"/>
      <c r="M125" s="364"/>
      <c r="N125" s="398"/>
      <c r="O125" s="110"/>
      <c r="P125" s="110"/>
      <c r="Q125" s="110"/>
      <c r="R125" s="110"/>
      <c r="S125" s="110"/>
      <c r="T125" s="110"/>
      <c r="U125" s="110"/>
      <c r="V125" s="110"/>
      <c r="W125" s="110">
        <v>0</v>
      </c>
      <c r="X125" s="110">
        <f t="shared" si="315"/>
        <v>0</v>
      </c>
      <c r="Y125" s="110">
        <f t="shared" si="316"/>
        <v>0</v>
      </c>
      <c r="Z125" s="110"/>
      <c r="AA125" s="398"/>
      <c r="AB125" s="110"/>
      <c r="AC125" s="110"/>
      <c r="AD125" s="110"/>
      <c r="AE125" s="110"/>
      <c r="AF125" s="110">
        <v>0</v>
      </c>
      <c r="AG125" s="135">
        <f t="shared" si="317"/>
        <v>0</v>
      </c>
      <c r="AH125" s="135">
        <f t="shared" si="318"/>
        <v>0</v>
      </c>
      <c r="AI125" s="395"/>
      <c r="AJ125" s="135"/>
      <c r="AK125" s="135"/>
      <c r="AL125" s="135"/>
      <c r="AM125" s="135"/>
      <c r="AN125" s="135"/>
      <c r="AO125" s="135"/>
      <c r="AP125" s="135"/>
      <c r="AQ125" s="135"/>
      <c r="AR125" s="135">
        <v>0</v>
      </c>
      <c r="AS125" s="135">
        <f t="shared" si="319"/>
        <v>0</v>
      </c>
      <c r="AT125" s="135">
        <f t="shared" si="320"/>
        <v>0</v>
      </c>
      <c r="AU125" s="135"/>
      <c r="AV125" s="395"/>
      <c r="AW125" s="135"/>
      <c r="AX125" s="135"/>
      <c r="AY125" s="135"/>
      <c r="AZ125" s="110">
        <f t="shared" si="321"/>
        <v>0</v>
      </c>
      <c r="BA125" s="110">
        <f t="shared" si="322"/>
        <v>0</v>
      </c>
      <c r="BB125" s="110"/>
      <c r="BC125" s="398"/>
      <c r="BD125" s="110"/>
      <c r="BE125" s="110"/>
      <c r="BF125" s="110"/>
      <c r="BG125" s="110"/>
      <c r="BH125" s="110"/>
      <c r="BI125" s="110"/>
      <c r="BJ125" s="110"/>
      <c r="BK125" s="332"/>
      <c r="BL125" s="111" t="s">
        <v>474</v>
      </c>
      <c r="BM125" s="117"/>
      <c r="BN125" s="36"/>
      <c r="BO125" s="36"/>
      <c r="BP125" s="36"/>
      <c r="BQ125" s="36"/>
      <c r="BR125" s="36"/>
      <c r="BS125" s="36"/>
      <c r="BT125" s="36"/>
      <c r="BU125" s="36"/>
    </row>
    <row r="126" spans="1:73" ht="27.75" customHeight="1" x14ac:dyDescent="0.2">
      <c r="A126" s="165"/>
      <c r="B126" s="129"/>
      <c r="C126" s="108"/>
      <c r="D126" s="307"/>
      <c r="E126" s="108" t="s">
        <v>365</v>
      </c>
      <c r="F126" s="346">
        <f t="shared" si="311"/>
        <v>24866</v>
      </c>
      <c r="G126" s="109">
        <f t="shared" si="312"/>
        <v>24866</v>
      </c>
      <c r="H126" s="110">
        <v>22486</v>
      </c>
      <c r="I126" s="110">
        <f t="shared" si="313"/>
        <v>22486</v>
      </c>
      <c r="J126" s="110">
        <f t="shared" si="314"/>
        <v>0</v>
      </c>
      <c r="K126" s="110"/>
      <c r="L126" s="110"/>
      <c r="M126" s="364"/>
      <c r="N126" s="398"/>
      <c r="O126" s="110"/>
      <c r="P126" s="110"/>
      <c r="Q126" s="110"/>
      <c r="R126" s="110"/>
      <c r="S126" s="110"/>
      <c r="T126" s="110"/>
      <c r="U126" s="110"/>
      <c r="V126" s="110"/>
      <c r="W126" s="110">
        <v>0</v>
      </c>
      <c r="X126" s="110">
        <f t="shared" si="315"/>
        <v>0</v>
      </c>
      <c r="Y126" s="110">
        <f t="shared" si="316"/>
        <v>0</v>
      </c>
      <c r="Z126" s="110"/>
      <c r="AA126" s="398"/>
      <c r="AB126" s="110"/>
      <c r="AC126" s="110"/>
      <c r="AD126" s="110"/>
      <c r="AE126" s="110"/>
      <c r="AF126" s="110">
        <v>2380</v>
      </c>
      <c r="AG126" s="135">
        <f t="shared" si="317"/>
        <v>2380</v>
      </c>
      <c r="AH126" s="135">
        <f t="shared" si="318"/>
        <v>0</v>
      </c>
      <c r="AI126" s="395"/>
      <c r="AJ126" s="135"/>
      <c r="AK126" s="135"/>
      <c r="AL126" s="135"/>
      <c r="AM126" s="135"/>
      <c r="AN126" s="135"/>
      <c r="AO126" s="135"/>
      <c r="AP126" s="135"/>
      <c r="AQ126" s="135"/>
      <c r="AR126" s="135">
        <v>0</v>
      </c>
      <c r="AS126" s="135">
        <f t="shared" si="319"/>
        <v>0</v>
      </c>
      <c r="AT126" s="135">
        <f t="shared" si="320"/>
        <v>0</v>
      </c>
      <c r="AU126" s="135"/>
      <c r="AV126" s="395"/>
      <c r="AW126" s="135"/>
      <c r="AX126" s="135"/>
      <c r="AY126" s="135"/>
      <c r="AZ126" s="110">
        <f t="shared" si="321"/>
        <v>0</v>
      </c>
      <c r="BA126" s="110">
        <f t="shared" si="322"/>
        <v>0</v>
      </c>
      <c r="BB126" s="110"/>
      <c r="BC126" s="398"/>
      <c r="BD126" s="110"/>
      <c r="BE126" s="110"/>
      <c r="BF126" s="110"/>
      <c r="BG126" s="110"/>
      <c r="BH126" s="110"/>
      <c r="BI126" s="110"/>
      <c r="BJ126" s="110"/>
      <c r="BK126" s="332"/>
      <c r="BL126" s="111" t="s">
        <v>475</v>
      </c>
      <c r="BM126" s="117" t="s">
        <v>576</v>
      </c>
      <c r="BN126" s="36"/>
      <c r="BO126" s="36"/>
      <c r="BP126" s="36"/>
      <c r="BQ126" s="36"/>
      <c r="BR126" s="36"/>
      <c r="BS126" s="36"/>
      <c r="BT126" s="36"/>
      <c r="BU126" s="36"/>
    </row>
    <row r="127" spans="1:73" s="438" customFormat="1" ht="36" x14ac:dyDescent="0.2">
      <c r="A127" s="165"/>
      <c r="B127" s="129"/>
      <c r="C127" s="436"/>
      <c r="D127" s="437"/>
      <c r="E127" s="436" t="s">
        <v>763</v>
      </c>
      <c r="F127" s="346">
        <f t="shared" ref="F127" si="323">H127+W127+AF127+AQ127+AR127+AY127</f>
        <v>0</v>
      </c>
      <c r="G127" s="109">
        <f t="shared" ref="G127" si="324">I127+X127+AG127+AQ127+AS127+AZ127</f>
        <v>3500</v>
      </c>
      <c r="H127" s="110"/>
      <c r="I127" s="110">
        <f t="shared" ref="I127" si="325">J127+H127</f>
        <v>3500</v>
      </c>
      <c r="J127" s="110">
        <f t="shared" ref="J127" si="326">SUM(K127:V127)</f>
        <v>3500</v>
      </c>
      <c r="K127" s="110"/>
      <c r="L127" s="110"/>
      <c r="M127" s="364"/>
      <c r="N127" s="398">
        <v>3500</v>
      </c>
      <c r="O127" s="110"/>
      <c r="P127" s="110"/>
      <c r="Q127" s="110"/>
      <c r="R127" s="110"/>
      <c r="S127" s="110"/>
      <c r="T127" s="110"/>
      <c r="U127" s="110"/>
      <c r="V127" s="110"/>
      <c r="W127" s="110"/>
      <c r="X127" s="110">
        <f t="shared" ref="X127" si="327">Y127+W127</f>
        <v>0</v>
      </c>
      <c r="Y127" s="110">
        <f t="shared" ref="Y127" si="328">SUM(Z127:AE127)</f>
        <v>0</v>
      </c>
      <c r="Z127" s="110"/>
      <c r="AA127" s="398"/>
      <c r="AB127" s="110"/>
      <c r="AC127" s="110"/>
      <c r="AD127" s="110"/>
      <c r="AE127" s="110"/>
      <c r="AF127" s="110"/>
      <c r="AG127" s="135">
        <f t="shared" ref="AG127" si="329">AH127+AF127</f>
        <v>0</v>
      </c>
      <c r="AH127" s="135">
        <f t="shared" ref="AH127" si="330">SUM(AI127:AP127)</f>
        <v>0</v>
      </c>
      <c r="AI127" s="39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>
        <f t="shared" ref="AS127" si="331">AT127+AR127</f>
        <v>0</v>
      </c>
      <c r="AT127" s="135">
        <f t="shared" ref="AT127" si="332">SUM(AU127:AX127)</f>
        <v>0</v>
      </c>
      <c r="AU127" s="135"/>
      <c r="AV127" s="395"/>
      <c r="AW127" s="135"/>
      <c r="AX127" s="135"/>
      <c r="AY127" s="135"/>
      <c r="AZ127" s="110">
        <f t="shared" ref="AZ127" si="333">BA127+AY127</f>
        <v>0</v>
      </c>
      <c r="BA127" s="110">
        <f t="shared" ref="BA127" si="334">SUM(BB127:BK127)</f>
        <v>0</v>
      </c>
      <c r="BB127" s="110"/>
      <c r="BC127" s="398"/>
      <c r="BD127" s="110"/>
      <c r="BE127" s="110"/>
      <c r="BF127" s="110"/>
      <c r="BG127" s="110"/>
      <c r="BH127" s="110"/>
      <c r="BI127" s="110"/>
      <c r="BJ127" s="110"/>
      <c r="BK127" s="332"/>
      <c r="BL127" s="111" t="s">
        <v>764</v>
      </c>
      <c r="BM127" s="117"/>
      <c r="BN127" s="36"/>
      <c r="BO127" s="36"/>
      <c r="BP127" s="36"/>
      <c r="BQ127" s="36"/>
      <c r="BR127" s="36"/>
      <c r="BS127" s="36"/>
      <c r="BT127" s="36"/>
      <c r="BU127" s="36"/>
    </row>
    <row r="128" spans="1:73" s="19" customFormat="1" ht="36" customHeight="1" x14ac:dyDescent="0.2">
      <c r="A128" s="166">
        <v>40003378932</v>
      </c>
      <c r="B128" s="108"/>
      <c r="C128" s="447" t="s">
        <v>394</v>
      </c>
      <c r="D128" s="448"/>
      <c r="E128" s="108" t="s">
        <v>591</v>
      </c>
      <c r="F128" s="346">
        <f t="shared" si="311"/>
        <v>500000</v>
      </c>
      <c r="G128" s="109">
        <f t="shared" si="312"/>
        <v>500000</v>
      </c>
      <c r="H128" s="110">
        <v>500000</v>
      </c>
      <c r="I128" s="110">
        <f t="shared" si="313"/>
        <v>500000</v>
      </c>
      <c r="J128" s="110">
        <f t="shared" si="314"/>
        <v>0</v>
      </c>
      <c r="K128" s="110"/>
      <c r="L128" s="110"/>
      <c r="M128" s="364"/>
      <c r="N128" s="398"/>
      <c r="O128" s="110"/>
      <c r="P128" s="110"/>
      <c r="Q128" s="110"/>
      <c r="R128" s="110"/>
      <c r="S128" s="110"/>
      <c r="T128" s="110"/>
      <c r="U128" s="110"/>
      <c r="V128" s="110"/>
      <c r="W128" s="110">
        <v>0</v>
      </c>
      <c r="X128" s="110">
        <f t="shared" si="315"/>
        <v>0</v>
      </c>
      <c r="Y128" s="110">
        <f t="shared" si="316"/>
        <v>0</v>
      </c>
      <c r="Z128" s="110"/>
      <c r="AA128" s="398"/>
      <c r="AB128" s="110"/>
      <c r="AC128" s="110"/>
      <c r="AD128" s="110"/>
      <c r="AE128" s="110"/>
      <c r="AF128" s="110">
        <v>0</v>
      </c>
      <c r="AG128" s="135">
        <f t="shared" si="317"/>
        <v>0</v>
      </c>
      <c r="AH128" s="135">
        <f t="shared" si="318"/>
        <v>0</v>
      </c>
      <c r="AI128" s="395"/>
      <c r="AJ128" s="135"/>
      <c r="AK128" s="135"/>
      <c r="AL128" s="135"/>
      <c r="AM128" s="135"/>
      <c r="AN128" s="135"/>
      <c r="AO128" s="135"/>
      <c r="AP128" s="135"/>
      <c r="AQ128" s="137"/>
      <c r="AR128" s="110">
        <v>0</v>
      </c>
      <c r="AS128" s="135">
        <f t="shared" si="319"/>
        <v>0</v>
      </c>
      <c r="AT128" s="135">
        <f t="shared" si="320"/>
        <v>0</v>
      </c>
      <c r="AU128" s="135"/>
      <c r="AV128" s="395"/>
      <c r="AW128" s="135"/>
      <c r="AX128" s="135"/>
      <c r="AY128" s="135"/>
      <c r="AZ128" s="110">
        <f t="shared" si="321"/>
        <v>0</v>
      </c>
      <c r="BA128" s="110">
        <f t="shared" si="322"/>
        <v>0</v>
      </c>
      <c r="BB128" s="110"/>
      <c r="BC128" s="398"/>
      <c r="BD128" s="110"/>
      <c r="BE128" s="110"/>
      <c r="BF128" s="110"/>
      <c r="BG128" s="110"/>
      <c r="BH128" s="110"/>
      <c r="BI128" s="110"/>
      <c r="BJ128" s="110"/>
      <c r="BK128" s="332"/>
      <c r="BL128" s="111" t="s">
        <v>476</v>
      </c>
      <c r="BM128" s="117"/>
      <c r="BN128" s="36"/>
      <c r="BO128" s="36"/>
      <c r="BP128" s="36"/>
      <c r="BQ128" s="36"/>
      <c r="BR128" s="36"/>
      <c r="BS128" s="36"/>
      <c r="BT128" s="36"/>
      <c r="BU128" s="36"/>
    </row>
    <row r="129" spans="1:73" s="19" customFormat="1" x14ac:dyDescent="0.2">
      <c r="A129" s="166"/>
      <c r="B129" s="108"/>
      <c r="C129" s="108"/>
      <c r="D129" s="307"/>
      <c r="E129" s="108" t="s">
        <v>588</v>
      </c>
      <c r="F129" s="346">
        <f t="shared" si="311"/>
        <v>88100</v>
      </c>
      <c r="G129" s="109">
        <f t="shared" si="312"/>
        <v>88100</v>
      </c>
      <c r="H129" s="110">
        <v>88100</v>
      </c>
      <c r="I129" s="110">
        <f t="shared" si="313"/>
        <v>88100</v>
      </c>
      <c r="J129" s="110">
        <f t="shared" si="314"/>
        <v>0</v>
      </c>
      <c r="K129" s="110"/>
      <c r="L129" s="110"/>
      <c r="M129" s="364"/>
      <c r="N129" s="398"/>
      <c r="O129" s="110"/>
      <c r="P129" s="110"/>
      <c r="Q129" s="110"/>
      <c r="R129" s="110"/>
      <c r="S129" s="110"/>
      <c r="T129" s="110"/>
      <c r="U129" s="110"/>
      <c r="V129" s="110"/>
      <c r="W129" s="110">
        <v>0</v>
      </c>
      <c r="X129" s="110">
        <f t="shared" si="315"/>
        <v>0</v>
      </c>
      <c r="Y129" s="110">
        <f t="shared" si="316"/>
        <v>0</v>
      </c>
      <c r="Z129" s="110"/>
      <c r="AA129" s="398"/>
      <c r="AB129" s="110"/>
      <c r="AC129" s="110"/>
      <c r="AD129" s="110"/>
      <c r="AE129" s="110"/>
      <c r="AF129" s="110">
        <v>0</v>
      </c>
      <c r="AG129" s="135">
        <f t="shared" si="317"/>
        <v>0</v>
      </c>
      <c r="AH129" s="135">
        <f t="shared" si="318"/>
        <v>0</v>
      </c>
      <c r="AI129" s="395"/>
      <c r="AJ129" s="135"/>
      <c r="AK129" s="135"/>
      <c r="AL129" s="135"/>
      <c r="AM129" s="135"/>
      <c r="AN129" s="135"/>
      <c r="AO129" s="135"/>
      <c r="AP129" s="135"/>
      <c r="AQ129" s="137"/>
      <c r="AR129" s="110">
        <v>0</v>
      </c>
      <c r="AS129" s="135">
        <f t="shared" si="319"/>
        <v>0</v>
      </c>
      <c r="AT129" s="135">
        <f t="shared" si="320"/>
        <v>0</v>
      </c>
      <c r="AU129" s="135"/>
      <c r="AV129" s="395"/>
      <c r="AW129" s="135"/>
      <c r="AX129" s="135"/>
      <c r="AY129" s="135"/>
      <c r="AZ129" s="110">
        <f t="shared" si="321"/>
        <v>0</v>
      </c>
      <c r="BA129" s="110">
        <f t="shared" si="322"/>
        <v>0</v>
      </c>
      <c r="BB129" s="110"/>
      <c r="BC129" s="398"/>
      <c r="BD129" s="110"/>
      <c r="BE129" s="110"/>
      <c r="BF129" s="110"/>
      <c r="BG129" s="110"/>
      <c r="BH129" s="110"/>
      <c r="BI129" s="110"/>
      <c r="BJ129" s="110"/>
      <c r="BK129" s="332"/>
      <c r="BL129" s="111" t="s">
        <v>477</v>
      </c>
      <c r="BM129" s="117"/>
      <c r="BN129" s="36"/>
      <c r="BO129" s="36"/>
      <c r="BP129" s="36"/>
      <c r="BQ129" s="36"/>
      <c r="BR129" s="36"/>
      <c r="BS129" s="36"/>
      <c r="BT129" s="36"/>
      <c r="BU129" s="36"/>
    </row>
    <row r="130" spans="1:73" ht="60" x14ac:dyDescent="0.2">
      <c r="A130" s="165"/>
      <c r="B130" s="129"/>
      <c r="C130" s="447" t="s">
        <v>190</v>
      </c>
      <c r="D130" s="448"/>
      <c r="E130" s="283" t="s">
        <v>308</v>
      </c>
      <c r="F130" s="346">
        <f t="shared" si="311"/>
        <v>224960</v>
      </c>
      <c r="G130" s="109">
        <f t="shared" si="312"/>
        <v>224960</v>
      </c>
      <c r="H130" s="110"/>
      <c r="I130" s="110"/>
      <c r="J130" s="110"/>
      <c r="K130" s="110"/>
      <c r="L130" s="110"/>
      <c r="M130" s="364"/>
      <c r="N130" s="398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398"/>
      <c r="AB130" s="110"/>
      <c r="AC130" s="110"/>
      <c r="AD130" s="110"/>
      <c r="AE130" s="110"/>
      <c r="AF130" s="110"/>
      <c r="AG130" s="110"/>
      <c r="AH130" s="110"/>
      <c r="AI130" s="398"/>
      <c r="AJ130" s="110"/>
      <c r="AK130" s="110"/>
      <c r="AL130" s="110"/>
      <c r="AM130" s="110"/>
      <c r="AN130" s="110"/>
      <c r="AO130" s="110"/>
      <c r="AP130" s="110"/>
      <c r="AQ130" s="110">
        <v>224960</v>
      </c>
      <c r="AR130" s="135"/>
      <c r="AS130" s="135"/>
      <c r="AT130" s="135"/>
      <c r="AU130" s="135"/>
      <c r="AV130" s="395"/>
      <c r="AW130" s="135"/>
      <c r="AX130" s="135"/>
      <c r="AY130" s="135"/>
      <c r="AZ130" s="110"/>
      <c r="BA130" s="110"/>
      <c r="BB130" s="110"/>
      <c r="BC130" s="398"/>
      <c r="BD130" s="110"/>
      <c r="BE130" s="110"/>
      <c r="BF130" s="110"/>
      <c r="BG130" s="110"/>
      <c r="BH130" s="110"/>
      <c r="BI130" s="110"/>
      <c r="BJ130" s="110"/>
      <c r="BK130" s="332"/>
      <c r="BL130" s="111"/>
      <c r="BM130" s="117"/>
      <c r="BN130" s="36"/>
      <c r="BO130" s="36"/>
      <c r="BP130" s="36"/>
      <c r="BQ130" s="36"/>
      <c r="BR130" s="36"/>
      <c r="BS130" s="36"/>
      <c r="BT130" s="36"/>
      <c r="BU130" s="36"/>
    </row>
    <row r="131" spans="1:73" s="183" customFormat="1" ht="51.75" customHeight="1" x14ac:dyDescent="0.2">
      <c r="A131" s="165"/>
      <c r="B131" s="186"/>
      <c r="C131" s="162"/>
      <c r="D131" s="163"/>
      <c r="E131" s="286" t="s">
        <v>312</v>
      </c>
      <c r="F131" s="346">
        <f t="shared" si="311"/>
        <v>651688</v>
      </c>
      <c r="G131" s="109">
        <f t="shared" si="312"/>
        <v>651688</v>
      </c>
      <c r="H131" s="110"/>
      <c r="I131" s="110"/>
      <c r="J131" s="110"/>
      <c r="K131" s="110"/>
      <c r="L131" s="110"/>
      <c r="M131" s="364"/>
      <c r="N131" s="398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398"/>
      <c r="AB131" s="110"/>
      <c r="AC131" s="110"/>
      <c r="AD131" s="110"/>
      <c r="AE131" s="110"/>
      <c r="AF131" s="110"/>
      <c r="AG131" s="135"/>
      <c r="AH131" s="135"/>
      <c r="AI131" s="395"/>
      <c r="AJ131" s="135"/>
      <c r="AK131" s="135"/>
      <c r="AL131" s="135"/>
      <c r="AM131" s="135"/>
      <c r="AN131" s="135"/>
      <c r="AO131" s="135"/>
      <c r="AP131" s="135"/>
      <c r="AQ131" s="135">
        <v>651688</v>
      </c>
      <c r="AR131" s="135"/>
      <c r="AS131" s="135"/>
      <c r="AT131" s="135"/>
      <c r="AU131" s="135"/>
      <c r="AV131" s="395"/>
      <c r="AW131" s="135"/>
      <c r="AX131" s="135"/>
      <c r="AY131" s="135"/>
      <c r="AZ131" s="110"/>
      <c r="BA131" s="110"/>
      <c r="BB131" s="110"/>
      <c r="BC131" s="398"/>
      <c r="BD131" s="110"/>
      <c r="BE131" s="110"/>
      <c r="BF131" s="110"/>
      <c r="BG131" s="110"/>
      <c r="BH131" s="110"/>
      <c r="BI131" s="110"/>
      <c r="BJ131" s="110"/>
      <c r="BK131" s="332"/>
      <c r="BL131" s="111"/>
      <c r="BM131" s="117"/>
      <c r="BN131" s="36"/>
      <c r="BO131" s="36"/>
      <c r="BP131" s="36"/>
      <c r="BQ131" s="36"/>
      <c r="BR131" s="36"/>
      <c r="BS131" s="36"/>
      <c r="BT131" s="36"/>
      <c r="BU131" s="36"/>
    </row>
    <row r="132" spans="1:73" ht="12.75" thickBot="1" x14ac:dyDescent="0.25">
      <c r="A132" s="165"/>
      <c r="B132" s="148"/>
      <c r="C132" s="480"/>
      <c r="D132" s="481"/>
      <c r="E132" s="161"/>
      <c r="F132" s="347"/>
      <c r="G132" s="95"/>
      <c r="H132" s="96"/>
      <c r="I132" s="96"/>
      <c r="J132" s="96"/>
      <c r="K132" s="96"/>
      <c r="L132" s="96"/>
      <c r="M132" s="365"/>
      <c r="N132" s="412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412"/>
      <c r="AB132" s="96"/>
      <c r="AC132" s="96"/>
      <c r="AD132" s="96"/>
      <c r="AE132" s="96"/>
      <c r="AF132" s="96"/>
      <c r="AG132" s="134"/>
      <c r="AH132" s="134"/>
      <c r="AI132" s="396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396"/>
      <c r="AW132" s="134"/>
      <c r="AX132" s="134"/>
      <c r="AY132" s="134"/>
      <c r="AZ132" s="96"/>
      <c r="BA132" s="96"/>
      <c r="BB132" s="96"/>
      <c r="BC132" s="412"/>
      <c r="BD132" s="96"/>
      <c r="BE132" s="96"/>
      <c r="BF132" s="96"/>
      <c r="BG132" s="96"/>
      <c r="BH132" s="96"/>
      <c r="BI132" s="96"/>
      <c r="BJ132" s="96"/>
      <c r="BK132" s="333"/>
      <c r="BL132" s="97"/>
      <c r="BM132" s="118"/>
      <c r="BN132" s="36"/>
      <c r="BO132" s="36"/>
      <c r="BP132" s="36"/>
      <c r="BQ132" s="36"/>
      <c r="BR132" s="36"/>
      <c r="BS132" s="36"/>
      <c r="BT132" s="36"/>
      <c r="BU132" s="36"/>
    </row>
    <row r="133" spans="1:73" ht="12.75" thickBot="1" x14ac:dyDescent="0.25">
      <c r="A133" s="201"/>
      <c r="B133" s="477" t="s">
        <v>17</v>
      </c>
      <c r="C133" s="477"/>
      <c r="D133" s="198" t="s">
        <v>18</v>
      </c>
      <c r="E133" s="16"/>
      <c r="F133" s="348">
        <f t="shared" ref="F133:AY133" si="335">SUM(F134:F222)</f>
        <v>34927907</v>
      </c>
      <c r="G133" s="17">
        <f t="shared" si="335"/>
        <v>35656902</v>
      </c>
      <c r="H133" s="10">
        <f t="shared" si="335"/>
        <v>24893724</v>
      </c>
      <c r="I133" s="10">
        <f t="shared" ref="I133" si="336">SUM(I134:I222)</f>
        <v>25189140</v>
      </c>
      <c r="J133" s="10">
        <f t="shared" ref="J133" si="337">SUM(J134:J222)</f>
        <v>295416</v>
      </c>
      <c r="K133" s="10">
        <f t="shared" ref="K133" si="338">SUM(K134:K222)</f>
        <v>5529</v>
      </c>
      <c r="L133" s="10">
        <f t="shared" ref="L133" si="339">SUM(L134:L222)</f>
        <v>259310</v>
      </c>
      <c r="M133" s="363">
        <f t="shared" ref="M133" si="340">SUM(M134:M222)</f>
        <v>516</v>
      </c>
      <c r="N133" s="394">
        <f t="shared" ref="N133" si="341">SUM(N134:N222)</f>
        <v>30061</v>
      </c>
      <c r="O133" s="10">
        <f t="shared" ref="O133" si="342">SUM(O134:O222)</f>
        <v>0</v>
      </c>
      <c r="P133" s="10">
        <f t="shared" ref="P133" si="343">SUM(P134:P222)</f>
        <v>0</v>
      </c>
      <c r="Q133" s="10">
        <f t="shared" ref="Q133" si="344">SUM(Q134:Q222)</f>
        <v>0</v>
      </c>
      <c r="R133" s="10">
        <f t="shared" ref="R133" si="345">SUM(R134:R222)</f>
        <v>0</v>
      </c>
      <c r="S133" s="10">
        <f t="shared" ref="S133" si="346">SUM(S134:S222)</f>
        <v>0</v>
      </c>
      <c r="T133" s="10">
        <f t="shared" ref="T133" si="347">SUM(T134:T222)</f>
        <v>0</v>
      </c>
      <c r="U133" s="10">
        <f t="shared" ref="U133" si="348">SUM(U134:U222)</f>
        <v>0</v>
      </c>
      <c r="V133" s="10">
        <f t="shared" ref="V133" si="349">SUM(V134:V222)</f>
        <v>0</v>
      </c>
      <c r="W133" s="10">
        <f t="shared" si="335"/>
        <v>8187679</v>
      </c>
      <c r="X133" s="10">
        <f t="shared" ref="X133" si="350">SUM(X134:X222)</f>
        <v>8579349</v>
      </c>
      <c r="Y133" s="10">
        <f t="shared" ref="Y133" si="351">SUM(Y134:Y222)</f>
        <v>391670</v>
      </c>
      <c r="Z133" s="10">
        <f t="shared" ref="Z133" si="352">SUM(Z134:Z222)</f>
        <v>30992</v>
      </c>
      <c r="AA133" s="394">
        <f t="shared" ref="AA133" si="353">SUM(AA134:AA222)</f>
        <v>360678</v>
      </c>
      <c r="AB133" s="10">
        <f t="shared" ref="AB133" si="354">SUM(AB134:AB222)</f>
        <v>0</v>
      </c>
      <c r="AC133" s="10">
        <f t="shared" ref="AC133" si="355">SUM(AC134:AC222)</f>
        <v>0</v>
      </c>
      <c r="AD133" s="10">
        <f t="shared" ref="AD133" si="356">SUM(AD134:AD222)</f>
        <v>0</v>
      </c>
      <c r="AE133" s="10">
        <f t="shared" ref="AE133" si="357">SUM(AE134:AE222)</f>
        <v>0</v>
      </c>
      <c r="AF133" s="10">
        <f t="shared" si="335"/>
        <v>431850</v>
      </c>
      <c r="AG133" s="10">
        <f t="shared" ref="AG133" si="358">SUM(AG134:AG222)</f>
        <v>483991</v>
      </c>
      <c r="AH133" s="10">
        <f t="shared" ref="AH133" si="359">SUM(AH134:AH222)</f>
        <v>52141</v>
      </c>
      <c r="AI133" s="394">
        <f t="shared" ref="AI133" si="360">SUM(AI134:AI222)</f>
        <v>52141</v>
      </c>
      <c r="AJ133" s="10">
        <f t="shared" ref="AJ133" si="361">SUM(AJ134:AJ222)</f>
        <v>0</v>
      </c>
      <c r="AK133" s="10">
        <f t="shared" ref="AK133" si="362">SUM(AK134:AK222)</f>
        <v>0</v>
      </c>
      <c r="AL133" s="10">
        <f t="shared" ref="AL133" si="363">SUM(AL134:AL222)</f>
        <v>0</v>
      </c>
      <c r="AM133" s="10">
        <f t="shared" ref="AM133" si="364">SUM(AM134:AM222)</f>
        <v>0</v>
      </c>
      <c r="AN133" s="10">
        <f t="shared" ref="AN133" si="365">SUM(AN134:AN222)</f>
        <v>0</v>
      </c>
      <c r="AO133" s="10">
        <f t="shared" ref="AO133" si="366">SUM(AO134:AO222)</f>
        <v>0</v>
      </c>
      <c r="AP133" s="10">
        <f t="shared" ref="AP133" si="367">SUM(AP134:AP222)</f>
        <v>0</v>
      </c>
      <c r="AQ133" s="10">
        <f t="shared" si="335"/>
        <v>1414063</v>
      </c>
      <c r="AR133" s="133">
        <f t="shared" si="335"/>
        <v>616</v>
      </c>
      <c r="AS133" s="133">
        <f t="shared" ref="AS133" si="368">SUM(AS134:AS222)</f>
        <v>2961</v>
      </c>
      <c r="AT133" s="133">
        <f t="shared" ref="AT133" si="369">SUM(AT134:AT222)</f>
        <v>2345</v>
      </c>
      <c r="AU133" s="133">
        <f t="shared" ref="AU133" si="370">SUM(AU134:AU222)</f>
        <v>2345</v>
      </c>
      <c r="AV133" s="401">
        <f t="shared" ref="AV133" si="371">SUM(AV134:AV222)</f>
        <v>0</v>
      </c>
      <c r="AW133" s="133">
        <f t="shared" ref="AW133" si="372">SUM(AW134:AW222)</f>
        <v>0</v>
      </c>
      <c r="AX133" s="133">
        <f t="shared" ref="AX133" si="373">SUM(AX134:AX222)</f>
        <v>0</v>
      </c>
      <c r="AY133" s="133">
        <f t="shared" si="335"/>
        <v>-25</v>
      </c>
      <c r="AZ133" s="10">
        <f t="shared" ref="AZ133" si="374">SUM(AZ134:AZ222)</f>
        <v>-12602</v>
      </c>
      <c r="BA133" s="10">
        <f t="shared" ref="BA133" si="375">SUM(BA134:BA222)</f>
        <v>-12577</v>
      </c>
      <c r="BB133" s="10">
        <f t="shared" ref="BB133" si="376">SUM(BB134:BB222)</f>
        <v>-1</v>
      </c>
      <c r="BC133" s="394">
        <f t="shared" ref="BC133" si="377">SUM(BC134:BC222)</f>
        <v>-12576</v>
      </c>
      <c r="BD133" s="10">
        <f t="shared" ref="BD133" si="378">SUM(BD134:BD222)</f>
        <v>0</v>
      </c>
      <c r="BE133" s="10">
        <f t="shared" ref="BE133" si="379">SUM(BE134:BE222)</f>
        <v>0</v>
      </c>
      <c r="BF133" s="10">
        <f t="shared" ref="BF133" si="380">SUM(BF134:BF222)</f>
        <v>0</v>
      </c>
      <c r="BG133" s="10">
        <f t="shared" ref="BG133" si="381">SUM(BG134:BG222)</f>
        <v>0</v>
      </c>
      <c r="BH133" s="10">
        <f t="shared" ref="BH133" si="382">SUM(BH134:BH222)</f>
        <v>0</v>
      </c>
      <c r="BI133" s="10">
        <f t="shared" ref="BI133" si="383">SUM(BI134:BI222)</f>
        <v>0</v>
      </c>
      <c r="BJ133" s="10">
        <f t="shared" ref="BJ133" si="384">SUM(BJ134:BJ222)</f>
        <v>0</v>
      </c>
      <c r="BK133" s="334">
        <f t="shared" ref="BK133" si="385">SUM(BK134:BK222)</f>
        <v>0</v>
      </c>
      <c r="BL133" s="18"/>
      <c r="BM133" s="119"/>
      <c r="BN133" s="36"/>
      <c r="BO133" s="36"/>
      <c r="BP133" s="36"/>
      <c r="BQ133" s="36"/>
      <c r="BR133" s="36"/>
      <c r="BS133" s="36"/>
      <c r="BT133" s="36"/>
      <c r="BU133" s="36"/>
    </row>
    <row r="134" spans="1:73" ht="12.75" thickTop="1" x14ac:dyDescent="0.2">
      <c r="A134" s="165">
        <v>90000056357</v>
      </c>
      <c r="B134" s="200"/>
      <c r="C134" s="475" t="s">
        <v>5</v>
      </c>
      <c r="D134" s="476"/>
      <c r="E134" s="267" t="s">
        <v>206</v>
      </c>
      <c r="F134" s="350">
        <f t="shared" ref="F134:F203" si="386">H134+W134+AF134+AQ134+AR134+AY134</f>
        <v>322616</v>
      </c>
      <c r="G134" s="113">
        <f t="shared" ref="G134:G203" si="387">I134+X134+AG134+AQ134+AS134+AZ134</f>
        <v>322616</v>
      </c>
      <c r="H134" s="273">
        <v>322616</v>
      </c>
      <c r="I134" s="273">
        <f t="shared" ref="I134:I203" si="388">J134+H134</f>
        <v>322616</v>
      </c>
      <c r="J134" s="273">
        <f t="shared" ref="J134:J203" si="389">SUM(K134:V134)</f>
        <v>0</v>
      </c>
      <c r="K134" s="273"/>
      <c r="L134" s="273"/>
      <c r="M134" s="367"/>
      <c r="N134" s="414"/>
      <c r="O134" s="273"/>
      <c r="P134" s="273"/>
      <c r="Q134" s="273"/>
      <c r="R134" s="273"/>
      <c r="S134" s="273"/>
      <c r="T134" s="273"/>
      <c r="U134" s="273"/>
      <c r="V134" s="273"/>
      <c r="W134" s="273">
        <v>0</v>
      </c>
      <c r="X134" s="273">
        <f t="shared" ref="X134:X203" si="390">Y134+W134</f>
        <v>0</v>
      </c>
      <c r="Y134" s="273">
        <f t="shared" ref="Y134:Y203" si="391">SUM(Z134:AE134)</f>
        <v>0</v>
      </c>
      <c r="Z134" s="273"/>
      <c r="AA134" s="414"/>
      <c r="AB134" s="273"/>
      <c r="AC134" s="273"/>
      <c r="AD134" s="273"/>
      <c r="AE134" s="273"/>
      <c r="AF134" s="273">
        <v>0</v>
      </c>
      <c r="AG134" s="136">
        <f t="shared" ref="AG134:AG203" si="392">AH134+AF134</f>
        <v>0</v>
      </c>
      <c r="AH134" s="136">
        <f t="shared" ref="AH134:AH203" si="393">SUM(AI134:AP134)</f>
        <v>0</v>
      </c>
      <c r="AI134" s="399"/>
      <c r="AJ134" s="136"/>
      <c r="AK134" s="136"/>
      <c r="AL134" s="136"/>
      <c r="AM134" s="136"/>
      <c r="AN134" s="136"/>
      <c r="AO134" s="136"/>
      <c r="AP134" s="136"/>
      <c r="AQ134" s="136"/>
      <c r="AR134" s="136">
        <v>0</v>
      </c>
      <c r="AS134" s="136">
        <f t="shared" ref="AS134:AS203" si="394">AT134+AR134</f>
        <v>0</v>
      </c>
      <c r="AT134" s="136">
        <f t="shared" ref="AT134:AT203" si="395">SUM(AU134:AX134)</f>
        <v>0</v>
      </c>
      <c r="AU134" s="136"/>
      <c r="AV134" s="399"/>
      <c r="AW134" s="136"/>
      <c r="AX134" s="136"/>
      <c r="AY134" s="136"/>
      <c r="AZ134" s="273">
        <f t="shared" ref="AZ134:AZ203" si="396">BA134+AY134</f>
        <v>0</v>
      </c>
      <c r="BA134" s="273">
        <f t="shared" ref="BA134:BA203" si="397">SUM(BB134:BK134)</f>
        <v>0</v>
      </c>
      <c r="BB134" s="273"/>
      <c r="BC134" s="414"/>
      <c r="BD134" s="273"/>
      <c r="BE134" s="273"/>
      <c r="BF134" s="273"/>
      <c r="BG134" s="273"/>
      <c r="BH134" s="273"/>
      <c r="BI134" s="273"/>
      <c r="BJ134" s="273"/>
      <c r="BK134" s="336"/>
      <c r="BL134" s="271" t="s">
        <v>442</v>
      </c>
      <c r="BM134" s="195"/>
      <c r="BN134" s="36"/>
      <c r="BO134" s="36"/>
      <c r="BP134" s="36"/>
      <c r="BQ134" s="36"/>
      <c r="BR134" s="36"/>
      <c r="BS134" s="36"/>
      <c r="BT134" s="36"/>
      <c r="BU134" s="36"/>
    </row>
    <row r="135" spans="1:73" s="268" customFormat="1" ht="24" x14ac:dyDescent="0.2">
      <c r="A135" s="165"/>
      <c r="B135" s="131"/>
      <c r="C135" s="265"/>
      <c r="D135" s="308"/>
      <c r="E135" s="108" t="s">
        <v>249</v>
      </c>
      <c r="F135" s="346">
        <f t="shared" si="386"/>
        <v>1950</v>
      </c>
      <c r="G135" s="109">
        <f t="shared" si="387"/>
        <v>1950</v>
      </c>
      <c r="H135" s="110">
        <v>1950</v>
      </c>
      <c r="I135" s="110">
        <f t="shared" si="388"/>
        <v>1950</v>
      </c>
      <c r="J135" s="110">
        <f t="shared" si="389"/>
        <v>0</v>
      </c>
      <c r="K135" s="110"/>
      <c r="L135" s="110"/>
      <c r="M135" s="364"/>
      <c r="N135" s="398"/>
      <c r="O135" s="110"/>
      <c r="P135" s="110"/>
      <c r="Q135" s="110"/>
      <c r="R135" s="110"/>
      <c r="S135" s="110"/>
      <c r="T135" s="110"/>
      <c r="U135" s="110"/>
      <c r="V135" s="110"/>
      <c r="W135" s="110">
        <v>0</v>
      </c>
      <c r="X135" s="110">
        <f t="shared" si="390"/>
        <v>0</v>
      </c>
      <c r="Y135" s="110">
        <f t="shared" si="391"/>
        <v>0</v>
      </c>
      <c r="Z135" s="110"/>
      <c r="AA135" s="398"/>
      <c r="AB135" s="110"/>
      <c r="AC135" s="110"/>
      <c r="AD135" s="110"/>
      <c r="AE135" s="110"/>
      <c r="AF135" s="110">
        <v>0</v>
      </c>
      <c r="AG135" s="135">
        <f t="shared" si="392"/>
        <v>0</v>
      </c>
      <c r="AH135" s="135">
        <f t="shared" si="393"/>
        <v>0</v>
      </c>
      <c r="AI135" s="395"/>
      <c r="AJ135" s="135"/>
      <c r="AK135" s="135"/>
      <c r="AL135" s="135"/>
      <c r="AM135" s="135"/>
      <c r="AN135" s="135"/>
      <c r="AO135" s="135"/>
      <c r="AP135" s="135"/>
      <c r="AQ135" s="135"/>
      <c r="AR135" s="135">
        <v>0</v>
      </c>
      <c r="AS135" s="138">
        <f t="shared" si="394"/>
        <v>0</v>
      </c>
      <c r="AT135" s="138">
        <f t="shared" si="395"/>
        <v>0</v>
      </c>
      <c r="AU135" s="138"/>
      <c r="AV135" s="397"/>
      <c r="AW135" s="138"/>
      <c r="AX135" s="138"/>
      <c r="AY135" s="138"/>
      <c r="AZ135" s="269">
        <f t="shared" si="396"/>
        <v>0</v>
      </c>
      <c r="BA135" s="269">
        <f t="shared" si="397"/>
        <v>0</v>
      </c>
      <c r="BB135" s="269"/>
      <c r="BC135" s="413"/>
      <c r="BD135" s="269"/>
      <c r="BE135" s="269"/>
      <c r="BF135" s="269"/>
      <c r="BG135" s="269"/>
      <c r="BH135" s="269"/>
      <c r="BI135" s="269"/>
      <c r="BJ135" s="269"/>
      <c r="BK135" s="335"/>
      <c r="BL135" s="270" t="s">
        <v>443</v>
      </c>
      <c r="BM135" s="117" t="s">
        <v>675</v>
      </c>
      <c r="BN135" s="36"/>
      <c r="BO135" s="36"/>
      <c r="BP135" s="36"/>
      <c r="BQ135" s="36"/>
      <c r="BR135" s="36"/>
      <c r="BS135" s="36"/>
      <c r="BT135" s="36"/>
      <c r="BU135" s="36"/>
    </row>
    <row r="136" spans="1:73" ht="36" x14ac:dyDescent="0.2">
      <c r="A136" s="165"/>
      <c r="B136" s="131"/>
      <c r="C136" s="265"/>
      <c r="D136" s="308"/>
      <c r="E136" s="266" t="s">
        <v>335</v>
      </c>
      <c r="F136" s="349">
        <f t="shared" si="386"/>
        <v>166720</v>
      </c>
      <c r="G136" s="127">
        <f t="shared" si="387"/>
        <v>174579</v>
      </c>
      <c r="H136" s="269">
        <v>166720</v>
      </c>
      <c r="I136" s="269">
        <f t="shared" si="388"/>
        <v>174579</v>
      </c>
      <c r="J136" s="269">
        <f t="shared" si="389"/>
        <v>7859</v>
      </c>
      <c r="K136" s="269"/>
      <c r="L136" s="269">
        <v>7859</v>
      </c>
      <c r="M136" s="366"/>
      <c r="N136" s="413"/>
      <c r="O136" s="269"/>
      <c r="P136" s="269"/>
      <c r="Q136" s="269"/>
      <c r="R136" s="269"/>
      <c r="S136" s="269"/>
      <c r="T136" s="269"/>
      <c r="U136" s="269"/>
      <c r="V136" s="269"/>
      <c r="W136" s="269">
        <v>0</v>
      </c>
      <c r="X136" s="269">
        <f t="shared" si="390"/>
        <v>0</v>
      </c>
      <c r="Y136" s="269">
        <f t="shared" si="391"/>
        <v>0</v>
      </c>
      <c r="Z136" s="269"/>
      <c r="AA136" s="413"/>
      <c r="AB136" s="269"/>
      <c r="AC136" s="269"/>
      <c r="AD136" s="269"/>
      <c r="AE136" s="269"/>
      <c r="AF136" s="269">
        <v>0</v>
      </c>
      <c r="AG136" s="138">
        <f t="shared" si="392"/>
        <v>0</v>
      </c>
      <c r="AH136" s="138">
        <f t="shared" si="393"/>
        <v>0</v>
      </c>
      <c r="AI136" s="397"/>
      <c r="AJ136" s="138"/>
      <c r="AK136" s="138"/>
      <c r="AL136" s="138"/>
      <c r="AM136" s="138"/>
      <c r="AN136" s="138"/>
      <c r="AO136" s="138"/>
      <c r="AP136" s="138"/>
      <c r="AQ136" s="135"/>
      <c r="AR136" s="135">
        <v>0</v>
      </c>
      <c r="AS136" s="135">
        <f t="shared" si="394"/>
        <v>0</v>
      </c>
      <c r="AT136" s="135">
        <f t="shared" si="395"/>
        <v>0</v>
      </c>
      <c r="AU136" s="135"/>
      <c r="AV136" s="395"/>
      <c r="AW136" s="135"/>
      <c r="AX136" s="135"/>
      <c r="AY136" s="135"/>
      <c r="AZ136" s="110">
        <f t="shared" si="396"/>
        <v>0</v>
      </c>
      <c r="BA136" s="110">
        <f t="shared" si="397"/>
        <v>0</v>
      </c>
      <c r="BB136" s="110"/>
      <c r="BC136" s="398"/>
      <c r="BD136" s="110"/>
      <c r="BE136" s="110"/>
      <c r="BF136" s="110"/>
      <c r="BG136" s="110"/>
      <c r="BH136" s="110"/>
      <c r="BI136" s="110"/>
      <c r="BJ136" s="110"/>
      <c r="BK136" s="332"/>
      <c r="BL136" s="111" t="s">
        <v>444</v>
      </c>
      <c r="BM136" s="196" t="s">
        <v>568</v>
      </c>
      <c r="BN136" s="36"/>
      <c r="BO136" s="36"/>
      <c r="BP136" s="36"/>
      <c r="BQ136" s="36"/>
      <c r="BR136" s="36"/>
      <c r="BS136" s="36"/>
      <c r="BT136" s="36"/>
      <c r="BU136" s="36"/>
    </row>
    <row r="137" spans="1:73" s="262" customFormat="1" ht="24" x14ac:dyDescent="0.2">
      <c r="A137" s="165"/>
      <c r="B137" s="131"/>
      <c r="C137" s="265"/>
      <c r="D137" s="308"/>
      <c r="E137" s="263" t="s">
        <v>623</v>
      </c>
      <c r="F137" s="346">
        <f t="shared" si="386"/>
        <v>86000</v>
      </c>
      <c r="G137" s="109">
        <f t="shared" si="387"/>
        <v>86000</v>
      </c>
      <c r="H137" s="110">
        <v>86000</v>
      </c>
      <c r="I137" s="110">
        <f t="shared" si="388"/>
        <v>86000</v>
      </c>
      <c r="J137" s="110">
        <f t="shared" si="389"/>
        <v>0</v>
      </c>
      <c r="K137" s="110"/>
      <c r="L137" s="110"/>
      <c r="M137" s="364"/>
      <c r="N137" s="398"/>
      <c r="O137" s="110"/>
      <c r="P137" s="110"/>
      <c r="Q137" s="110"/>
      <c r="R137" s="110"/>
      <c r="S137" s="110"/>
      <c r="T137" s="110"/>
      <c r="U137" s="110"/>
      <c r="V137" s="110"/>
      <c r="W137" s="110">
        <v>0</v>
      </c>
      <c r="X137" s="110">
        <f t="shared" si="390"/>
        <v>0</v>
      </c>
      <c r="Y137" s="110">
        <f t="shared" si="391"/>
        <v>0</v>
      </c>
      <c r="Z137" s="110"/>
      <c r="AA137" s="398"/>
      <c r="AB137" s="110"/>
      <c r="AC137" s="110"/>
      <c r="AD137" s="110"/>
      <c r="AE137" s="110"/>
      <c r="AF137" s="110">
        <v>0</v>
      </c>
      <c r="AG137" s="138">
        <f t="shared" si="392"/>
        <v>0</v>
      </c>
      <c r="AH137" s="138">
        <f t="shared" si="393"/>
        <v>0</v>
      </c>
      <c r="AI137" s="397"/>
      <c r="AJ137" s="138"/>
      <c r="AK137" s="138"/>
      <c r="AL137" s="138"/>
      <c r="AM137" s="138"/>
      <c r="AN137" s="138"/>
      <c r="AO137" s="138"/>
      <c r="AP137" s="138"/>
      <c r="AQ137" s="138"/>
      <c r="AR137" s="138">
        <v>0</v>
      </c>
      <c r="AS137" s="138">
        <f t="shared" si="394"/>
        <v>0</v>
      </c>
      <c r="AT137" s="138">
        <f t="shared" si="395"/>
        <v>0</v>
      </c>
      <c r="AU137" s="138"/>
      <c r="AV137" s="397"/>
      <c r="AW137" s="138"/>
      <c r="AX137" s="138"/>
      <c r="AY137" s="138"/>
      <c r="AZ137" s="269">
        <f t="shared" si="396"/>
        <v>0</v>
      </c>
      <c r="BA137" s="269">
        <f t="shared" si="397"/>
        <v>0</v>
      </c>
      <c r="BB137" s="269"/>
      <c r="BC137" s="413"/>
      <c r="BD137" s="269"/>
      <c r="BE137" s="269"/>
      <c r="BF137" s="269"/>
      <c r="BG137" s="269"/>
      <c r="BH137" s="269"/>
      <c r="BI137" s="269"/>
      <c r="BJ137" s="269"/>
      <c r="BK137" s="335"/>
      <c r="BL137" s="270" t="s">
        <v>445</v>
      </c>
      <c r="BM137" s="117" t="s">
        <v>675</v>
      </c>
      <c r="BN137" s="36"/>
      <c r="BO137" s="36"/>
      <c r="BP137" s="36"/>
      <c r="BQ137" s="36"/>
      <c r="BR137" s="36"/>
      <c r="BS137" s="36"/>
      <c r="BT137" s="36"/>
      <c r="BU137" s="36"/>
    </row>
    <row r="138" spans="1:73" s="262" customFormat="1" ht="24" x14ac:dyDescent="0.2">
      <c r="A138" s="165"/>
      <c r="B138" s="131"/>
      <c r="C138" s="265"/>
      <c r="D138" s="308"/>
      <c r="E138" s="275" t="s">
        <v>624</v>
      </c>
      <c r="F138" s="349">
        <f t="shared" si="386"/>
        <v>38797</v>
      </c>
      <c r="G138" s="127">
        <f t="shared" si="387"/>
        <v>38797</v>
      </c>
      <c r="H138" s="269">
        <v>38797</v>
      </c>
      <c r="I138" s="269">
        <f t="shared" si="388"/>
        <v>38797</v>
      </c>
      <c r="J138" s="269">
        <f t="shared" si="389"/>
        <v>0</v>
      </c>
      <c r="K138" s="269"/>
      <c r="L138" s="269"/>
      <c r="M138" s="366"/>
      <c r="N138" s="413"/>
      <c r="O138" s="269"/>
      <c r="P138" s="269"/>
      <c r="Q138" s="269"/>
      <c r="R138" s="269"/>
      <c r="S138" s="269"/>
      <c r="T138" s="269"/>
      <c r="U138" s="269"/>
      <c r="V138" s="269"/>
      <c r="W138" s="269">
        <v>0</v>
      </c>
      <c r="X138" s="269">
        <f t="shared" si="390"/>
        <v>0</v>
      </c>
      <c r="Y138" s="269">
        <f t="shared" si="391"/>
        <v>0</v>
      </c>
      <c r="Z138" s="269"/>
      <c r="AA138" s="413"/>
      <c r="AB138" s="269"/>
      <c r="AC138" s="269"/>
      <c r="AD138" s="269"/>
      <c r="AE138" s="269"/>
      <c r="AF138" s="269">
        <v>0</v>
      </c>
      <c r="AG138" s="138">
        <f t="shared" si="392"/>
        <v>0</v>
      </c>
      <c r="AH138" s="138">
        <f t="shared" si="393"/>
        <v>0</v>
      </c>
      <c r="AI138" s="397"/>
      <c r="AJ138" s="138"/>
      <c r="AK138" s="138"/>
      <c r="AL138" s="138"/>
      <c r="AM138" s="138"/>
      <c r="AN138" s="138"/>
      <c r="AO138" s="138"/>
      <c r="AP138" s="138"/>
      <c r="AQ138" s="138"/>
      <c r="AR138" s="138">
        <v>0</v>
      </c>
      <c r="AS138" s="138">
        <f t="shared" si="394"/>
        <v>0</v>
      </c>
      <c r="AT138" s="138">
        <f t="shared" si="395"/>
        <v>0</v>
      </c>
      <c r="AU138" s="138"/>
      <c r="AV138" s="397"/>
      <c r="AW138" s="138"/>
      <c r="AX138" s="138"/>
      <c r="AY138" s="138"/>
      <c r="AZ138" s="269">
        <f t="shared" si="396"/>
        <v>0</v>
      </c>
      <c r="BA138" s="269">
        <f t="shared" si="397"/>
        <v>0</v>
      </c>
      <c r="BB138" s="269"/>
      <c r="BC138" s="413"/>
      <c r="BD138" s="269"/>
      <c r="BE138" s="269"/>
      <c r="BF138" s="269"/>
      <c r="BG138" s="269"/>
      <c r="BH138" s="269"/>
      <c r="BI138" s="269"/>
      <c r="BJ138" s="269"/>
      <c r="BK138" s="335"/>
      <c r="BL138" s="270" t="s">
        <v>446</v>
      </c>
      <c r="BM138" s="117" t="s">
        <v>675</v>
      </c>
      <c r="BN138" s="36"/>
      <c r="BO138" s="36"/>
      <c r="BP138" s="36"/>
      <c r="BQ138" s="36"/>
      <c r="BR138" s="36"/>
      <c r="BS138" s="36"/>
      <c r="BT138" s="36"/>
      <c r="BU138" s="36"/>
    </row>
    <row r="139" spans="1:73" s="262" customFormat="1" x14ac:dyDescent="0.2">
      <c r="A139" s="165"/>
      <c r="B139" s="131"/>
      <c r="C139" s="265"/>
      <c r="D139" s="308"/>
      <c r="E139" s="263" t="s">
        <v>251</v>
      </c>
      <c r="F139" s="346">
        <f t="shared" si="386"/>
        <v>12960</v>
      </c>
      <c r="G139" s="127">
        <f t="shared" si="387"/>
        <v>12960</v>
      </c>
      <c r="H139" s="269">
        <v>12960</v>
      </c>
      <c r="I139" s="269">
        <f t="shared" si="388"/>
        <v>12960</v>
      </c>
      <c r="J139" s="269">
        <f t="shared" si="389"/>
        <v>0</v>
      </c>
      <c r="K139" s="269"/>
      <c r="L139" s="269"/>
      <c r="M139" s="366"/>
      <c r="N139" s="413"/>
      <c r="O139" s="269"/>
      <c r="P139" s="269"/>
      <c r="Q139" s="269"/>
      <c r="R139" s="269"/>
      <c r="S139" s="269"/>
      <c r="T139" s="269"/>
      <c r="U139" s="269"/>
      <c r="V139" s="269"/>
      <c r="W139" s="269">
        <v>0</v>
      </c>
      <c r="X139" s="269">
        <f t="shared" si="390"/>
        <v>0</v>
      </c>
      <c r="Y139" s="269">
        <f t="shared" si="391"/>
        <v>0</v>
      </c>
      <c r="Z139" s="269"/>
      <c r="AA139" s="413"/>
      <c r="AB139" s="269"/>
      <c r="AC139" s="269"/>
      <c r="AD139" s="269"/>
      <c r="AE139" s="269"/>
      <c r="AF139" s="269">
        <v>0</v>
      </c>
      <c r="AG139" s="138">
        <f t="shared" si="392"/>
        <v>0</v>
      </c>
      <c r="AH139" s="138">
        <f t="shared" si="393"/>
        <v>0</v>
      </c>
      <c r="AI139" s="397"/>
      <c r="AJ139" s="138"/>
      <c r="AK139" s="138"/>
      <c r="AL139" s="138"/>
      <c r="AM139" s="138"/>
      <c r="AN139" s="138"/>
      <c r="AO139" s="138"/>
      <c r="AP139" s="138"/>
      <c r="AQ139" s="138"/>
      <c r="AR139" s="138">
        <v>0</v>
      </c>
      <c r="AS139" s="138">
        <f t="shared" si="394"/>
        <v>0</v>
      </c>
      <c r="AT139" s="138">
        <f t="shared" si="395"/>
        <v>0</v>
      </c>
      <c r="AU139" s="138"/>
      <c r="AV139" s="397"/>
      <c r="AW139" s="138"/>
      <c r="AX139" s="138"/>
      <c r="AY139" s="138"/>
      <c r="AZ139" s="269">
        <f t="shared" si="396"/>
        <v>0</v>
      </c>
      <c r="BA139" s="269">
        <f t="shared" si="397"/>
        <v>0</v>
      </c>
      <c r="BB139" s="269"/>
      <c r="BC139" s="413"/>
      <c r="BD139" s="269"/>
      <c r="BE139" s="269"/>
      <c r="BF139" s="269"/>
      <c r="BG139" s="269"/>
      <c r="BH139" s="269"/>
      <c r="BI139" s="269"/>
      <c r="BJ139" s="269"/>
      <c r="BK139" s="335"/>
      <c r="BL139" s="270" t="s">
        <v>630</v>
      </c>
      <c r="BM139" s="117" t="s">
        <v>675</v>
      </c>
      <c r="BN139" s="36"/>
      <c r="BO139" s="36"/>
      <c r="BP139" s="36"/>
      <c r="BQ139" s="36"/>
      <c r="BR139" s="36"/>
      <c r="BS139" s="36"/>
      <c r="BT139" s="36"/>
      <c r="BU139" s="36"/>
    </row>
    <row r="140" spans="1:73" s="262" customFormat="1" ht="36" x14ac:dyDescent="0.2">
      <c r="A140" s="165"/>
      <c r="B140" s="131"/>
      <c r="C140" s="265"/>
      <c r="D140" s="308"/>
      <c r="E140" s="263" t="s">
        <v>681</v>
      </c>
      <c r="F140" s="346">
        <f t="shared" si="386"/>
        <v>83187</v>
      </c>
      <c r="G140" s="127">
        <f t="shared" si="387"/>
        <v>83187</v>
      </c>
      <c r="H140" s="269">
        <v>83187</v>
      </c>
      <c r="I140" s="269">
        <f t="shared" si="388"/>
        <v>83187</v>
      </c>
      <c r="J140" s="269">
        <f t="shared" si="389"/>
        <v>0</v>
      </c>
      <c r="K140" s="269"/>
      <c r="L140" s="269"/>
      <c r="M140" s="366"/>
      <c r="N140" s="413"/>
      <c r="O140" s="269"/>
      <c r="P140" s="269"/>
      <c r="Q140" s="269"/>
      <c r="R140" s="269"/>
      <c r="S140" s="269"/>
      <c r="T140" s="269"/>
      <c r="U140" s="269"/>
      <c r="V140" s="269"/>
      <c r="W140" s="269">
        <v>0</v>
      </c>
      <c r="X140" s="269">
        <f t="shared" si="390"/>
        <v>0</v>
      </c>
      <c r="Y140" s="269">
        <f t="shared" si="391"/>
        <v>0</v>
      </c>
      <c r="Z140" s="269"/>
      <c r="AA140" s="413"/>
      <c r="AB140" s="269"/>
      <c r="AC140" s="269"/>
      <c r="AD140" s="269"/>
      <c r="AE140" s="269"/>
      <c r="AF140" s="269">
        <v>0</v>
      </c>
      <c r="AG140" s="138">
        <f t="shared" si="392"/>
        <v>0</v>
      </c>
      <c r="AH140" s="138">
        <f t="shared" si="393"/>
        <v>0</v>
      </c>
      <c r="AI140" s="397"/>
      <c r="AJ140" s="138"/>
      <c r="AK140" s="138"/>
      <c r="AL140" s="138"/>
      <c r="AM140" s="138"/>
      <c r="AN140" s="138"/>
      <c r="AO140" s="138"/>
      <c r="AP140" s="138"/>
      <c r="AQ140" s="138"/>
      <c r="AR140" s="138">
        <v>0</v>
      </c>
      <c r="AS140" s="138">
        <f t="shared" si="394"/>
        <v>0</v>
      </c>
      <c r="AT140" s="138">
        <f t="shared" si="395"/>
        <v>0</v>
      </c>
      <c r="AU140" s="138"/>
      <c r="AV140" s="397"/>
      <c r="AW140" s="138"/>
      <c r="AX140" s="138"/>
      <c r="AY140" s="138"/>
      <c r="AZ140" s="269">
        <f t="shared" si="396"/>
        <v>0</v>
      </c>
      <c r="BA140" s="269">
        <f t="shared" si="397"/>
        <v>0</v>
      </c>
      <c r="BB140" s="269"/>
      <c r="BC140" s="413"/>
      <c r="BD140" s="269"/>
      <c r="BE140" s="269"/>
      <c r="BF140" s="269"/>
      <c r="BG140" s="269"/>
      <c r="BH140" s="269"/>
      <c r="BI140" s="269"/>
      <c r="BJ140" s="269"/>
      <c r="BK140" s="335"/>
      <c r="BL140" s="270" t="s">
        <v>631</v>
      </c>
      <c r="BM140" s="117" t="s">
        <v>675</v>
      </c>
      <c r="BN140" s="36"/>
      <c r="BO140" s="36"/>
      <c r="BP140" s="36"/>
      <c r="BQ140" s="36"/>
      <c r="BR140" s="36"/>
      <c r="BS140" s="36"/>
      <c r="BT140" s="36"/>
      <c r="BU140" s="36"/>
    </row>
    <row r="141" spans="1:73" s="268" customFormat="1" ht="36" x14ac:dyDescent="0.2">
      <c r="A141" s="165"/>
      <c r="B141" s="131"/>
      <c r="C141" s="265"/>
      <c r="D141" s="308"/>
      <c r="E141" s="19" t="s">
        <v>333</v>
      </c>
      <c r="F141" s="346">
        <f t="shared" si="386"/>
        <v>403474</v>
      </c>
      <c r="G141" s="109">
        <f t="shared" si="387"/>
        <v>403474</v>
      </c>
      <c r="H141" s="110">
        <v>403474</v>
      </c>
      <c r="I141" s="110">
        <f t="shared" si="388"/>
        <v>403474</v>
      </c>
      <c r="J141" s="110">
        <f t="shared" si="389"/>
        <v>0</v>
      </c>
      <c r="K141" s="110"/>
      <c r="L141" s="110"/>
      <c r="M141" s="364"/>
      <c r="N141" s="398"/>
      <c r="O141" s="110"/>
      <c r="P141" s="110"/>
      <c r="Q141" s="110"/>
      <c r="R141" s="110"/>
      <c r="S141" s="110"/>
      <c r="T141" s="110"/>
      <c r="U141" s="110"/>
      <c r="V141" s="110"/>
      <c r="W141" s="110">
        <v>0</v>
      </c>
      <c r="X141" s="110">
        <f t="shared" si="390"/>
        <v>0</v>
      </c>
      <c r="Y141" s="110">
        <f t="shared" si="391"/>
        <v>0</v>
      </c>
      <c r="Z141" s="110"/>
      <c r="AA141" s="398"/>
      <c r="AB141" s="110"/>
      <c r="AC141" s="110"/>
      <c r="AD141" s="110"/>
      <c r="AE141" s="110"/>
      <c r="AF141" s="110">
        <v>0</v>
      </c>
      <c r="AG141" s="138">
        <f t="shared" si="392"/>
        <v>0</v>
      </c>
      <c r="AH141" s="138">
        <f t="shared" si="393"/>
        <v>0</v>
      </c>
      <c r="AI141" s="397"/>
      <c r="AJ141" s="138"/>
      <c r="AK141" s="138"/>
      <c r="AL141" s="138"/>
      <c r="AM141" s="138"/>
      <c r="AN141" s="138"/>
      <c r="AO141" s="138"/>
      <c r="AP141" s="138"/>
      <c r="AQ141" s="138"/>
      <c r="AR141" s="138">
        <v>0</v>
      </c>
      <c r="AS141" s="138">
        <f t="shared" si="394"/>
        <v>0</v>
      </c>
      <c r="AT141" s="138">
        <f t="shared" si="395"/>
        <v>0</v>
      </c>
      <c r="AU141" s="138"/>
      <c r="AV141" s="397"/>
      <c r="AW141" s="138"/>
      <c r="AX141" s="138"/>
      <c r="AY141" s="138"/>
      <c r="AZ141" s="269">
        <f t="shared" si="396"/>
        <v>0</v>
      </c>
      <c r="BA141" s="269">
        <f t="shared" si="397"/>
        <v>0</v>
      </c>
      <c r="BB141" s="269"/>
      <c r="BC141" s="413"/>
      <c r="BD141" s="269"/>
      <c r="BE141" s="269"/>
      <c r="BF141" s="269"/>
      <c r="BG141" s="269"/>
      <c r="BH141" s="269"/>
      <c r="BI141" s="269"/>
      <c r="BJ141" s="269"/>
      <c r="BK141" s="335"/>
      <c r="BL141" s="270" t="s">
        <v>710</v>
      </c>
      <c r="BM141" s="196" t="s">
        <v>568</v>
      </c>
      <c r="BN141" s="36"/>
      <c r="BO141" s="36"/>
      <c r="BP141" s="36"/>
      <c r="BQ141" s="36"/>
      <c r="BR141" s="36"/>
      <c r="BS141" s="36"/>
      <c r="BT141" s="36"/>
      <c r="BU141" s="36"/>
    </row>
    <row r="142" spans="1:73" s="268" customFormat="1" ht="36" x14ac:dyDescent="0.2">
      <c r="A142" s="165"/>
      <c r="B142" s="131"/>
      <c r="C142" s="265"/>
      <c r="D142" s="308"/>
      <c r="E142" s="263" t="s">
        <v>334</v>
      </c>
      <c r="F142" s="346">
        <f t="shared" si="386"/>
        <v>10080079</v>
      </c>
      <c r="G142" s="109">
        <f t="shared" si="387"/>
        <v>10325454</v>
      </c>
      <c r="H142" s="110">
        <v>10080079</v>
      </c>
      <c r="I142" s="110">
        <f t="shared" si="388"/>
        <v>10325454</v>
      </c>
      <c r="J142" s="110">
        <f t="shared" si="389"/>
        <v>245375</v>
      </c>
      <c r="K142" s="110">
        <v>4235</v>
      </c>
      <c r="L142" s="110">
        <v>238240</v>
      </c>
      <c r="M142" s="364"/>
      <c r="N142" s="398">
        <v>2900</v>
      </c>
      <c r="O142" s="110"/>
      <c r="P142" s="110"/>
      <c r="Q142" s="110"/>
      <c r="R142" s="110"/>
      <c r="S142" s="110"/>
      <c r="T142" s="110"/>
      <c r="U142" s="110"/>
      <c r="V142" s="110"/>
      <c r="W142" s="110">
        <v>0</v>
      </c>
      <c r="X142" s="110">
        <f t="shared" si="390"/>
        <v>0</v>
      </c>
      <c r="Y142" s="110">
        <f t="shared" si="391"/>
        <v>0</v>
      </c>
      <c r="Z142" s="110"/>
      <c r="AA142" s="398"/>
      <c r="AB142" s="110"/>
      <c r="AC142" s="110"/>
      <c r="AD142" s="110"/>
      <c r="AE142" s="110"/>
      <c r="AF142" s="110">
        <v>0</v>
      </c>
      <c r="AG142" s="138">
        <f t="shared" si="392"/>
        <v>0</v>
      </c>
      <c r="AH142" s="138">
        <f t="shared" si="393"/>
        <v>0</v>
      </c>
      <c r="AI142" s="397"/>
      <c r="AJ142" s="138"/>
      <c r="AK142" s="138"/>
      <c r="AL142" s="138"/>
      <c r="AM142" s="138"/>
      <c r="AN142" s="138"/>
      <c r="AO142" s="138"/>
      <c r="AP142" s="138"/>
      <c r="AQ142" s="138"/>
      <c r="AR142" s="138">
        <v>0</v>
      </c>
      <c r="AS142" s="138">
        <f t="shared" si="394"/>
        <v>0</v>
      </c>
      <c r="AT142" s="138">
        <f t="shared" si="395"/>
        <v>0</v>
      </c>
      <c r="AU142" s="138"/>
      <c r="AV142" s="397"/>
      <c r="AW142" s="138"/>
      <c r="AX142" s="138"/>
      <c r="AY142" s="138"/>
      <c r="AZ142" s="269">
        <f t="shared" si="396"/>
        <v>0</v>
      </c>
      <c r="BA142" s="269">
        <f t="shared" si="397"/>
        <v>0</v>
      </c>
      <c r="BB142" s="269"/>
      <c r="BC142" s="413"/>
      <c r="BD142" s="269"/>
      <c r="BE142" s="269"/>
      <c r="BF142" s="269"/>
      <c r="BG142" s="269"/>
      <c r="BH142" s="269"/>
      <c r="BI142" s="269"/>
      <c r="BJ142" s="269"/>
      <c r="BK142" s="335"/>
      <c r="BL142" s="270" t="s">
        <v>740</v>
      </c>
      <c r="BM142" s="196" t="s">
        <v>568</v>
      </c>
      <c r="BN142" s="36"/>
      <c r="BO142" s="36"/>
      <c r="BP142" s="36"/>
      <c r="BQ142" s="36"/>
      <c r="BR142" s="36"/>
      <c r="BS142" s="36"/>
      <c r="BT142" s="36"/>
      <c r="BU142" s="36"/>
    </row>
    <row r="143" spans="1:73" s="441" customFormat="1" ht="36" x14ac:dyDescent="0.2">
      <c r="A143" s="165"/>
      <c r="B143" s="131"/>
      <c r="C143" s="265"/>
      <c r="D143" s="308"/>
      <c r="E143" s="439" t="s">
        <v>765</v>
      </c>
      <c r="F143" s="346">
        <f t="shared" ref="F143" si="398">H143+W143+AF143+AQ143+AR143+AY143</f>
        <v>0</v>
      </c>
      <c r="G143" s="109">
        <f t="shared" ref="G143" si="399">I143+X143+AG143+AQ143+AS143+AZ143</f>
        <v>12906</v>
      </c>
      <c r="H143" s="110"/>
      <c r="I143" s="110">
        <f t="shared" ref="I143" si="400">J143+H143</f>
        <v>19615</v>
      </c>
      <c r="J143" s="110">
        <f t="shared" ref="J143" si="401">SUM(K143:V143)</f>
        <v>19615</v>
      </c>
      <c r="K143" s="110"/>
      <c r="L143" s="110"/>
      <c r="M143" s="364"/>
      <c r="N143" s="398">
        <v>19615</v>
      </c>
      <c r="O143" s="110"/>
      <c r="P143" s="110"/>
      <c r="Q143" s="110"/>
      <c r="R143" s="110"/>
      <c r="S143" s="110"/>
      <c r="T143" s="110"/>
      <c r="U143" s="110"/>
      <c r="V143" s="110"/>
      <c r="W143" s="110"/>
      <c r="X143" s="110">
        <f t="shared" ref="X143" si="402">Y143+W143</f>
        <v>0</v>
      </c>
      <c r="Y143" s="110">
        <f t="shared" ref="Y143" si="403">SUM(Z143:AE143)</f>
        <v>0</v>
      </c>
      <c r="Z143" s="110"/>
      <c r="AA143" s="398"/>
      <c r="AB143" s="110"/>
      <c r="AC143" s="110"/>
      <c r="AD143" s="110"/>
      <c r="AE143" s="110"/>
      <c r="AF143" s="110"/>
      <c r="AG143" s="138">
        <f t="shared" ref="AG143" si="404">AH143+AF143</f>
        <v>0</v>
      </c>
      <c r="AH143" s="138">
        <f t="shared" ref="AH143" si="405">SUM(AI143:AP143)</f>
        <v>0</v>
      </c>
      <c r="AI143" s="397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>
        <f t="shared" ref="AS143" si="406">AT143+AR143</f>
        <v>0</v>
      </c>
      <c r="AT143" s="138">
        <f t="shared" ref="AT143" si="407">SUM(AU143:AX143)</f>
        <v>0</v>
      </c>
      <c r="AU143" s="138"/>
      <c r="AV143" s="397"/>
      <c r="AW143" s="138"/>
      <c r="AX143" s="138"/>
      <c r="AY143" s="138"/>
      <c r="AZ143" s="269">
        <f t="shared" ref="AZ143" si="408">BA143+AY143</f>
        <v>-6709</v>
      </c>
      <c r="BA143" s="269">
        <f t="shared" ref="BA143" si="409">SUM(BB143:BK143)</f>
        <v>-6709</v>
      </c>
      <c r="BB143" s="269"/>
      <c r="BC143" s="413">
        <v>-6709</v>
      </c>
      <c r="BD143" s="269"/>
      <c r="BE143" s="269"/>
      <c r="BF143" s="269"/>
      <c r="BG143" s="269"/>
      <c r="BH143" s="269"/>
      <c r="BI143" s="269"/>
      <c r="BJ143" s="269"/>
      <c r="BK143" s="335"/>
      <c r="BL143" s="270" t="s">
        <v>766</v>
      </c>
      <c r="BM143" s="196"/>
      <c r="BN143" s="36"/>
      <c r="BO143" s="36"/>
      <c r="BP143" s="36"/>
      <c r="BQ143" s="36"/>
      <c r="BR143" s="36"/>
      <c r="BS143" s="36"/>
      <c r="BT143" s="36"/>
      <c r="BU143" s="36"/>
    </row>
    <row r="144" spans="1:73" ht="24" x14ac:dyDescent="0.2">
      <c r="A144" s="165">
        <v>90000051665</v>
      </c>
      <c r="B144" s="129"/>
      <c r="C144" s="447" t="s">
        <v>293</v>
      </c>
      <c r="D144" s="448"/>
      <c r="E144" s="108" t="s">
        <v>260</v>
      </c>
      <c r="F144" s="346">
        <f t="shared" si="386"/>
        <v>720394</v>
      </c>
      <c r="G144" s="109">
        <f t="shared" si="387"/>
        <v>728134</v>
      </c>
      <c r="H144" s="110">
        <v>486755</v>
      </c>
      <c r="I144" s="110">
        <f t="shared" si="388"/>
        <v>486755</v>
      </c>
      <c r="J144" s="110">
        <f t="shared" si="389"/>
        <v>0</v>
      </c>
      <c r="K144" s="110"/>
      <c r="L144" s="110"/>
      <c r="M144" s="364"/>
      <c r="N144" s="398"/>
      <c r="O144" s="110"/>
      <c r="P144" s="110"/>
      <c r="Q144" s="110"/>
      <c r="R144" s="110"/>
      <c r="S144" s="110"/>
      <c r="T144" s="110"/>
      <c r="U144" s="110"/>
      <c r="V144" s="110"/>
      <c r="W144" s="110">
        <v>207202</v>
      </c>
      <c r="X144" s="110">
        <f t="shared" si="390"/>
        <v>210889</v>
      </c>
      <c r="Y144" s="110">
        <f t="shared" si="391"/>
        <v>3687</v>
      </c>
      <c r="Z144" s="110"/>
      <c r="AA144" s="398">
        <v>3687</v>
      </c>
      <c r="AB144" s="110"/>
      <c r="AC144" s="110"/>
      <c r="AD144" s="110"/>
      <c r="AE144" s="110"/>
      <c r="AF144" s="110">
        <v>26437</v>
      </c>
      <c r="AG144" s="135">
        <f t="shared" si="392"/>
        <v>30490</v>
      </c>
      <c r="AH144" s="135">
        <f t="shared" si="393"/>
        <v>4053</v>
      </c>
      <c r="AI144" s="395">
        <v>4053</v>
      </c>
      <c r="AJ144" s="135"/>
      <c r="AK144" s="135"/>
      <c r="AL144" s="135"/>
      <c r="AM144" s="135"/>
      <c r="AN144" s="135"/>
      <c r="AO144" s="135"/>
      <c r="AP144" s="135"/>
      <c r="AQ144" s="135"/>
      <c r="AR144" s="135">
        <v>0</v>
      </c>
      <c r="AS144" s="135">
        <f t="shared" si="394"/>
        <v>0</v>
      </c>
      <c r="AT144" s="135">
        <f t="shared" si="395"/>
        <v>0</v>
      </c>
      <c r="AU144" s="135"/>
      <c r="AV144" s="395"/>
      <c r="AW144" s="135"/>
      <c r="AX144" s="135"/>
      <c r="AY144" s="135"/>
      <c r="AZ144" s="110">
        <f t="shared" si="396"/>
        <v>0</v>
      </c>
      <c r="BA144" s="110">
        <f t="shared" si="397"/>
        <v>0</v>
      </c>
      <c r="BB144" s="110"/>
      <c r="BC144" s="398"/>
      <c r="BD144" s="110"/>
      <c r="BE144" s="110"/>
      <c r="BF144" s="110"/>
      <c r="BG144" s="110"/>
      <c r="BH144" s="110"/>
      <c r="BI144" s="110"/>
      <c r="BJ144" s="110"/>
      <c r="BK144" s="332"/>
      <c r="BL144" s="111" t="s">
        <v>478</v>
      </c>
      <c r="BM144" s="117"/>
      <c r="BN144" s="36"/>
      <c r="BO144" s="36"/>
      <c r="BP144" s="36"/>
      <c r="BQ144" s="36"/>
      <c r="BR144" s="36"/>
      <c r="BS144" s="36"/>
      <c r="BT144" s="36"/>
      <c r="BU144" s="36"/>
    </row>
    <row r="145" spans="1:73" x14ac:dyDescent="0.2">
      <c r="A145" s="165"/>
      <c r="B145" s="129"/>
      <c r="C145" s="108"/>
      <c r="D145" s="307"/>
      <c r="E145" s="108" t="s">
        <v>287</v>
      </c>
      <c r="F145" s="346">
        <f t="shared" si="386"/>
        <v>63907</v>
      </c>
      <c r="G145" s="109">
        <f t="shared" si="387"/>
        <v>63907</v>
      </c>
      <c r="H145" s="110">
        <v>44753</v>
      </c>
      <c r="I145" s="110">
        <f t="shared" si="388"/>
        <v>44753</v>
      </c>
      <c r="J145" s="110">
        <f t="shared" si="389"/>
        <v>0</v>
      </c>
      <c r="K145" s="110"/>
      <c r="L145" s="110"/>
      <c r="M145" s="364"/>
      <c r="N145" s="398"/>
      <c r="O145" s="110"/>
      <c r="P145" s="110"/>
      <c r="Q145" s="110"/>
      <c r="R145" s="110"/>
      <c r="S145" s="110"/>
      <c r="T145" s="110"/>
      <c r="U145" s="110"/>
      <c r="V145" s="110"/>
      <c r="W145" s="110">
        <v>19154</v>
      </c>
      <c r="X145" s="110">
        <f t="shared" si="390"/>
        <v>19154</v>
      </c>
      <c r="Y145" s="110">
        <f t="shared" si="391"/>
        <v>0</v>
      </c>
      <c r="Z145" s="110"/>
      <c r="AA145" s="398"/>
      <c r="AB145" s="110"/>
      <c r="AC145" s="110"/>
      <c r="AD145" s="110"/>
      <c r="AE145" s="110"/>
      <c r="AF145" s="110">
        <v>0</v>
      </c>
      <c r="AG145" s="135">
        <f t="shared" si="392"/>
        <v>0</v>
      </c>
      <c r="AH145" s="135">
        <f t="shared" si="393"/>
        <v>0</v>
      </c>
      <c r="AI145" s="395"/>
      <c r="AJ145" s="135"/>
      <c r="AK145" s="135"/>
      <c r="AL145" s="135"/>
      <c r="AM145" s="135"/>
      <c r="AN145" s="135"/>
      <c r="AO145" s="135"/>
      <c r="AP145" s="135"/>
      <c r="AQ145" s="135"/>
      <c r="AR145" s="135">
        <v>0</v>
      </c>
      <c r="AS145" s="135">
        <f t="shared" si="394"/>
        <v>0</v>
      </c>
      <c r="AT145" s="135">
        <f t="shared" si="395"/>
        <v>0</v>
      </c>
      <c r="AU145" s="135"/>
      <c r="AV145" s="395"/>
      <c r="AW145" s="135"/>
      <c r="AX145" s="135"/>
      <c r="AY145" s="135"/>
      <c r="AZ145" s="110">
        <f t="shared" si="396"/>
        <v>0</v>
      </c>
      <c r="BA145" s="110">
        <f t="shared" si="397"/>
        <v>0</v>
      </c>
      <c r="BB145" s="110"/>
      <c r="BC145" s="398"/>
      <c r="BD145" s="110"/>
      <c r="BE145" s="110"/>
      <c r="BF145" s="110"/>
      <c r="BG145" s="110"/>
      <c r="BH145" s="110"/>
      <c r="BI145" s="110"/>
      <c r="BJ145" s="110"/>
      <c r="BK145" s="332"/>
      <c r="BL145" s="111" t="s">
        <v>479</v>
      </c>
      <c r="BM145" s="117"/>
      <c r="BN145" s="36"/>
      <c r="BO145" s="36"/>
      <c r="BP145" s="36"/>
      <c r="BQ145" s="36"/>
      <c r="BR145" s="36"/>
      <c r="BS145" s="36"/>
      <c r="BT145" s="36"/>
      <c r="BU145" s="36"/>
    </row>
    <row r="146" spans="1:73" s="259" customFormat="1" ht="24" x14ac:dyDescent="0.2">
      <c r="A146" s="165"/>
      <c r="B146" s="129"/>
      <c r="C146" s="108"/>
      <c r="D146" s="307"/>
      <c r="E146" s="108" t="s">
        <v>614</v>
      </c>
      <c r="F146" s="346">
        <f t="shared" si="386"/>
        <v>0</v>
      </c>
      <c r="G146" s="109">
        <f t="shared" si="387"/>
        <v>0</v>
      </c>
      <c r="H146" s="110">
        <v>25</v>
      </c>
      <c r="I146" s="110">
        <f t="shared" si="388"/>
        <v>25</v>
      </c>
      <c r="J146" s="110">
        <f t="shared" si="389"/>
        <v>0</v>
      </c>
      <c r="K146" s="110"/>
      <c r="L146" s="110"/>
      <c r="M146" s="364"/>
      <c r="N146" s="398"/>
      <c r="O146" s="110"/>
      <c r="P146" s="110"/>
      <c r="Q146" s="110"/>
      <c r="R146" s="110"/>
      <c r="S146" s="110"/>
      <c r="T146" s="110"/>
      <c r="U146" s="110"/>
      <c r="V146" s="110"/>
      <c r="W146" s="110">
        <v>0</v>
      </c>
      <c r="X146" s="110">
        <f t="shared" si="390"/>
        <v>0</v>
      </c>
      <c r="Y146" s="110">
        <f t="shared" si="391"/>
        <v>0</v>
      </c>
      <c r="Z146" s="110"/>
      <c r="AA146" s="398"/>
      <c r="AB146" s="110"/>
      <c r="AC146" s="110"/>
      <c r="AD146" s="110"/>
      <c r="AE146" s="110"/>
      <c r="AF146" s="110">
        <v>0</v>
      </c>
      <c r="AG146" s="135">
        <f t="shared" si="392"/>
        <v>0</v>
      </c>
      <c r="AH146" s="135">
        <f t="shared" si="393"/>
        <v>0</v>
      </c>
      <c r="AI146" s="395"/>
      <c r="AJ146" s="135"/>
      <c r="AK146" s="135"/>
      <c r="AL146" s="135"/>
      <c r="AM146" s="135"/>
      <c r="AN146" s="135"/>
      <c r="AO146" s="135"/>
      <c r="AP146" s="135"/>
      <c r="AQ146" s="135"/>
      <c r="AR146" s="135">
        <v>0</v>
      </c>
      <c r="AS146" s="135">
        <f t="shared" si="394"/>
        <v>0</v>
      </c>
      <c r="AT146" s="135">
        <f t="shared" si="395"/>
        <v>0</v>
      </c>
      <c r="AU146" s="135"/>
      <c r="AV146" s="395"/>
      <c r="AW146" s="135"/>
      <c r="AX146" s="135"/>
      <c r="AY146" s="135">
        <v>-25</v>
      </c>
      <c r="AZ146" s="110">
        <f t="shared" si="396"/>
        <v>-25</v>
      </c>
      <c r="BA146" s="110">
        <f t="shared" si="397"/>
        <v>0</v>
      </c>
      <c r="BB146" s="110"/>
      <c r="BC146" s="398"/>
      <c r="BD146" s="110"/>
      <c r="BE146" s="110"/>
      <c r="BF146" s="110"/>
      <c r="BG146" s="110"/>
      <c r="BH146" s="110"/>
      <c r="BI146" s="110"/>
      <c r="BJ146" s="110"/>
      <c r="BK146" s="332"/>
      <c r="BL146" s="111" t="s">
        <v>666</v>
      </c>
      <c r="BM146" s="117"/>
      <c r="BN146" s="36"/>
      <c r="BO146" s="36"/>
      <c r="BP146" s="36"/>
      <c r="BQ146" s="36"/>
      <c r="BR146" s="36"/>
      <c r="BS146" s="36"/>
      <c r="BT146" s="36"/>
      <c r="BU146" s="36"/>
    </row>
    <row r="147" spans="1:73" ht="24" x14ac:dyDescent="0.2">
      <c r="A147" s="165">
        <v>90000051561</v>
      </c>
      <c r="B147" s="129"/>
      <c r="C147" s="447" t="s">
        <v>367</v>
      </c>
      <c r="D147" s="448"/>
      <c r="E147" s="108" t="s">
        <v>260</v>
      </c>
      <c r="F147" s="346">
        <f t="shared" si="386"/>
        <v>693896</v>
      </c>
      <c r="G147" s="109">
        <f t="shared" si="387"/>
        <v>701084</v>
      </c>
      <c r="H147" s="110">
        <v>330379</v>
      </c>
      <c r="I147" s="110">
        <f t="shared" si="388"/>
        <v>330379</v>
      </c>
      <c r="J147" s="110">
        <f t="shared" si="389"/>
        <v>0</v>
      </c>
      <c r="K147" s="110"/>
      <c r="L147" s="110"/>
      <c r="M147" s="364"/>
      <c r="N147" s="398"/>
      <c r="O147" s="110"/>
      <c r="P147" s="110"/>
      <c r="Q147" s="110"/>
      <c r="R147" s="110"/>
      <c r="S147" s="110"/>
      <c r="T147" s="110"/>
      <c r="U147" s="110"/>
      <c r="V147" s="110"/>
      <c r="W147" s="110">
        <v>338188</v>
      </c>
      <c r="X147" s="110">
        <f t="shared" si="390"/>
        <v>344050</v>
      </c>
      <c r="Y147" s="110">
        <f t="shared" si="391"/>
        <v>5862</v>
      </c>
      <c r="Z147" s="110"/>
      <c r="AA147" s="398">
        <v>5862</v>
      </c>
      <c r="AB147" s="110"/>
      <c r="AC147" s="110"/>
      <c r="AD147" s="110"/>
      <c r="AE147" s="110"/>
      <c r="AF147" s="110">
        <v>24829</v>
      </c>
      <c r="AG147" s="135">
        <f t="shared" si="392"/>
        <v>26291</v>
      </c>
      <c r="AH147" s="135">
        <f t="shared" si="393"/>
        <v>1462</v>
      </c>
      <c r="AI147" s="395">
        <v>1462</v>
      </c>
      <c r="AJ147" s="135"/>
      <c r="AK147" s="135"/>
      <c r="AL147" s="135"/>
      <c r="AM147" s="135"/>
      <c r="AN147" s="135"/>
      <c r="AO147" s="135"/>
      <c r="AP147" s="135"/>
      <c r="AQ147" s="135"/>
      <c r="AR147" s="135">
        <v>500</v>
      </c>
      <c r="AS147" s="135">
        <f t="shared" si="394"/>
        <v>506</v>
      </c>
      <c r="AT147" s="135">
        <f t="shared" si="395"/>
        <v>6</v>
      </c>
      <c r="AU147" s="135">
        <v>6</v>
      </c>
      <c r="AV147" s="395"/>
      <c r="AW147" s="135"/>
      <c r="AX147" s="135"/>
      <c r="AY147" s="135"/>
      <c r="AZ147" s="110">
        <f t="shared" si="396"/>
        <v>-142</v>
      </c>
      <c r="BA147" s="110">
        <f t="shared" si="397"/>
        <v>-142</v>
      </c>
      <c r="BB147" s="110"/>
      <c r="BC147" s="398">
        <v>-142</v>
      </c>
      <c r="BD147" s="110"/>
      <c r="BE147" s="110"/>
      <c r="BF147" s="110"/>
      <c r="BG147" s="110"/>
      <c r="BH147" s="110"/>
      <c r="BI147" s="110"/>
      <c r="BJ147" s="110"/>
      <c r="BK147" s="332"/>
      <c r="BL147" s="111" t="s">
        <v>480</v>
      </c>
      <c r="BM147" s="117"/>
      <c r="BN147" s="36"/>
      <c r="BO147" s="36"/>
      <c r="BP147" s="36"/>
      <c r="BQ147" s="36"/>
      <c r="BR147" s="36"/>
      <c r="BS147" s="36"/>
      <c r="BT147" s="36"/>
      <c r="BU147" s="36"/>
    </row>
    <row r="148" spans="1:73" x14ac:dyDescent="0.2">
      <c r="A148" s="165"/>
      <c r="B148" s="129"/>
      <c r="C148" s="108"/>
      <c r="D148" s="307"/>
      <c r="E148" s="108" t="s">
        <v>287</v>
      </c>
      <c r="F148" s="346">
        <f t="shared" si="386"/>
        <v>81353</v>
      </c>
      <c r="G148" s="109">
        <f t="shared" si="387"/>
        <v>86761</v>
      </c>
      <c r="H148" s="110">
        <v>52996</v>
      </c>
      <c r="I148" s="110">
        <f t="shared" si="388"/>
        <v>52996</v>
      </c>
      <c r="J148" s="110">
        <f t="shared" si="389"/>
        <v>0</v>
      </c>
      <c r="K148" s="110"/>
      <c r="L148" s="110"/>
      <c r="M148" s="364"/>
      <c r="N148" s="398"/>
      <c r="O148" s="110"/>
      <c r="P148" s="110"/>
      <c r="Q148" s="110"/>
      <c r="R148" s="110"/>
      <c r="S148" s="110"/>
      <c r="T148" s="110"/>
      <c r="U148" s="110"/>
      <c r="V148" s="110"/>
      <c r="W148" s="110">
        <v>28357</v>
      </c>
      <c r="X148" s="110">
        <f t="shared" si="390"/>
        <v>33765</v>
      </c>
      <c r="Y148" s="110">
        <f t="shared" si="391"/>
        <v>5408</v>
      </c>
      <c r="Z148" s="110"/>
      <c r="AA148" s="398">
        <v>5408</v>
      </c>
      <c r="AB148" s="110"/>
      <c r="AC148" s="110"/>
      <c r="AD148" s="110"/>
      <c r="AE148" s="110"/>
      <c r="AF148" s="110">
        <v>0</v>
      </c>
      <c r="AG148" s="135">
        <f t="shared" si="392"/>
        <v>0</v>
      </c>
      <c r="AH148" s="135">
        <f t="shared" si="393"/>
        <v>0</v>
      </c>
      <c r="AI148" s="395"/>
      <c r="AJ148" s="135"/>
      <c r="AK148" s="135"/>
      <c r="AL148" s="135"/>
      <c r="AM148" s="135"/>
      <c r="AN148" s="135"/>
      <c r="AO148" s="135"/>
      <c r="AP148" s="135"/>
      <c r="AQ148" s="135"/>
      <c r="AR148" s="135">
        <v>0</v>
      </c>
      <c r="AS148" s="135">
        <f t="shared" si="394"/>
        <v>0</v>
      </c>
      <c r="AT148" s="135">
        <f t="shared" si="395"/>
        <v>0</v>
      </c>
      <c r="AU148" s="135"/>
      <c r="AV148" s="395"/>
      <c r="AW148" s="135"/>
      <c r="AX148" s="135"/>
      <c r="AY148" s="135"/>
      <c r="AZ148" s="110">
        <f t="shared" si="396"/>
        <v>0</v>
      </c>
      <c r="BA148" s="110">
        <f t="shared" si="397"/>
        <v>0</v>
      </c>
      <c r="BB148" s="110"/>
      <c r="BC148" s="398"/>
      <c r="BD148" s="110"/>
      <c r="BE148" s="110"/>
      <c r="BF148" s="110"/>
      <c r="BG148" s="110"/>
      <c r="BH148" s="110"/>
      <c r="BI148" s="110"/>
      <c r="BJ148" s="110"/>
      <c r="BK148" s="332"/>
      <c r="BL148" s="111" t="s">
        <v>481</v>
      </c>
      <c r="BM148" s="117"/>
      <c r="BN148" s="36"/>
      <c r="BO148" s="36"/>
      <c r="BP148" s="36"/>
      <c r="BQ148" s="36"/>
      <c r="BR148" s="36"/>
      <c r="BS148" s="36"/>
      <c r="BT148" s="36"/>
      <c r="BU148" s="36"/>
    </row>
    <row r="149" spans="1:73" s="223" customFormat="1" x14ac:dyDescent="0.2">
      <c r="A149" s="165"/>
      <c r="B149" s="129"/>
      <c r="C149" s="108"/>
      <c r="D149" s="307"/>
      <c r="E149" s="108" t="s">
        <v>401</v>
      </c>
      <c r="F149" s="346">
        <f t="shared" si="386"/>
        <v>6732</v>
      </c>
      <c r="G149" s="109">
        <f t="shared" si="387"/>
        <v>6732</v>
      </c>
      <c r="H149" s="110">
        <v>6732</v>
      </c>
      <c r="I149" s="110">
        <f t="shared" si="388"/>
        <v>6732</v>
      </c>
      <c r="J149" s="110">
        <f t="shared" si="389"/>
        <v>0</v>
      </c>
      <c r="K149" s="110"/>
      <c r="L149" s="110"/>
      <c r="M149" s="364"/>
      <c r="N149" s="398"/>
      <c r="O149" s="110"/>
      <c r="P149" s="110"/>
      <c r="Q149" s="110"/>
      <c r="R149" s="110"/>
      <c r="S149" s="110"/>
      <c r="T149" s="110"/>
      <c r="U149" s="110"/>
      <c r="V149" s="110"/>
      <c r="W149" s="110">
        <v>0</v>
      </c>
      <c r="X149" s="110">
        <f t="shared" si="390"/>
        <v>0</v>
      </c>
      <c r="Y149" s="110">
        <f t="shared" si="391"/>
        <v>0</v>
      </c>
      <c r="Z149" s="110"/>
      <c r="AA149" s="398"/>
      <c r="AB149" s="110"/>
      <c r="AC149" s="110"/>
      <c r="AD149" s="110"/>
      <c r="AE149" s="110"/>
      <c r="AF149" s="110">
        <v>0</v>
      </c>
      <c r="AG149" s="135">
        <f t="shared" si="392"/>
        <v>0</v>
      </c>
      <c r="AH149" s="135">
        <f t="shared" si="393"/>
        <v>0</v>
      </c>
      <c r="AI149" s="395"/>
      <c r="AJ149" s="135"/>
      <c r="AK149" s="135"/>
      <c r="AL149" s="135"/>
      <c r="AM149" s="135"/>
      <c r="AN149" s="135"/>
      <c r="AO149" s="135"/>
      <c r="AP149" s="135"/>
      <c r="AQ149" s="135"/>
      <c r="AR149" s="135">
        <v>0</v>
      </c>
      <c r="AS149" s="135">
        <f t="shared" si="394"/>
        <v>0</v>
      </c>
      <c r="AT149" s="135">
        <f t="shared" si="395"/>
        <v>0</v>
      </c>
      <c r="AU149" s="135"/>
      <c r="AV149" s="395"/>
      <c r="AW149" s="135"/>
      <c r="AX149" s="135"/>
      <c r="AY149" s="135"/>
      <c r="AZ149" s="110">
        <f t="shared" si="396"/>
        <v>0</v>
      </c>
      <c r="BA149" s="110">
        <f t="shared" si="397"/>
        <v>0</v>
      </c>
      <c r="BB149" s="110"/>
      <c r="BC149" s="398"/>
      <c r="BD149" s="110"/>
      <c r="BE149" s="110"/>
      <c r="BF149" s="110"/>
      <c r="BG149" s="110"/>
      <c r="BH149" s="110"/>
      <c r="BI149" s="110"/>
      <c r="BJ149" s="110"/>
      <c r="BK149" s="332"/>
      <c r="BL149" s="111" t="s">
        <v>482</v>
      </c>
      <c r="BM149" s="117"/>
      <c r="BN149" s="36"/>
      <c r="BO149" s="36"/>
      <c r="BP149" s="36"/>
      <c r="BQ149" s="36"/>
      <c r="BR149" s="36"/>
      <c r="BS149" s="36"/>
      <c r="BT149" s="36"/>
      <c r="BU149" s="36"/>
    </row>
    <row r="150" spans="1:73" ht="36" x14ac:dyDescent="0.2">
      <c r="A150" s="165">
        <v>90009226256</v>
      </c>
      <c r="B150" s="129"/>
      <c r="C150" s="447" t="s">
        <v>173</v>
      </c>
      <c r="D150" s="448"/>
      <c r="E150" s="108" t="s">
        <v>581</v>
      </c>
      <c r="F150" s="346">
        <f t="shared" si="386"/>
        <v>306669</v>
      </c>
      <c r="G150" s="109">
        <f t="shared" si="387"/>
        <v>307018</v>
      </c>
      <c r="H150" s="110">
        <v>235633</v>
      </c>
      <c r="I150" s="110">
        <f t="shared" si="388"/>
        <v>235633</v>
      </c>
      <c r="J150" s="110">
        <f t="shared" si="389"/>
        <v>0</v>
      </c>
      <c r="K150" s="110"/>
      <c r="L150" s="110"/>
      <c r="M150" s="364"/>
      <c r="N150" s="398"/>
      <c r="O150" s="110"/>
      <c r="P150" s="110"/>
      <c r="Q150" s="110"/>
      <c r="R150" s="110"/>
      <c r="S150" s="110"/>
      <c r="T150" s="110"/>
      <c r="U150" s="110"/>
      <c r="V150" s="110"/>
      <c r="W150" s="110">
        <v>60584</v>
      </c>
      <c r="X150" s="110">
        <f t="shared" si="390"/>
        <v>60584</v>
      </c>
      <c r="Y150" s="110">
        <f t="shared" si="391"/>
        <v>0</v>
      </c>
      <c r="Z150" s="110"/>
      <c r="AA150" s="398"/>
      <c r="AB150" s="110"/>
      <c r="AC150" s="110"/>
      <c r="AD150" s="110"/>
      <c r="AE150" s="110"/>
      <c r="AF150" s="110">
        <v>10452</v>
      </c>
      <c r="AG150" s="135">
        <f t="shared" si="392"/>
        <v>10801</v>
      </c>
      <c r="AH150" s="135">
        <f t="shared" si="393"/>
        <v>349</v>
      </c>
      <c r="AI150" s="395">
        <v>349</v>
      </c>
      <c r="AJ150" s="135"/>
      <c r="AK150" s="135"/>
      <c r="AL150" s="135"/>
      <c r="AM150" s="135"/>
      <c r="AN150" s="135"/>
      <c r="AO150" s="135"/>
      <c r="AP150" s="135"/>
      <c r="AQ150" s="135"/>
      <c r="AR150" s="110">
        <v>0</v>
      </c>
      <c r="AS150" s="135">
        <f t="shared" si="394"/>
        <v>0</v>
      </c>
      <c r="AT150" s="135">
        <f t="shared" si="395"/>
        <v>0</v>
      </c>
      <c r="AU150" s="135"/>
      <c r="AV150" s="395"/>
      <c r="AW150" s="135"/>
      <c r="AX150" s="135"/>
      <c r="AY150" s="135"/>
      <c r="AZ150" s="110">
        <f t="shared" si="396"/>
        <v>0</v>
      </c>
      <c r="BA150" s="110">
        <f t="shared" si="397"/>
        <v>0</v>
      </c>
      <c r="BB150" s="110"/>
      <c r="BC150" s="398"/>
      <c r="BD150" s="110"/>
      <c r="BE150" s="110"/>
      <c r="BF150" s="110"/>
      <c r="BG150" s="110"/>
      <c r="BH150" s="110"/>
      <c r="BI150" s="110"/>
      <c r="BJ150" s="110"/>
      <c r="BK150" s="332"/>
      <c r="BL150" s="111" t="s">
        <v>483</v>
      </c>
      <c r="BM150" s="117"/>
      <c r="BN150" s="36"/>
      <c r="BO150" s="36"/>
      <c r="BP150" s="36"/>
      <c r="BQ150" s="36"/>
      <c r="BR150" s="36"/>
      <c r="BS150" s="36"/>
      <c r="BT150" s="36"/>
      <c r="BU150" s="36"/>
    </row>
    <row r="151" spans="1:73" s="218" customFormat="1" x14ac:dyDescent="0.2">
      <c r="A151" s="167"/>
      <c r="B151" s="129"/>
      <c r="C151" s="313"/>
      <c r="D151" s="314"/>
      <c r="E151" s="108" t="s">
        <v>395</v>
      </c>
      <c r="F151" s="346">
        <f t="shared" si="386"/>
        <v>66928</v>
      </c>
      <c r="G151" s="109">
        <f t="shared" si="387"/>
        <v>66928</v>
      </c>
      <c r="H151" s="110">
        <v>66928</v>
      </c>
      <c r="I151" s="110">
        <f t="shared" si="388"/>
        <v>66928</v>
      </c>
      <c r="J151" s="110">
        <f t="shared" si="389"/>
        <v>0</v>
      </c>
      <c r="K151" s="110"/>
      <c r="L151" s="110"/>
      <c r="M151" s="364"/>
      <c r="N151" s="398"/>
      <c r="O151" s="110"/>
      <c r="P151" s="110"/>
      <c r="Q151" s="110"/>
      <c r="R151" s="110"/>
      <c r="S151" s="110"/>
      <c r="T151" s="110"/>
      <c r="U151" s="110"/>
      <c r="V151" s="110"/>
      <c r="W151" s="110">
        <v>0</v>
      </c>
      <c r="X151" s="110">
        <f t="shared" si="390"/>
        <v>0</v>
      </c>
      <c r="Y151" s="110">
        <f t="shared" si="391"/>
        <v>0</v>
      </c>
      <c r="Z151" s="110"/>
      <c r="AA151" s="398"/>
      <c r="AB151" s="110"/>
      <c r="AC151" s="110"/>
      <c r="AD151" s="110"/>
      <c r="AE151" s="110"/>
      <c r="AF151" s="110">
        <v>0</v>
      </c>
      <c r="AG151" s="135">
        <f t="shared" si="392"/>
        <v>0</v>
      </c>
      <c r="AH151" s="135">
        <f t="shared" si="393"/>
        <v>0</v>
      </c>
      <c r="AI151" s="395"/>
      <c r="AJ151" s="135"/>
      <c r="AK151" s="135"/>
      <c r="AL151" s="135"/>
      <c r="AM151" s="135"/>
      <c r="AN151" s="135"/>
      <c r="AO151" s="135"/>
      <c r="AP151" s="135"/>
      <c r="AQ151" s="135"/>
      <c r="AR151" s="135">
        <v>0</v>
      </c>
      <c r="AS151" s="135">
        <f t="shared" si="394"/>
        <v>0</v>
      </c>
      <c r="AT151" s="135">
        <f t="shared" si="395"/>
        <v>0</v>
      </c>
      <c r="AU151" s="135"/>
      <c r="AV151" s="395"/>
      <c r="AW151" s="135"/>
      <c r="AX151" s="135"/>
      <c r="AY151" s="135"/>
      <c r="AZ151" s="110">
        <f t="shared" si="396"/>
        <v>0</v>
      </c>
      <c r="BA151" s="110">
        <f t="shared" si="397"/>
        <v>0</v>
      </c>
      <c r="BB151" s="110"/>
      <c r="BC151" s="398"/>
      <c r="BD151" s="110"/>
      <c r="BE151" s="110"/>
      <c r="BF151" s="110"/>
      <c r="BG151" s="110"/>
      <c r="BH151" s="110"/>
      <c r="BI151" s="110"/>
      <c r="BJ151" s="110"/>
      <c r="BK151" s="332"/>
      <c r="BL151" s="111" t="s">
        <v>667</v>
      </c>
      <c r="BM151" s="117"/>
      <c r="BN151" s="36"/>
      <c r="BO151" s="36"/>
      <c r="BP151" s="36"/>
      <c r="BQ151" s="36"/>
      <c r="BR151" s="36"/>
      <c r="BS151" s="36"/>
      <c r="BT151" s="36"/>
      <c r="BU151" s="36"/>
    </row>
    <row r="152" spans="1:73" s="380" customFormat="1" x14ac:dyDescent="0.2">
      <c r="A152" s="167"/>
      <c r="B152" s="129"/>
      <c r="C152" s="313"/>
      <c r="D152" s="314"/>
      <c r="E152" s="378" t="s">
        <v>743</v>
      </c>
      <c r="F152" s="346">
        <f t="shared" ref="F152" si="410">H152+W152+AF152+AQ152+AR152+AY152</f>
        <v>0</v>
      </c>
      <c r="G152" s="109">
        <f t="shared" ref="G152" si="411">I152+X152+AG152+AQ152+AS152+AZ152</f>
        <v>16016</v>
      </c>
      <c r="H152" s="110"/>
      <c r="I152" s="110">
        <f t="shared" ref="I152" si="412">J152+H152</f>
        <v>16016</v>
      </c>
      <c r="J152" s="110">
        <f t="shared" ref="J152" si="413">SUM(K152:V152)</f>
        <v>16016</v>
      </c>
      <c r="K152" s="110"/>
      <c r="L152" s="110">
        <v>10410</v>
      </c>
      <c r="M152" s="364"/>
      <c r="N152" s="398">
        <v>5606</v>
      </c>
      <c r="O152" s="110"/>
      <c r="P152" s="110"/>
      <c r="Q152" s="110"/>
      <c r="R152" s="110"/>
      <c r="S152" s="110"/>
      <c r="T152" s="110"/>
      <c r="U152" s="110"/>
      <c r="V152" s="110"/>
      <c r="W152" s="110"/>
      <c r="X152" s="110">
        <f t="shared" ref="X152" si="414">Y152+W152</f>
        <v>0</v>
      </c>
      <c r="Y152" s="110">
        <f t="shared" ref="Y152" si="415">SUM(Z152:AE152)</f>
        <v>0</v>
      </c>
      <c r="Z152" s="110"/>
      <c r="AA152" s="398"/>
      <c r="AB152" s="110"/>
      <c r="AC152" s="110"/>
      <c r="AD152" s="110"/>
      <c r="AE152" s="110"/>
      <c r="AF152" s="110"/>
      <c r="AG152" s="135">
        <f t="shared" ref="AG152" si="416">AH152+AF152</f>
        <v>0</v>
      </c>
      <c r="AH152" s="135">
        <f t="shared" ref="AH152" si="417">SUM(AI152:AP152)</f>
        <v>0</v>
      </c>
      <c r="AI152" s="39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>
        <f t="shared" ref="AS152" si="418">AT152+AR152</f>
        <v>0</v>
      </c>
      <c r="AT152" s="135">
        <f t="shared" ref="AT152" si="419">SUM(AU152:AX152)</f>
        <v>0</v>
      </c>
      <c r="AU152" s="135"/>
      <c r="AV152" s="395"/>
      <c r="AW152" s="135"/>
      <c r="AX152" s="135"/>
      <c r="AY152" s="135"/>
      <c r="AZ152" s="110">
        <f t="shared" ref="AZ152" si="420">BA152+AY152</f>
        <v>0</v>
      </c>
      <c r="BA152" s="110">
        <f t="shared" ref="BA152" si="421">SUM(BB152:BK152)</f>
        <v>0</v>
      </c>
      <c r="BB152" s="110"/>
      <c r="BC152" s="398"/>
      <c r="BD152" s="110"/>
      <c r="BE152" s="110"/>
      <c r="BF152" s="110"/>
      <c r="BG152" s="110"/>
      <c r="BH152" s="110"/>
      <c r="BI152" s="110"/>
      <c r="BJ152" s="110"/>
      <c r="BK152" s="332"/>
      <c r="BL152" s="111" t="s">
        <v>744</v>
      </c>
      <c r="BM152" s="117"/>
      <c r="BN152" s="36"/>
      <c r="BO152" s="36"/>
      <c r="BP152" s="36"/>
      <c r="BQ152" s="36"/>
      <c r="BR152" s="36"/>
      <c r="BS152" s="36"/>
      <c r="BT152" s="36"/>
      <c r="BU152" s="36"/>
    </row>
    <row r="153" spans="1:73" ht="24" x14ac:dyDescent="0.2">
      <c r="A153" s="165">
        <v>90000051487</v>
      </c>
      <c r="B153" s="129"/>
      <c r="C153" s="447" t="s">
        <v>154</v>
      </c>
      <c r="D153" s="448"/>
      <c r="E153" s="108" t="s">
        <v>260</v>
      </c>
      <c r="F153" s="346">
        <f t="shared" si="386"/>
        <v>883169</v>
      </c>
      <c r="G153" s="109">
        <f t="shared" si="387"/>
        <v>892521</v>
      </c>
      <c r="H153" s="110">
        <v>357281</v>
      </c>
      <c r="I153" s="110">
        <f t="shared" si="388"/>
        <v>357281</v>
      </c>
      <c r="J153" s="110">
        <f t="shared" si="389"/>
        <v>0</v>
      </c>
      <c r="K153" s="110"/>
      <c r="L153" s="110"/>
      <c r="M153" s="364"/>
      <c r="N153" s="398"/>
      <c r="O153" s="110"/>
      <c r="P153" s="110"/>
      <c r="Q153" s="110"/>
      <c r="R153" s="110"/>
      <c r="S153" s="110"/>
      <c r="T153" s="110"/>
      <c r="U153" s="110"/>
      <c r="V153" s="110"/>
      <c r="W153" s="110">
        <v>513489</v>
      </c>
      <c r="X153" s="110">
        <f t="shared" si="390"/>
        <v>519729</v>
      </c>
      <c r="Y153" s="110">
        <f t="shared" si="391"/>
        <v>6240</v>
      </c>
      <c r="Z153" s="110"/>
      <c r="AA153" s="398">
        <v>6240</v>
      </c>
      <c r="AB153" s="110"/>
      <c r="AC153" s="110"/>
      <c r="AD153" s="110"/>
      <c r="AE153" s="110"/>
      <c r="AF153" s="110">
        <v>12399</v>
      </c>
      <c r="AG153" s="135">
        <f t="shared" si="392"/>
        <v>15511</v>
      </c>
      <c r="AH153" s="135">
        <f t="shared" si="393"/>
        <v>3112</v>
      </c>
      <c r="AI153" s="395">
        <v>3112</v>
      </c>
      <c r="AJ153" s="135"/>
      <c r="AK153" s="135"/>
      <c r="AL153" s="135"/>
      <c r="AM153" s="135"/>
      <c r="AN153" s="135"/>
      <c r="AO153" s="135"/>
      <c r="AP153" s="135"/>
      <c r="AQ153" s="135"/>
      <c r="AR153" s="135">
        <v>0</v>
      </c>
      <c r="AS153" s="135">
        <f t="shared" si="394"/>
        <v>0</v>
      </c>
      <c r="AT153" s="135">
        <f t="shared" si="395"/>
        <v>0</v>
      </c>
      <c r="AU153" s="135"/>
      <c r="AV153" s="395"/>
      <c r="AW153" s="135"/>
      <c r="AX153" s="135"/>
      <c r="AY153" s="135"/>
      <c r="AZ153" s="110">
        <f t="shared" si="396"/>
        <v>0</v>
      </c>
      <c r="BA153" s="110">
        <f t="shared" si="397"/>
        <v>0</v>
      </c>
      <c r="BB153" s="110"/>
      <c r="BC153" s="398"/>
      <c r="BD153" s="110"/>
      <c r="BE153" s="110"/>
      <c r="BF153" s="110"/>
      <c r="BG153" s="110"/>
      <c r="BH153" s="110"/>
      <c r="BI153" s="110"/>
      <c r="BJ153" s="110"/>
      <c r="BK153" s="332"/>
      <c r="BL153" s="111" t="s">
        <v>484</v>
      </c>
      <c r="BM153" s="117"/>
      <c r="BN153" s="36"/>
      <c r="BO153" s="36"/>
      <c r="BP153" s="36"/>
      <c r="BQ153" s="36"/>
      <c r="BR153" s="36"/>
      <c r="BS153" s="36"/>
      <c r="BT153" s="36"/>
      <c r="BU153" s="36"/>
    </row>
    <row r="154" spans="1:73" s="153" customFormat="1" x14ac:dyDescent="0.2">
      <c r="A154" s="165"/>
      <c r="B154" s="129"/>
      <c r="C154" s="108"/>
      <c r="D154" s="307"/>
      <c r="E154" s="108" t="s">
        <v>287</v>
      </c>
      <c r="F154" s="346">
        <f t="shared" si="386"/>
        <v>92973</v>
      </c>
      <c r="G154" s="109">
        <f t="shared" si="387"/>
        <v>92973</v>
      </c>
      <c r="H154" s="110">
        <v>92973</v>
      </c>
      <c r="I154" s="110">
        <f t="shared" si="388"/>
        <v>92973</v>
      </c>
      <c r="J154" s="110">
        <f t="shared" si="389"/>
        <v>0</v>
      </c>
      <c r="K154" s="110"/>
      <c r="L154" s="110"/>
      <c r="M154" s="364"/>
      <c r="N154" s="398"/>
      <c r="O154" s="110"/>
      <c r="P154" s="110"/>
      <c r="Q154" s="110"/>
      <c r="R154" s="110"/>
      <c r="S154" s="110"/>
      <c r="T154" s="110"/>
      <c r="U154" s="110"/>
      <c r="V154" s="110"/>
      <c r="W154" s="110">
        <v>0</v>
      </c>
      <c r="X154" s="110">
        <f t="shared" si="390"/>
        <v>0</v>
      </c>
      <c r="Y154" s="110">
        <f t="shared" si="391"/>
        <v>0</v>
      </c>
      <c r="Z154" s="110"/>
      <c r="AA154" s="398"/>
      <c r="AB154" s="110"/>
      <c r="AC154" s="110"/>
      <c r="AD154" s="110"/>
      <c r="AE154" s="110"/>
      <c r="AF154" s="110">
        <v>0</v>
      </c>
      <c r="AG154" s="135">
        <f t="shared" si="392"/>
        <v>0</v>
      </c>
      <c r="AH154" s="135">
        <f t="shared" si="393"/>
        <v>0</v>
      </c>
      <c r="AI154" s="395"/>
      <c r="AJ154" s="135"/>
      <c r="AK154" s="135"/>
      <c r="AL154" s="135"/>
      <c r="AM154" s="135"/>
      <c r="AN154" s="135"/>
      <c r="AO154" s="135"/>
      <c r="AP154" s="135"/>
      <c r="AQ154" s="135"/>
      <c r="AR154" s="135">
        <v>0</v>
      </c>
      <c r="AS154" s="135">
        <f t="shared" si="394"/>
        <v>0</v>
      </c>
      <c r="AT154" s="135">
        <f t="shared" si="395"/>
        <v>0</v>
      </c>
      <c r="AU154" s="135"/>
      <c r="AV154" s="395"/>
      <c r="AW154" s="135"/>
      <c r="AX154" s="135"/>
      <c r="AY154" s="135"/>
      <c r="AZ154" s="110">
        <f t="shared" si="396"/>
        <v>0</v>
      </c>
      <c r="BA154" s="110">
        <f t="shared" si="397"/>
        <v>0</v>
      </c>
      <c r="BB154" s="110"/>
      <c r="BC154" s="398"/>
      <c r="BD154" s="110"/>
      <c r="BE154" s="110"/>
      <c r="BF154" s="110"/>
      <c r="BG154" s="110"/>
      <c r="BH154" s="110"/>
      <c r="BI154" s="110"/>
      <c r="BJ154" s="110"/>
      <c r="BK154" s="332"/>
      <c r="BL154" s="111" t="s">
        <v>485</v>
      </c>
      <c r="BM154" s="117"/>
      <c r="BN154" s="36"/>
      <c r="BO154" s="36"/>
      <c r="BP154" s="36"/>
      <c r="BQ154" s="36"/>
      <c r="BR154" s="36"/>
      <c r="BS154" s="36"/>
      <c r="BT154" s="36"/>
      <c r="BU154" s="36"/>
    </row>
    <row r="155" spans="1:73" s="164" customFormat="1" ht="36" x14ac:dyDescent="0.2">
      <c r="A155" s="165"/>
      <c r="B155" s="129"/>
      <c r="C155" s="108"/>
      <c r="D155" s="307"/>
      <c r="E155" s="108" t="s">
        <v>297</v>
      </c>
      <c r="F155" s="346">
        <f t="shared" si="386"/>
        <v>1423</v>
      </c>
      <c r="G155" s="109">
        <f t="shared" si="387"/>
        <v>1504</v>
      </c>
      <c r="H155" s="110">
        <v>0</v>
      </c>
      <c r="I155" s="110">
        <f t="shared" si="388"/>
        <v>0</v>
      </c>
      <c r="J155" s="110">
        <f t="shared" si="389"/>
        <v>0</v>
      </c>
      <c r="K155" s="110"/>
      <c r="L155" s="110"/>
      <c r="M155" s="364"/>
      <c r="N155" s="398"/>
      <c r="O155" s="110"/>
      <c r="P155" s="110"/>
      <c r="Q155" s="110"/>
      <c r="R155" s="110"/>
      <c r="S155" s="110"/>
      <c r="T155" s="110"/>
      <c r="U155" s="110"/>
      <c r="V155" s="110"/>
      <c r="W155" s="110">
        <v>1423</v>
      </c>
      <c r="X155" s="110">
        <f t="shared" si="390"/>
        <v>1504</v>
      </c>
      <c r="Y155" s="110">
        <f t="shared" si="391"/>
        <v>81</v>
      </c>
      <c r="Z155" s="110">
        <v>81</v>
      </c>
      <c r="AA155" s="398"/>
      <c r="AB155" s="110"/>
      <c r="AC155" s="110"/>
      <c r="AD155" s="110"/>
      <c r="AE155" s="110"/>
      <c r="AF155" s="110">
        <v>0</v>
      </c>
      <c r="AG155" s="135">
        <f t="shared" si="392"/>
        <v>0</v>
      </c>
      <c r="AH155" s="135">
        <f t="shared" si="393"/>
        <v>0</v>
      </c>
      <c r="AI155" s="395"/>
      <c r="AJ155" s="135"/>
      <c r="AK155" s="135"/>
      <c r="AL155" s="135"/>
      <c r="AM155" s="135"/>
      <c r="AN155" s="135"/>
      <c r="AO155" s="135"/>
      <c r="AP155" s="135"/>
      <c r="AQ155" s="135"/>
      <c r="AR155" s="135">
        <v>0</v>
      </c>
      <c r="AS155" s="135">
        <f t="shared" si="394"/>
        <v>0</v>
      </c>
      <c r="AT155" s="135">
        <f t="shared" si="395"/>
        <v>0</v>
      </c>
      <c r="AU155" s="135"/>
      <c r="AV155" s="395"/>
      <c r="AW155" s="135"/>
      <c r="AX155" s="135"/>
      <c r="AY155" s="135"/>
      <c r="AZ155" s="110">
        <f t="shared" si="396"/>
        <v>0</v>
      </c>
      <c r="BA155" s="110">
        <f t="shared" si="397"/>
        <v>0</v>
      </c>
      <c r="BB155" s="110"/>
      <c r="BC155" s="398"/>
      <c r="BD155" s="110"/>
      <c r="BE155" s="110"/>
      <c r="BF155" s="110"/>
      <c r="BG155" s="110"/>
      <c r="BH155" s="110"/>
      <c r="BI155" s="110"/>
      <c r="BJ155" s="110"/>
      <c r="BK155" s="332"/>
      <c r="BL155" s="111" t="s">
        <v>486</v>
      </c>
      <c r="BM155" s="117"/>
      <c r="BN155" s="36"/>
      <c r="BO155" s="36"/>
      <c r="BP155" s="36"/>
      <c r="BQ155" s="36"/>
      <c r="BR155" s="36"/>
      <c r="BS155" s="36"/>
      <c r="BT155" s="36"/>
      <c r="BU155" s="36"/>
    </row>
    <row r="156" spans="1:73" s="168" customFormat="1" ht="36" x14ac:dyDescent="0.2">
      <c r="A156" s="165"/>
      <c r="B156" s="129"/>
      <c r="C156" s="108"/>
      <c r="D156" s="307"/>
      <c r="E156" s="108" t="s">
        <v>299</v>
      </c>
      <c r="F156" s="346">
        <f t="shared" si="386"/>
        <v>57774</v>
      </c>
      <c r="G156" s="109">
        <f t="shared" si="387"/>
        <v>59700</v>
      </c>
      <c r="H156" s="110">
        <v>57774</v>
      </c>
      <c r="I156" s="110">
        <f t="shared" si="388"/>
        <v>59700</v>
      </c>
      <c r="J156" s="110">
        <f t="shared" si="389"/>
        <v>1926</v>
      </c>
      <c r="K156" s="110"/>
      <c r="L156" s="110">
        <v>1926</v>
      </c>
      <c r="M156" s="364"/>
      <c r="N156" s="398"/>
      <c r="O156" s="110"/>
      <c r="P156" s="110"/>
      <c r="Q156" s="110"/>
      <c r="R156" s="110"/>
      <c r="S156" s="110"/>
      <c r="T156" s="110"/>
      <c r="U156" s="110"/>
      <c r="V156" s="110"/>
      <c r="W156" s="110">
        <v>0</v>
      </c>
      <c r="X156" s="110">
        <f t="shared" si="390"/>
        <v>0</v>
      </c>
      <c r="Y156" s="110">
        <f t="shared" si="391"/>
        <v>0</v>
      </c>
      <c r="Z156" s="110"/>
      <c r="AA156" s="398"/>
      <c r="AB156" s="110"/>
      <c r="AC156" s="110"/>
      <c r="AD156" s="110"/>
      <c r="AE156" s="110"/>
      <c r="AF156" s="110">
        <v>0</v>
      </c>
      <c r="AG156" s="135">
        <f t="shared" si="392"/>
        <v>0</v>
      </c>
      <c r="AH156" s="135">
        <f t="shared" si="393"/>
        <v>0</v>
      </c>
      <c r="AI156" s="395"/>
      <c r="AJ156" s="135"/>
      <c r="AK156" s="135"/>
      <c r="AL156" s="135"/>
      <c r="AM156" s="135"/>
      <c r="AN156" s="135"/>
      <c r="AO156" s="135"/>
      <c r="AP156" s="135"/>
      <c r="AQ156" s="135"/>
      <c r="AR156" s="135">
        <v>0</v>
      </c>
      <c r="AS156" s="135">
        <f t="shared" si="394"/>
        <v>0</v>
      </c>
      <c r="AT156" s="135">
        <f t="shared" si="395"/>
        <v>0</v>
      </c>
      <c r="AU156" s="135"/>
      <c r="AV156" s="395"/>
      <c r="AW156" s="135"/>
      <c r="AX156" s="135"/>
      <c r="AY156" s="135"/>
      <c r="AZ156" s="110">
        <f t="shared" si="396"/>
        <v>0</v>
      </c>
      <c r="BA156" s="110">
        <f t="shared" si="397"/>
        <v>0</v>
      </c>
      <c r="BB156" s="110"/>
      <c r="BC156" s="398"/>
      <c r="BD156" s="110"/>
      <c r="BE156" s="110"/>
      <c r="BF156" s="110"/>
      <c r="BG156" s="110"/>
      <c r="BH156" s="110"/>
      <c r="BI156" s="110"/>
      <c r="BJ156" s="110"/>
      <c r="BK156" s="332"/>
      <c r="BL156" s="111" t="s">
        <v>487</v>
      </c>
      <c r="BM156" s="117"/>
      <c r="BN156" s="36"/>
      <c r="BO156" s="36"/>
      <c r="BP156" s="36"/>
      <c r="BQ156" s="36"/>
      <c r="BR156" s="36"/>
      <c r="BS156" s="36"/>
      <c r="BT156" s="36"/>
      <c r="BU156" s="36"/>
    </row>
    <row r="157" spans="1:73" s="441" customFormat="1" ht="36" x14ac:dyDescent="0.2">
      <c r="A157" s="165"/>
      <c r="B157" s="129"/>
      <c r="C157" s="439"/>
      <c r="D157" s="440"/>
      <c r="E157" s="439" t="s">
        <v>765</v>
      </c>
      <c r="F157" s="346">
        <f t="shared" ref="F157" si="422">H157+W157+AF157+AQ157+AR157+AY157</f>
        <v>0</v>
      </c>
      <c r="G157" s="109">
        <f t="shared" ref="G157" si="423">I157+X157+AG157+AQ157+AS157+AZ157</f>
        <v>2215</v>
      </c>
      <c r="H157" s="110"/>
      <c r="I157" s="110">
        <f t="shared" ref="I157" si="424">J157+H157</f>
        <v>2215</v>
      </c>
      <c r="J157" s="110">
        <f t="shared" ref="J157" si="425">SUM(K157:V157)</f>
        <v>2215</v>
      </c>
      <c r="K157" s="110"/>
      <c r="L157" s="110"/>
      <c r="M157" s="364"/>
      <c r="N157" s="398">
        <v>2215</v>
      </c>
      <c r="O157" s="110"/>
      <c r="P157" s="110"/>
      <c r="Q157" s="110"/>
      <c r="R157" s="110"/>
      <c r="S157" s="110"/>
      <c r="T157" s="110"/>
      <c r="U157" s="110"/>
      <c r="V157" s="110"/>
      <c r="W157" s="110"/>
      <c r="X157" s="110">
        <f t="shared" ref="X157" si="426">Y157+W157</f>
        <v>0</v>
      </c>
      <c r="Y157" s="110">
        <f t="shared" ref="Y157" si="427">SUM(Z157:AE157)</f>
        <v>0</v>
      </c>
      <c r="Z157" s="110"/>
      <c r="AA157" s="398"/>
      <c r="AB157" s="110"/>
      <c r="AC157" s="110"/>
      <c r="AD157" s="110"/>
      <c r="AE157" s="110"/>
      <c r="AF157" s="110"/>
      <c r="AG157" s="135">
        <f t="shared" ref="AG157" si="428">AH157+AF157</f>
        <v>0</v>
      </c>
      <c r="AH157" s="135">
        <f t="shared" ref="AH157" si="429">SUM(AI157:AP157)</f>
        <v>0</v>
      </c>
      <c r="AI157" s="39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>
        <f t="shared" ref="AS157" si="430">AT157+AR157</f>
        <v>0</v>
      </c>
      <c r="AT157" s="135">
        <f t="shared" ref="AT157" si="431">SUM(AU157:AX157)</f>
        <v>0</v>
      </c>
      <c r="AU157" s="135"/>
      <c r="AV157" s="395"/>
      <c r="AW157" s="135"/>
      <c r="AX157" s="135"/>
      <c r="AY157" s="135"/>
      <c r="AZ157" s="110">
        <f t="shared" ref="AZ157" si="432">BA157+AY157</f>
        <v>0</v>
      </c>
      <c r="BA157" s="110">
        <f t="shared" ref="BA157" si="433">SUM(BB157:BK157)</f>
        <v>0</v>
      </c>
      <c r="BB157" s="110"/>
      <c r="BC157" s="398"/>
      <c r="BD157" s="110"/>
      <c r="BE157" s="110"/>
      <c r="BF157" s="110"/>
      <c r="BG157" s="110"/>
      <c r="BH157" s="110"/>
      <c r="BI157" s="110"/>
      <c r="BJ157" s="110"/>
      <c r="BK157" s="332"/>
      <c r="BL157" s="111" t="s">
        <v>767</v>
      </c>
      <c r="BM157" s="117"/>
      <c r="BN157" s="36"/>
      <c r="BO157" s="36"/>
      <c r="BP157" s="36"/>
      <c r="BQ157" s="36"/>
      <c r="BR157" s="36"/>
      <c r="BS157" s="36"/>
      <c r="BT157" s="36"/>
      <c r="BU157" s="36"/>
    </row>
    <row r="158" spans="1:73" ht="28.5" customHeight="1" x14ac:dyDescent="0.2">
      <c r="A158" s="165">
        <v>90000051519</v>
      </c>
      <c r="B158" s="129"/>
      <c r="C158" s="447" t="s">
        <v>223</v>
      </c>
      <c r="D158" s="448"/>
      <c r="E158" s="108" t="s">
        <v>260</v>
      </c>
      <c r="F158" s="346">
        <f t="shared" si="386"/>
        <v>1457186</v>
      </c>
      <c r="G158" s="109">
        <f t="shared" si="387"/>
        <v>1467130</v>
      </c>
      <c r="H158" s="110">
        <v>640990</v>
      </c>
      <c r="I158" s="110">
        <f t="shared" si="388"/>
        <v>640990</v>
      </c>
      <c r="J158" s="110">
        <f t="shared" si="389"/>
        <v>0</v>
      </c>
      <c r="K158" s="110"/>
      <c r="L158" s="110"/>
      <c r="M158" s="364"/>
      <c r="N158" s="398"/>
      <c r="O158" s="110"/>
      <c r="P158" s="110"/>
      <c r="Q158" s="110"/>
      <c r="R158" s="110"/>
      <c r="S158" s="110"/>
      <c r="T158" s="110"/>
      <c r="U158" s="110"/>
      <c r="V158" s="110"/>
      <c r="W158" s="110">
        <v>794545</v>
      </c>
      <c r="X158" s="110">
        <f t="shared" si="390"/>
        <v>808179</v>
      </c>
      <c r="Y158" s="110">
        <f t="shared" si="391"/>
        <v>13634</v>
      </c>
      <c r="Z158" s="110"/>
      <c r="AA158" s="398">
        <v>13634</v>
      </c>
      <c r="AB158" s="110"/>
      <c r="AC158" s="110"/>
      <c r="AD158" s="110"/>
      <c r="AE158" s="110"/>
      <c r="AF158" s="110">
        <v>21651</v>
      </c>
      <c r="AG158" s="135">
        <f t="shared" si="392"/>
        <v>17990</v>
      </c>
      <c r="AH158" s="135">
        <f t="shared" si="393"/>
        <v>-3661</v>
      </c>
      <c r="AI158" s="395">
        <f>-3690+29</f>
        <v>-3661</v>
      </c>
      <c r="AJ158" s="135"/>
      <c r="AK158" s="135"/>
      <c r="AL158" s="135"/>
      <c r="AM158" s="135"/>
      <c r="AN158" s="135"/>
      <c r="AO158" s="135"/>
      <c r="AP158" s="135"/>
      <c r="AQ158" s="135"/>
      <c r="AR158" s="110">
        <v>0</v>
      </c>
      <c r="AS158" s="135">
        <f t="shared" si="394"/>
        <v>0</v>
      </c>
      <c r="AT158" s="135">
        <f t="shared" si="395"/>
        <v>0</v>
      </c>
      <c r="AU158" s="135"/>
      <c r="AV158" s="395"/>
      <c r="AW158" s="135"/>
      <c r="AX158" s="135"/>
      <c r="AY158" s="135"/>
      <c r="AZ158" s="110">
        <f t="shared" si="396"/>
        <v>-29</v>
      </c>
      <c r="BA158" s="110">
        <f t="shared" si="397"/>
        <v>-29</v>
      </c>
      <c r="BB158" s="110"/>
      <c r="BC158" s="398">
        <v>-29</v>
      </c>
      <c r="BD158" s="110"/>
      <c r="BE158" s="110"/>
      <c r="BF158" s="110"/>
      <c r="BG158" s="110"/>
      <c r="BH158" s="110"/>
      <c r="BI158" s="110"/>
      <c r="BJ158" s="110"/>
      <c r="BK158" s="332"/>
      <c r="BL158" s="111" t="s">
        <v>488</v>
      </c>
      <c r="BM158" s="117"/>
      <c r="BN158" s="36"/>
      <c r="BO158" s="36"/>
      <c r="BP158" s="36"/>
      <c r="BQ158" s="36"/>
      <c r="BR158" s="36"/>
      <c r="BS158" s="36"/>
      <c r="BT158" s="36"/>
      <c r="BU158" s="36"/>
    </row>
    <row r="159" spans="1:73" x14ac:dyDescent="0.2">
      <c r="A159" s="165"/>
      <c r="B159" s="129"/>
      <c r="C159" s="108"/>
      <c r="D159" s="307"/>
      <c r="E159" s="108" t="s">
        <v>287</v>
      </c>
      <c r="F159" s="346">
        <f t="shared" si="386"/>
        <v>197723</v>
      </c>
      <c r="G159" s="109">
        <f t="shared" si="387"/>
        <v>198175</v>
      </c>
      <c r="H159" s="110">
        <v>124479</v>
      </c>
      <c r="I159" s="110">
        <f t="shared" si="388"/>
        <v>124479</v>
      </c>
      <c r="J159" s="110">
        <f t="shared" si="389"/>
        <v>0</v>
      </c>
      <c r="K159" s="110"/>
      <c r="L159" s="110"/>
      <c r="M159" s="364"/>
      <c r="N159" s="398"/>
      <c r="O159" s="110"/>
      <c r="P159" s="110"/>
      <c r="Q159" s="110"/>
      <c r="R159" s="110"/>
      <c r="S159" s="110"/>
      <c r="T159" s="110"/>
      <c r="U159" s="110"/>
      <c r="V159" s="110"/>
      <c r="W159" s="110">
        <v>73244</v>
      </c>
      <c r="X159" s="110">
        <f t="shared" si="390"/>
        <v>73696</v>
      </c>
      <c r="Y159" s="110">
        <f t="shared" si="391"/>
        <v>452</v>
      </c>
      <c r="Z159" s="110"/>
      <c r="AA159" s="398">
        <v>452</v>
      </c>
      <c r="AB159" s="110"/>
      <c r="AC159" s="110"/>
      <c r="AD159" s="110"/>
      <c r="AE159" s="110"/>
      <c r="AF159" s="110">
        <v>0</v>
      </c>
      <c r="AG159" s="135">
        <f t="shared" si="392"/>
        <v>0</v>
      </c>
      <c r="AH159" s="135">
        <f t="shared" si="393"/>
        <v>0</v>
      </c>
      <c r="AI159" s="395"/>
      <c r="AJ159" s="135"/>
      <c r="AK159" s="135"/>
      <c r="AL159" s="135"/>
      <c r="AM159" s="135"/>
      <c r="AN159" s="135"/>
      <c r="AO159" s="135"/>
      <c r="AP159" s="135"/>
      <c r="AQ159" s="135"/>
      <c r="AR159" s="110">
        <v>0</v>
      </c>
      <c r="AS159" s="135">
        <f t="shared" si="394"/>
        <v>0</v>
      </c>
      <c r="AT159" s="135">
        <f t="shared" si="395"/>
        <v>0</v>
      </c>
      <c r="AU159" s="135"/>
      <c r="AV159" s="395"/>
      <c r="AW159" s="135"/>
      <c r="AX159" s="135"/>
      <c r="AY159" s="135"/>
      <c r="AZ159" s="110">
        <f t="shared" si="396"/>
        <v>0</v>
      </c>
      <c r="BA159" s="110">
        <f t="shared" si="397"/>
        <v>0</v>
      </c>
      <c r="BB159" s="110"/>
      <c r="BC159" s="398"/>
      <c r="BD159" s="110"/>
      <c r="BE159" s="110"/>
      <c r="BF159" s="110"/>
      <c r="BG159" s="110"/>
      <c r="BH159" s="110"/>
      <c r="BI159" s="110"/>
      <c r="BJ159" s="110"/>
      <c r="BK159" s="332"/>
      <c r="BL159" s="111" t="s">
        <v>489</v>
      </c>
      <c r="BM159" s="117"/>
      <c r="BN159" s="36"/>
      <c r="BO159" s="36"/>
      <c r="BP159" s="36"/>
      <c r="BQ159" s="36"/>
      <c r="BR159" s="36"/>
      <c r="BS159" s="36"/>
      <c r="BT159" s="36"/>
      <c r="BU159" s="36"/>
    </row>
    <row r="160" spans="1:73" s="259" customFormat="1" ht="24" x14ac:dyDescent="0.2">
      <c r="A160" s="165"/>
      <c r="B160" s="129"/>
      <c r="C160" s="108"/>
      <c r="D160" s="307"/>
      <c r="E160" s="108" t="s">
        <v>679</v>
      </c>
      <c r="F160" s="346">
        <f t="shared" si="386"/>
        <v>0</v>
      </c>
      <c r="G160" s="109">
        <f t="shared" si="387"/>
        <v>0</v>
      </c>
      <c r="H160" s="110">
        <v>0</v>
      </c>
      <c r="I160" s="110">
        <f t="shared" si="388"/>
        <v>0</v>
      </c>
      <c r="J160" s="110">
        <f t="shared" si="389"/>
        <v>0</v>
      </c>
      <c r="K160" s="110"/>
      <c r="L160" s="110"/>
      <c r="M160" s="364"/>
      <c r="N160" s="398"/>
      <c r="O160" s="110"/>
      <c r="P160" s="110"/>
      <c r="Q160" s="110"/>
      <c r="R160" s="110"/>
      <c r="S160" s="110"/>
      <c r="T160" s="110"/>
      <c r="U160" s="110"/>
      <c r="V160" s="110"/>
      <c r="W160" s="110">
        <v>0</v>
      </c>
      <c r="X160" s="110">
        <f t="shared" si="390"/>
        <v>0</v>
      </c>
      <c r="Y160" s="110">
        <f t="shared" si="391"/>
        <v>0</v>
      </c>
      <c r="Z160" s="110"/>
      <c r="AA160" s="398"/>
      <c r="AB160" s="110"/>
      <c r="AC160" s="110"/>
      <c r="AD160" s="110"/>
      <c r="AE160" s="110"/>
      <c r="AF160" s="110">
        <v>0</v>
      </c>
      <c r="AG160" s="135">
        <f t="shared" si="392"/>
        <v>0</v>
      </c>
      <c r="AH160" s="135">
        <f t="shared" si="393"/>
        <v>0</v>
      </c>
      <c r="AI160" s="395"/>
      <c r="AJ160" s="135"/>
      <c r="AK160" s="135"/>
      <c r="AL160" s="135"/>
      <c r="AM160" s="135"/>
      <c r="AN160" s="135"/>
      <c r="AO160" s="135"/>
      <c r="AP160" s="135"/>
      <c r="AQ160" s="135"/>
      <c r="AR160" s="135">
        <v>0</v>
      </c>
      <c r="AS160" s="135">
        <f t="shared" si="394"/>
        <v>0</v>
      </c>
      <c r="AT160" s="135">
        <f t="shared" si="395"/>
        <v>0</v>
      </c>
      <c r="AU160" s="135"/>
      <c r="AV160" s="395"/>
      <c r="AW160" s="135"/>
      <c r="AX160" s="135"/>
      <c r="AY160" s="135"/>
      <c r="AZ160" s="110">
        <f t="shared" si="396"/>
        <v>0</v>
      </c>
      <c r="BA160" s="110">
        <f t="shared" si="397"/>
        <v>0</v>
      </c>
      <c r="BB160" s="110"/>
      <c r="BC160" s="398"/>
      <c r="BD160" s="110"/>
      <c r="BE160" s="110"/>
      <c r="BF160" s="110"/>
      <c r="BG160" s="110"/>
      <c r="BH160" s="110"/>
      <c r="BI160" s="110"/>
      <c r="BJ160" s="110"/>
      <c r="BK160" s="332"/>
      <c r="BL160" s="111" t="s">
        <v>668</v>
      </c>
      <c r="BM160" s="117"/>
      <c r="BN160" s="36"/>
      <c r="BO160" s="36"/>
      <c r="BP160" s="36"/>
      <c r="BQ160" s="36"/>
      <c r="BR160" s="36"/>
      <c r="BS160" s="36"/>
      <c r="BT160" s="36"/>
      <c r="BU160" s="36"/>
    </row>
    <row r="161" spans="1:73" ht="29.25" customHeight="1" x14ac:dyDescent="0.2">
      <c r="A161" s="165">
        <v>90009251338</v>
      </c>
      <c r="B161" s="129"/>
      <c r="C161" s="447" t="s">
        <v>612</v>
      </c>
      <c r="D161" s="448"/>
      <c r="E161" s="108" t="s">
        <v>260</v>
      </c>
      <c r="F161" s="346">
        <f t="shared" si="386"/>
        <v>394743</v>
      </c>
      <c r="G161" s="109">
        <f t="shared" si="387"/>
        <v>397045</v>
      </c>
      <c r="H161" s="110">
        <v>261150</v>
      </c>
      <c r="I161" s="110">
        <f t="shared" si="388"/>
        <v>261150</v>
      </c>
      <c r="J161" s="110">
        <f t="shared" si="389"/>
        <v>0</v>
      </c>
      <c r="K161" s="110"/>
      <c r="L161" s="110"/>
      <c r="M161" s="364"/>
      <c r="N161" s="398"/>
      <c r="O161" s="110"/>
      <c r="P161" s="110"/>
      <c r="Q161" s="110"/>
      <c r="R161" s="110"/>
      <c r="S161" s="110"/>
      <c r="T161" s="110"/>
      <c r="U161" s="110"/>
      <c r="V161" s="110"/>
      <c r="W161" s="110">
        <v>131593</v>
      </c>
      <c r="X161" s="110">
        <f t="shared" si="390"/>
        <v>133862</v>
      </c>
      <c r="Y161" s="110">
        <f t="shared" si="391"/>
        <v>2269</v>
      </c>
      <c r="Z161" s="110"/>
      <c r="AA161" s="398">
        <v>2269</v>
      </c>
      <c r="AB161" s="110"/>
      <c r="AC161" s="110"/>
      <c r="AD161" s="110"/>
      <c r="AE161" s="110"/>
      <c r="AF161" s="110">
        <v>2000</v>
      </c>
      <c r="AG161" s="135">
        <f t="shared" si="392"/>
        <v>2033</v>
      </c>
      <c r="AH161" s="135">
        <f t="shared" si="393"/>
        <v>33</v>
      </c>
      <c r="AI161" s="395">
        <v>33</v>
      </c>
      <c r="AJ161" s="135"/>
      <c r="AK161" s="135"/>
      <c r="AL161" s="135"/>
      <c r="AM161" s="135"/>
      <c r="AN161" s="135"/>
      <c r="AO161" s="135"/>
      <c r="AP161" s="135"/>
      <c r="AQ161" s="135"/>
      <c r="AR161" s="135">
        <v>0</v>
      </c>
      <c r="AS161" s="135">
        <f t="shared" si="394"/>
        <v>0</v>
      </c>
      <c r="AT161" s="135">
        <f t="shared" si="395"/>
        <v>0</v>
      </c>
      <c r="AU161" s="135"/>
      <c r="AV161" s="395"/>
      <c r="AW161" s="135"/>
      <c r="AX161" s="135"/>
      <c r="AY161" s="135"/>
      <c r="AZ161" s="110">
        <f t="shared" si="396"/>
        <v>0</v>
      </c>
      <c r="BA161" s="110">
        <f t="shared" si="397"/>
        <v>0</v>
      </c>
      <c r="BB161" s="110"/>
      <c r="BC161" s="398"/>
      <c r="BD161" s="110"/>
      <c r="BE161" s="110"/>
      <c r="BF161" s="110"/>
      <c r="BG161" s="110"/>
      <c r="BH161" s="110"/>
      <c r="BI161" s="110"/>
      <c r="BJ161" s="110"/>
      <c r="BK161" s="332"/>
      <c r="BL161" s="111" t="s">
        <v>490</v>
      </c>
      <c r="BM161" s="117"/>
      <c r="BN161" s="36"/>
      <c r="BO161" s="36"/>
      <c r="BP161" s="36"/>
      <c r="BQ161" s="36"/>
      <c r="BR161" s="36"/>
      <c r="BS161" s="36"/>
      <c r="BT161" s="36"/>
      <c r="BU161" s="36"/>
    </row>
    <row r="162" spans="1:73" x14ac:dyDescent="0.2">
      <c r="A162" s="165"/>
      <c r="B162" s="129"/>
      <c r="C162" s="108"/>
      <c r="D162" s="307"/>
      <c r="E162" s="108" t="s">
        <v>287</v>
      </c>
      <c r="F162" s="346">
        <f t="shared" si="386"/>
        <v>35336</v>
      </c>
      <c r="G162" s="109">
        <f t="shared" si="387"/>
        <v>35336</v>
      </c>
      <c r="H162" s="110">
        <v>20528</v>
      </c>
      <c r="I162" s="110">
        <f t="shared" si="388"/>
        <v>20528</v>
      </c>
      <c r="J162" s="110">
        <f t="shared" si="389"/>
        <v>0</v>
      </c>
      <c r="K162" s="110"/>
      <c r="L162" s="110"/>
      <c r="M162" s="364"/>
      <c r="N162" s="398"/>
      <c r="O162" s="110"/>
      <c r="P162" s="110"/>
      <c r="Q162" s="110"/>
      <c r="R162" s="110"/>
      <c r="S162" s="110"/>
      <c r="T162" s="110"/>
      <c r="U162" s="110"/>
      <c r="V162" s="110"/>
      <c r="W162" s="110">
        <v>14808</v>
      </c>
      <c r="X162" s="110">
        <f t="shared" si="390"/>
        <v>14808</v>
      </c>
      <c r="Y162" s="110">
        <f t="shared" si="391"/>
        <v>0</v>
      </c>
      <c r="Z162" s="110"/>
      <c r="AA162" s="398"/>
      <c r="AB162" s="110"/>
      <c r="AC162" s="110"/>
      <c r="AD162" s="110"/>
      <c r="AE162" s="110"/>
      <c r="AF162" s="110">
        <v>0</v>
      </c>
      <c r="AG162" s="135">
        <f t="shared" si="392"/>
        <v>0</v>
      </c>
      <c r="AH162" s="135">
        <f t="shared" si="393"/>
        <v>0</v>
      </c>
      <c r="AI162" s="395"/>
      <c r="AJ162" s="135"/>
      <c r="AK162" s="135"/>
      <c r="AL162" s="135"/>
      <c r="AM162" s="135"/>
      <c r="AN162" s="135"/>
      <c r="AO162" s="135"/>
      <c r="AP162" s="135"/>
      <c r="AQ162" s="135"/>
      <c r="AR162" s="135">
        <v>0</v>
      </c>
      <c r="AS162" s="135">
        <f t="shared" si="394"/>
        <v>0</v>
      </c>
      <c r="AT162" s="135">
        <f t="shared" si="395"/>
        <v>0</v>
      </c>
      <c r="AU162" s="135"/>
      <c r="AV162" s="395"/>
      <c r="AW162" s="135"/>
      <c r="AX162" s="135"/>
      <c r="AY162" s="135"/>
      <c r="AZ162" s="110">
        <f t="shared" si="396"/>
        <v>0</v>
      </c>
      <c r="BA162" s="110">
        <f t="shared" si="397"/>
        <v>0</v>
      </c>
      <c r="BB162" s="110"/>
      <c r="BC162" s="398"/>
      <c r="BD162" s="110"/>
      <c r="BE162" s="110"/>
      <c r="BF162" s="110"/>
      <c r="BG162" s="110"/>
      <c r="BH162" s="110"/>
      <c r="BI162" s="110"/>
      <c r="BJ162" s="110"/>
      <c r="BK162" s="332"/>
      <c r="BL162" s="111" t="s">
        <v>491</v>
      </c>
      <c r="BM162" s="117"/>
      <c r="BN162" s="36"/>
      <c r="BO162" s="36"/>
      <c r="BP162" s="36"/>
      <c r="BQ162" s="36"/>
      <c r="BR162" s="36"/>
      <c r="BS162" s="36"/>
      <c r="BT162" s="36"/>
      <c r="BU162" s="36"/>
    </row>
    <row r="163" spans="1:73" ht="24" x14ac:dyDescent="0.2">
      <c r="A163" s="165">
        <v>90000051576</v>
      </c>
      <c r="B163" s="129"/>
      <c r="C163" s="447" t="s">
        <v>611</v>
      </c>
      <c r="D163" s="448"/>
      <c r="E163" s="108" t="s">
        <v>260</v>
      </c>
      <c r="F163" s="346">
        <f t="shared" si="386"/>
        <v>584379</v>
      </c>
      <c r="G163" s="109">
        <f t="shared" si="387"/>
        <v>588848</v>
      </c>
      <c r="H163" s="110">
        <v>422729</v>
      </c>
      <c r="I163" s="110">
        <f t="shared" si="388"/>
        <v>422729</v>
      </c>
      <c r="J163" s="110">
        <f t="shared" si="389"/>
        <v>0</v>
      </c>
      <c r="K163" s="110"/>
      <c r="L163" s="110"/>
      <c r="M163" s="364"/>
      <c r="N163" s="398"/>
      <c r="O163" s="110"/>
      <c r="P163" s="110"/>
      <c r="Q163" s="110"/>
      <c r="R163" s="110"/>
      <c r="S163" s="110"/>
      <c r="T163" s="110"/>
      <c r="U163" s="110"/>
      <c r="V163" s="110"/>
      <c r="W163" s="110">
        <v>159238</v>
      </c>
      <c r="X163" s="110">
        <f t="shared" si="390"/>
        <v>162320</v>
      </c>
      <c r="Y163" s="110">
        <f t="shared" si="391"/>
        <v>3082</v>
      </c>
      <c r="Z163" s="110"/>
      <c r="AA163" s="398">
        <v>3082</v>
      </c>
      <c r="AB163" s="110"/>
      <c r="AC163" s="110"/>
      <c r="AD163" s="110"/>
      <c r="AE163" s="110"/>
      <c r="AF163" s="110">
        <v>2412</v>
      </c>
      <c r="AG163" s="135">
        <f t="shared" si="392"/>
        <v>3799</v>
      </c>
      <c r="AH163" s="135">
        <f t="shared" si="393"/>
        <v>1387</v>
      </c>
      <c r="AI163" s="395">
        <v>1387</v>
      </c>
      <c r="AJ163" s="135"/>
      <c r="AK163" s="135"/>
      <c r="AL163" s="135"/>
      <c r="AM163" s="135"/>
      <c r="AN163" s="135"/>
      <c r="AO163" s="135"/>
      <c r="AP163" s="135"/>
      <c r="AQ163" s="135"/>
      <c r="AR163" s="135">
        <v>0</v>
      </c>
      <c r="AS163" s="135">
        <f t="shared" si="394"/>
        <v>0</v>
      </c>
      <c r="AT163" s="135">
        <f t="shared" si="395"/>
        <v>0</v>
      </c>
      <c r="AU163" s="135"/>
      <c r="AV163" s="395"/>
      <c r="AW163" s="135"/>
      <c r="AX163" s="135"/>
      <c r="AY163" s="135"/>
      <c r="AZ163" s="110">
        <f t="shared" si="396"/>
        <v>0</v>
      </c>
      <c r="BA163" s="110">
        <f t="shared" si="397"/>
        <v>0</v>
      </c>
      <c r="BB163" s="110"/>
      <c r="BC163" s="398"/>
      <c r="BD163" s="110"/>
      <c r="BE163" s="110"/>
      <c r="BF163" s="110"/>
      <c r="BG163" s="110"/>
      <c r="BH163" s="110"/>
      <c r="BI163" s="110"/>
      <c r="BJ163" s="110"/>
      <c r="BK163" s="332"/>
      <c r="BL163" s="111" t="s">
        <v>492</v>
      </c>
      <c r="BM163" s="117"/>
      <c r="BN163" s="36"/>
      <c r="BO163" s="36"/>
      <c r="BP163" s="36"/>
      <c r="BQ163" s="36"/>
      <c r="BR163" s="36"/>
      <c r="BS163" s="36"/>
      <c r="BT163" s="36"/>
      <c r="BU163" s="36"/>
    </row>
    <row r="164" spans="1:73" x14ac:dyDescent="0.2">
      <c r="A164" s="165"/>
      <c r="B164" s="129"/>
      <c r="C164" s="108"/>
      <c r="D164" s="307"/>
      <c r="E164" s="108" t="s">
        <v>287</v>
      </c>
      <c r="F164" s="346">
        <f t="shared" si="386"/>
        <v>48859</v>
      </c>
      <c r="G164" s="109">
        <f t="shared" si="387"/>
        <v>48861</v>
      </c>
      <c r="H164" s="110">
        <v>31163</v>
      </c>
      <c r="I164" s="110">
        <f t="shared" si="388"/>
        <v>31163</v>
      </c>
      <c r="J164" s="110">
        <f t="shared" si="389"/>
        <v>0</v>
      </c>
      <c r="K164" s="110"/>
      <c r="L164" s="110"/>
      <c r="M164" s="364"/>
      <c r="N164" s="398"/>
      <c r="O164" s="110"/>
      <c r="P164" s="110"/>
      <c r="Q164" s="110"/>
      <c r="R164" s="110"/>
      <c r="S164" s="110"/>
      <c r="T164" s="110"/>
      <c r="U164" s="110"/>
      <c r="V164" s="110"/>
      <c r="W164" s="110">
        <v>17696</v>
      </c>
      <c r="X164" s="110">
        <f t="shared" si="390"/>
        <v>17698</v>
      </c>
      <c r="Y164" s="110">
        <f t="shared" si="391"/>
        <v>2</v>
      </c>
      <c r="Z164" s="110"/>
      <c r="AA164" s="398">
        <v>2</v>
      </c>
      <c r="AB164" s="110"/>
      <c r="AC164" s="110"/>
      <c r="AD164" s="110"/>
      <c r="AE164" s="110"/>
      <c r="AF164" s="110">
        <v>0</v>
      </c>
      <c r="AG164" s="135">
        <f t="shared" si="392"/>
        <v>0</v>
      </c>
      <c r="AH164" s="135">
        <f t="shared" si="393"/>
        <v>0</v>
      </c>
      <c r="AI164" s="395"/>
      <c r="AJ164" s="135"/>
      <c r="AK164" s="135"/>
      <c r="AL164" s="135"/>
      <c r="AM164" s="135"/>
      <c r="AN164" s="135"/>
      <c r="AO164" s="135"/>
      <c r="AP164" s="135"/>
      <c r="AQ164" s="135"/>
      <c r="AR164" s="135">
        <v>0</v>
      </c>
      <c r="AS164" s="135">
        <f t="shared" si="394"/>
        <v>0</v>
      </c>
      <c r="AT164" s="135">
        <f t="shared" si="395"/>
        <v>0</v>
      </c>
      <c r="AU164" s="135"/>
      <c r="AV164" s="395"/>
      <c r="AW164" s="135"/>
      <c r="AX164" s="135"/>
      <c r="AY164" s="135"/>
      <c r="AZ164" s="110">
        <f t="shared" si="396"/>
        <v>0</v>
      </c>
      <c r="BA164" s="110">
        <f t="shared" si="397"/>
        <v>0</v>
      </c>
      <c r="BB164" s="110"/>
      <c r="BC164" s="398"/>
      <c r="BD164" s="110"/>
      <c r="BE164" s="110"/>
      <c r="BF164" s="110"/>
      <c r="BG164" s="110"/>
      <c r="BH164" s="110"/>
      <c r="BI164" s="110"/>
      <c r="BJ164" s="110"/>
      <c r="BK164" s="332"/>
      <c r="BL164" s="111" t="s">
        <v>493</v>
      </c>
      <c r="BM164" s="117"/>
      <c r="BN164" s="36"/>
      <c r="BO164" s="36"/>
      <c r="BP164" s="36"/>
      <c r="BQ164" s="36"/>
      <c r="BR164" s="36"/>
      <c r="BS164" s="36"/>
      <c r="BT164" s="36"/>
      <c r="BU164" s="36"/>
    </row>
    <row r="165" spans="1:73" ht="24" x14ac:dyDescent="0.2">
      <c r="A165" s="165">
        <v>90000051627</v>
      </c>
      <c r="B165" s="129"/>
      <c r="C165" s="447" t="s">
        <v>224</v>
      </c>
      <c r="D165" s="448"/>
      <c r="E165" s="108" t="s">
        <v>260</v>
      </c>
      <c r="F165" s="346">
        <f t="shared" si="386"/>
        <v>944245</v>
      </c>
      <c r="G165" s="109">
        <f t="shared" si="387"/>
        <v>954494</v>
      </c>
      <c r="H165" s="110">
        <v>456241</v>
      </c>
      <c r="I165" s="110">
        <f t="shared" si="388"/>
        <v>456241</v>
      </c>
      <c r="J165" s="110">
        <f t="shared" si="389"/>
        <v>0</v>
      </c>
      <c r="K165" s="110"/>
      <c r="L165" s="110"/>
      <c r="M165" s="364"/>
      <c r="N165" s="398"/>
      <c r="O165" s="110"/>
      <c r="P165" s="110"/>
      <c r="Q165" s="110"/>
      <c r="R165" s="110"/>
      <c r="S165" s="110"/>
      <c r="T165" s="110"/>
      <c r="U165" s="110"/>
      <c r="V165" s="110"/>
      <c r="W165" s="110">
        <v>476458</v>
      </c>
      <c r="X165" s="110">
        <f t="shared" si="390"/>
        <v>484759</v>
      </c>
      <c r="Y165" s="110">
        <f t="shared" si="391"/>
        <v>8301</v>
      </c>
      <c r="Z165" s="110"/>
      <c r="AA165" s="398">
        <v>8301</v>
      </c>
      <c r="AB165" s="110"/>
      <c r="AC165" s="110"/>
      <c r="AD165" s="110"/>
      <c r="AE165" s="110"/>
      <c r="AF165" s="110">
        <v>11546</v>
      </c>
      <c r="AG165" s="135">
        <f t="shared" si="392"/>
        <v>13494</v>
      </c>
      <c r="AH165" s="135">
        <f t="shared" si="393"/>
        <v>1948</v>
      </c>
      <c r="AI165" s="395">
        <v>1948</v>
      </c>
      <c r="AJ165" s="135"/>
      <c r="AK165" s="135"/>
      <c r="AL165" s="135"/>
      <c r="AM165" s="135"/>
      <c r="AN165" s="135"/>
      <c r="AO165" s="135"/>
      <c r="AP165" s="135"/>
      <c r="AQ165" s="135"/>
      <c r="AR165" s="110">
        <v>0</v>
      </c>
      <c r="AS165" s="135">
        <f t="shared" si="394"/>
        <v>0</v>
      </c>
      <c r="AT165" s="135">
        <f t="shared" si="395"/>
        <v>0</v>
      </c>
      <c r="AU165" s="135"/>
      <c r="AV165" s="395"/>
      <c r="AW165" s="135"/>
      <c r="AX165" s="135"/>
      <c r="AY165" s="135"/>
      <c r="AZ165" s="110">
        <f t="shared" si="396"/>
        <v>0</v>
      </c>
      <c r="BA165" s="110">
        <f t="shared" si="397"/>
        <v>0</v>
      </c>
      <c r="BB165" s="110"/>
      <c r="BC165" s="398"/>
      <c r="BD165" s="110"/>
      <c r="BE165" s="110"/>
      <c r="BF165" s="110"/>
      <c r="BG165" s="110"/>
      <c r="BH165" s="110"/>
      <c r="BI165" s="110"/>
      <c r="BJ165" s="110"/>
      <c r="BK165" s="332"/>
      <c r="BL165" s="111" t="s">
        <v>494</v>
      </c>
      <c r="BM165" s="117"/>
      <c r="BN165" s="36"/>
      <c r="BO165" s="36"/>
      <c r="BP165" s="36"/>
      <c r="BQ165" s="36"/>
      <c r="BR165" s="36"/>
      <c r="BS165" s="36"/>
      <c r="BT165" s="36"/>
      <c r="BU165" s="36"/>
    </row>
    <row r="166" spans="1:73" x14ac:dyDescent="0.2">
      <c r="A166" s="165"/>
      <c r="B166" s="129"/>
      <c r="C166" s="108"/>
      <c r="D166" s="307"/>
      <c r="E166" s="108" t="s">
        <v>287</v>
      </c>
      <c r="F166" s="346">
        <f t="shared" si="386"/>
        <v>117880</v>
      </c>
      <c r="G166" s="109">
        <f t="shared" si="387"/>
        <v>117880</v>
      </c>
      <c r="H166" s="110">
        <v>73530</v>
      </c>
      <c r="I166" s="110">
        <f t="shared" si="388"/>
        <v>73530</v>
      </c>
      <c r="J166" s="110">
        <f t="shared" si="389"/>
        <v>0</v>
      </c>
      <c r="K166" s="110"/>
      <c r="L166" s="110"/>
      <c r="M166" s="364"/>
      <c r="N166" s="398"/>
      <c r="O166" s="110"/>
      <c r="P166" s="110"/>
      <c r="Q166" s="110"/>
      <c r="R166" s="110"/>
      <c r="S166" s="110"/>
      <c r="T166" s="110"/>
      <c r="U166" s="110"/>
      <c r="V166" s="110"/>
      <c r="W166" s="110">
        <v>44350</v>
      </c>
      <c r="X166" s="110">
        <f t="shared" si="390"/>
        <v>44350</v>
      </c>
      <c r="Y166" s="110">
        <f t="shared" si="391"/>
        <v>0</v>
      </c>
      <c r="Z166" s="110"/>
      <c r="AA166" s="398"/>
      <c r="AB166" s="110"/>
      <c r="AC166" s="110"/>
      <c r="AD166" s="110"/>
      <c r="AE166" s="110"/>
      <c r="AF166" s="110">
        <v>0</v>
      </c>
      <c r="AG166" s="135">
        <f t="shared" si="392"/>
        <v>0</v>
      </c>
      <c r="AH166" s="135">
        <f t="shared" si="393"/>
        <v>0</v>
      </c>
      <c r="AI166" s="395"/>
      <c r="AJ166" s="135"/>
      <c r="AK166" s="135"/>
      <c r="AL166" s="135"/>
      <c r="AM166" s="135"/>
      <c r="AN166" s="135"/>
      <c r="AO166" s="135"/>
      <c r="AP166" s="135"/>
      <c r="AQ166" s="135"/>
      <c r="AR166" s="110">
        <v>0</v>
      </c>
      <c r="AS166" s="135">
        <f t="shared" si="394"/>
        <v>0</v>
      </c>
      <c r="AT166" s="135">
        <f t="shared" si="395"/>
        <v>0</v>
      </c>
      <c r="AU166" s="135"/>
      <c r="AV166" s="395"/>
      <c r="AW166" s="135"/>
      <c r="AX166" s="135"/>
      <c r="AY166" s="135"/>
      <c r="AZ166" s="110">
        <f t="shared" si="396"/>
        <v>0</v>
      </c>
      <c r="BA166" s="110">
        <f t="shared" si="397"/>
        <v>0</v>
      </c>
      <c r="BB166" s="110"/>
      <c r="BC166" s="398"/>
      <c r="BD166" s="110"/>
      <c r="BE166" s="110"/>
      <c r="BF166" s="110"/>
      <c r="BG166" s="110"/>
      <c r="BH166" s="110"/>
      <c r="BI166" s="110"/>
      <c r="BJ166" s="110"/>
      <c r="BK166" s="332"/>
      <c r="BL166" s="111" t="s">
        <v>495</v>
      </c>
      <c r="BM166" s="117"/>
      <c r="BN166" s="36"/>
      <c r="BO166" s="36"/>
      <c r="BP166" s="36"/>
      <c r="BQ166" s="36"/>
      <c r="BR166" s="36"/>
      <c r="BS166" s="36"/>
      <c r="BT166" s="36"/>
      <c r="BU166" s="36"/>
    </row>
    <row r="167" spans="1:73" ht="36" x14ac:dyDescent="0.2">
      <c r="A167" s="165">
        <v>90000053670</v>
      </c>
      <c r="B167" s="129"/>
      <c r="C167" s="447" t="s">
        <v>368</v>
      </c>
      <c r="D167" s="448"/>
      <c r="E167" s="108" t="s">
        <v>298</v>
      </c>
      <c r="F167" s="346">
        <f t="shared" si="386"/>
        <v>507725</v>
      </c>
      <c r="G167" s="109">
        <f t="shared" si="387"/>
        <v>515923</v>
      </c>
      <c r="H167" s="110">
        <v>298738</v>
      </c>
      <c r="I167" s="110">
        <f t="shared" si="388"/>
        <v>291598</v>
      </c>
      <c r="J167" s="110">
        <f t="shared" si="389"/>
        <v>-7140</v>
      </c>
      <c r="K167" s="110"/>
      <c r="L167" s="110"/>
      <c r="M167" s="364"/>
      <c r="N167" s="398">
        <v>-7140</v>
      </c>
      <c r="O167" s="110"/>
      <c r="P167" s="110"/>
      <c r="Q167" s="110"/>
      <c r="R167" s="110"/>
      <c r="S167" s="110"/>
      <c r="T167" s="110"/>
      <c r="U167" s="110"/>
      <c r="V167" s="110"/>
      <c r="W167" s="110">
        <v>147183</v>
      </c>
      <c r="X167" s="110">
        <f t="shared" si="390"/>
        <v>148110</v>
      </c>
      <c r="Y167" s="110">
        <f t="shared" si="391"/>
        <v>927</v>
      </c>
      <c r="Z167" s="110"/>
      <c r="AA167" s="398">
        <v>927</v>
      </c>
      <c r="AB167" s="110"/>
      <c r="AC167" s="110"/>
      <c r="AD167" s="110"/>
      <c r="AE167" s="110"/>
      <c r="AF167" s="110">
        <v>61804</v>
      </c>
      <c r="AG167" s="135">
        <f t="shared" si="392"/>
        <v>76215</v>
      </c>
      <c r="AH167" s="135">
        <f t="shared" si="393"/>
        <v>14411</v>
      </c>
      <c r="AI167" s="395">
        <v>14411</v>
      </c>
      <c r="AJ167" s="135"/>
      <c r="AK167" s="135"/>
      <c r="AL167" s="135"/>
      <c r="AM167" s="135"/>
      <c r="AN167" s="135"/>
      <c r="AO167" s="135"/>
      <c r="AP167" s="135"/>
      <c r="AQ167" s="135"/>
      <c r="AR167" s="110">
        <v>0</v>
      </c>
      <c r="AS167" s="135">
        <f t="shared" si="394"/>
        <v>0</v>
      </c>
      <c r="AT167" s="135">
        <f t="shared" si="395"/>
        <v>0</v>
      </c>
      <c r="AU167" s="135"/>
      <c r="AV167" s="395"/>
      <c r="AW167" s="135"/>
      <c r="AX167" s="135"/>
      <c r="AY167" s="135"/>
      <c r="AZ167" s="110">
        <f t="shared" si="396"/>
        <v>0</v>
      </c>
      <c r="BA167" s="110">
        <f t="shared" si="397"/>
        <v>0</v>
      </c>
      <c r="BB167" s="110"/>
      <c r="BC167" s="398"/>
      <c r="BD167" s="110"/>
      <c r="BE167" s="110"/>
      <c r="BF167" s="110"/>
      <c r="BG167" s="110"/>
      <c r="BH167" s="110"/>
      <c r="BI167" s="110"/>
      <c r="BJ167" s="110"/>
      <c r="BK167" s="332"/>
      <c r="BL167" s="111" t="s">
        <v>496</v>
      </c>
      <c r="BM167" s="117"/>
      <c r="BN167" s="36"/>
      <c r="BO167" s="36"/>
      <c r="BP167" s="36"/>
      <c r="BQ167" s="36"/>
      <c r="BR167" s="36"/>
      <c r="BS167" s="36"/>
      <c r="BT167" s="36"/>
      <c r="BU167" s="36"/>
    </row>
    <row r="168" spans="1:73" s="218" customFormat="1" x14ac:dyDescent="0.2">
      <c r="A168" s="165"/>
      <c r="B168" s="129"/>
      <c r="C168" s="108"/>
      <c r="D168" s="307"/>
      <c r="E168" s="108" t="s">
        <v>287</v>
      </c>
      <c r="F168" s="346">
        <f t="shared" si="386"/>
        <v>17224</v>
      </c>
      <c r="G168" s="109">
        <f t="shared" si="387"/>
        <v>17224</v>
      </c>
      <c r="H168" s="110">
        <v>17224</v>
      </c>
      <c r="I168" s="110">
        <f t="shared" si="388"/>
        <v>17224</v>
      </c>
      <c r="J168" s="110">
        <f t="shared" si="389"/>
        <v>0</v>
      </c>
      <c r="K168" s="110"/>
      <c r="L168" s="110"/>
      <c r="M168" s="364"/>
      <c r="N168" s="398"/>
      <c r="O168" s="110"/>
      <c r="P168" s="110"/>
      <c r="Q168" s="110"/>
      <c r="R168" s="110"/>
      <c r="S168" s="110"/>
      <c r="T168" s="110"/>
      <c r="U168" s="110"/>
      <c r="V168" s="110"/>
      <c r="W168" s="110">
        <v>0</v>
      </c>
      <c r="X168" s="110">
        <f t="shared" si="390"/>
        <v>0</v>
      </c>
      <c r="Y168" s="110">
        <f t="shared" si="391"/>
        <v>0</v>
      </c>
      <c r="Z168" s="110"/>
      <c r="AA168" s="398"/>
      <c r="AB168" s="110"/>
      <c r="AC168" s="110"/>
      <c r="AD168" s="110"/>
      <c r="AE168" s="110"/>
      <c r="AF168" s="110">
        <v>0</v>
      </c>
      <c r="AG168" s="135">
        <f t="shared" si="392"/>
        <v>0</v>
      </c>
      <c r="AH168" s="135">
        <f t="shared" si="393"/>
        <v>0</v>
      </c>
      <c r="AI168" s="395"/>
      <c r="AJ168" s="135"/>
      <c r="AK168" s="135"/>
      <c r="AL168" s="135"/>
      <c r="AM168" s="135"/>
      <c r="AN168" s="135"/>
      <c r="AO168" s="135"/>
      <c r="AP168" s="135"/>
      <c r="AQ168" s="135"/>
      <c r="AR168" s="135">
        <v>0</v>
      </c>
      <c r="AS168" s="135">
        <f t="shared" si="394"/>
        <v>0</v>
      </c>
      <c r="AT168" s="135">
        <f t="shared" si="395"/>
        <v>0</v>
      </c>
      <c r="AU168" s="135"/>
      <c r="AV168" s="395"/>
      <c r="AW168" s="135"/>
      <c r="AX168" s="135"/>
      <c r="AY168" s="135"/>
      <c r="AZ168" s="110">
        <f t="shared" si="396"/>
        <v>0</v>
      </c>
      <c r="BA168" s="110">
        <f t="shared" si="397"/>
        <v>0</v>
      </c>
      <c r="BB168" s="110"/>
      <c r="BC168" s="398"/>
      <c r="BD168" s="110"/>
      <c r="BE168" s="110"/>
      <c r="BF168" s="110"/>
      <c r="BG168" s="110"/>
      <c r="BH168" s="110"/>
      <c r="BI168" s="110"/>
      <c r="BJ168" s="110"/>
      <c r="BK168" s="332"/>
      <c r="BL168" s="111" t="s">
        <v>498</v>
      </c>
      <c r="BM168" s="117"/>
      <c r="BN168" s="36"/>
      <c r="BO168" s="36"/>
      <c r="BP168" s="36"/>
      <c r="BQ168" s="36"/>
      <c r="BR168" s="36"/>
      <c r="BS168" s="36"/>
      <c r="BT168" s="36"/>
      <c r="BU168" s="36"/>
    </row>
    <row r="169" spans="1:73" s="429" customFormat="1" ht="48" x14ac:dyDescent="0.2">
      <c r="A169" s="165"/>
      <c r="B169" s="129"/>
      <c r="C169" s="427"/>
      <c r="D169" s="428"/>
      <c r="E169" s="427" t="s">
        <v>758</v>
      </c>
      <c r="F169" s="346">
        <f t="shared" ref="F169" si="434">H169+W169+AF169+AQ169+AR169+AY169</f>
        <v>0</v>
      </c>
      <c r="G169" s="109">
        <f t="shared" ref="G169" si="435">I169+X169+AG169+AQ169+AS169+AZ169</f>
        <v>4053</v>
      </c>
      <c r="H169" s="110"/>
      <c r="I169" s="110">
        <f t="shared" ref="I169" si="436">J169+H169</f>
        <v>4053</v>
      </c>
      <c r="J169" s="110">
        <f t="shared" ref="J169" si="437">SUM(K169:V169)</f>
        <v>4053</v>
      </c>
      <c r="K169" s="110"/>
      <c r="L169" s="110"/>
      <c r="M169" s="364"/>
      <c r="N169" s="398">
        <v>4053</v>
      </c>
      <c r="O169" s="110"/>
      <c r="P169" s="110"/>
      <c r="Q169" s="110"/>
      <c r="R169" s="110"/>
      <c r="S169" s="110"/>
      <c r="T169" s="110"/>
      <c r="U169" s="110"/>
      <c r="V169" s="110"/>
      <c r="W169" s="110"/>
      <c r="X169" s="110">
        <f t="shared" ref="X169" si="438">Y169+W169</f>
        <v>0</v>
      </c>
      <c r="Y169" s="110">
        <f t="shared" ref="Y169" si="439">SUM(Z169:AE169)</f>
        <v>0</v>
      </c>
      <c r="Z169" s="110"/>
      <c r="AA169" s="398"/>
      <c r="AB169" s="110"/>
      <c r="AC169" s="110"/>
      <c r="AD169" s="110"/>
      <c r="AE169" s="110"/>
      <c r="AF169" s="110"/>
      <c r="AG169" s="135">
        <f t="shared" ref="AG169" si="440">AH169+AF169</f>
        <v>0</v>
      </c>
      <c r="AH169" s="135">
        <f t="shared" ref="AH169" si="441">SUM(AI169:AP169)</f>
        <v>0</v>
      </c>
      <c r="AI169" s="39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>
        <f t="shared" ref="AS169" si="442">AT169+AR169</f>
        <v>0</v>
      </c>
      <c r="AT169" s="135">
        <f t="shared" ref="AT169" si="443">SUM(AU169:AX169)</f>
        <v>0</v>
      </c>
      <c r="AU169" s="135"/>
      <c r="AV169" s="395"/>
      <c r="AW169" s="135"/>
      <c r="AX169" s="135"/>
      <c r="AY169" s="135"/>
      <c r="AZ169" s="110">
        <f t="shared" ref="AZ169" si="444">BA169+AY169</f>
        <v>0</v>
      </c>
      <c r="BA169" s="110">
        <f t="shared" ref="BA169" si="445">SUM(BB169:BK169)</f>
        <v>0</v>
      </c>
      <c r="BB169" s="110"/>
      <c r="BC169" s="398"/>
      <c r="BD169" s="110"/>
      <c r="BE169" s="110"/>
      <c r="BF169" s="110"/>
      <c r="BG169" s="110"/>
      <c r="BH169" s="110"/>
      <c r="BI169" s="110"/>
      <c r="BJ169" s="110"/>
      <c r="BK169" s="332"/>
      <c r="BL169" s="111" t="s">
        <v>759</v>
      </c>
      <c r="BM169" s="117"/>
      <c r="BN169" s="36"/>
      <c r="BO169" s="36"/>
      <c r="BP169" s="36"/>
      <c r="BQ169" s="36"/>
      <c r="BR169" s="36"/>
      <c r="BS169" s="36"/>
      <c r="BT169" s="36"/>
      <c r="BU169" s="36"/>
    </row>
    <row r="170" spans="1:73" ht="24" x14ac:dyDescent="0.2">
      <c r="A170" s="165">
        <v>90000051595</v>
      </c>
      <c r="B170" s="129"/>
      <c r="C170" s="447" t="s">
        <v>174</v>
      </c>
      <c r="D170" s="448"/>
      <c r="E170" s="108" t="s">
        <v>260</v>
      </c>
      <c r="F170" s="346">
        <f t="shared" si="386"/>
        <v>1015887</v>
      </c>
      <c r="G170" s="109">
        <f t="shared" si="387"/>
        <v>1025986</v>
      </c>
      <c r="H170" s="110">
        <v>496747</v>
      </c>
      <c r="I170" s="110">
        <f t="shared" si="388"/>
        <v>493847</v>
      </c>
      <c r="J170" s="110">
        <f t="shared" si="389"/>
        <v>-2900</v>
      </c>
      <c r="K170" s="110"/>
      <c r="L170" s="110"/>
      <c r="M170" s="364"/>
      <c r="N170" s="398">
        <v>-2900</v>
      </c>
      <c r="O170" s="110"/>
      <c r="P170" s="110"/>
      <c r="Q170" s="110"/>
      <c r="R170" s="110"/>
      <c r="S170" s="110"/>
      <c r="T170" s="110"/>
      <c r="U170" s="110"/>
      <c r="V170" s="110"/>
      <c r="W170" s="110">
        <v>510179</v>
      </c>
      <c r="X170" s="110">
        <f t="shared" si="390"/>
        <v>519283</v>
      </c>
      <c r="Y170" s="110">
        <f t="shared" si="391"/>
        <v>9104</v>
      </c>
      <c r="Z170" s="110"/>
      <c r="AA170" s="398">
        <f>8585+420+99</f>
        <v>9104</v>
      </c>
      <c r="AB170" s="110"/>
      <c r="AC170" s="110"/>
      <c r="AD170" s="110"/>
      <c r="AE170" s="110"/>
      <c r="AF170" s="110">
        <v>8961</v>
      </c>
      <c r="AG170" s="135">
        <f t="shared" si="392"/>
        <v>12856</v>
      </c>
      <c r="AH170" s="135">
        <f t="shared" si="393"/>
        <v>3895</v>
      </c>
      <c r="AI170" s="395">
        <v>3895</v>
      </c>
      <c r="AJ170" s="135"/>
      <c r="AK170" s="135"/>
      <c r="AL170" s="135"/>
      <c r="AM170" s="135"/>
      <c r="AN170" s="135"/>
      <c r="AO170" s="135"/>
      <c r="AP170" s="135"/>
      <c r="AQ170" s="135"/>
      <c r="AR170" s="110">
        <v>0</v>
      </c>
      <c r="AS170" s="135">
        <f t="shared" si="394"/>
        <v>0</v>
      </c>
      <c r="AT170" s="135">
        <f t="shared" si="395"/>
        <v>0</v>
      </c>
      <c r="AU170" s="135"/>
      <c r="AV170" s="395"/>
      <c r="AW170" s="135"/>
      <c r="AX170" s="135"/>
      <c r="AY170" s="135"/>
      <c r="AZ170" s="110">
        <f t="shared" si="396"/>
        <v>0</v>
      </c>
      <c r="BA170" s="110">
        <f t="shared" si="397"/>
        <v>0</v>
      </c>
      <c r="BB170" s="110"/>
      <c r="BC170" s="398"/>
      <c r="BD170" s="110"/>
      <c r="BE170" s="110"/>
      <c r="BF170" s="110"/>
      <c r="BG170" s="110"/>
      <c r="BH170" s="110"/>
      <c r="BI170" s="110"/>
      <c r="BJ170" s="110"/>
      <c r="BK170" s="332"/>
      <c r="BL170" s="111" t="s">
        <v>499</v>
      </c>
      <c r="BM170" s="117"/>
      <c r="BN170" s="36"/>
      <c r="BO170" s="36"/>
      <c r="BP170" s="36"/>
      <c r="BQ170" s="36"/>
      <c r="BR170" s="36"/>
      <c r="BS170" s="36"/>
      <c r="BT170" s="36"/>
      <c r="BU170" s="36"/>
    </row>
    <row r="171" spans="1:73" x14ac:dyDescent="0.2">
      <c r="A171" s="165"/>
      <c r="B171" s="129"/>
      <c r="C171" s="108"/>
      <c r="D171" s="307"/>
      <c r="E171" s="108" t="s">
        <v>287</v>
      </c>
      <c r="F171" s="346">
        <f t="shared" si="386"/>
        <v>122968</v>
      </c>
      <c r="G171" s="109">
        <f t="shared" si="387"/>
        <v>122968</v>
      </c>
      <c r="H171" s="110">
        <v>80321</v>
      </c>
      <c r="I171" s="110">
        <f t="shared" si="388"/>
        <v>80321</v>
      </c>
      <c r="J171" s="110">
        <f t="shared" si="389"/>
        <v>0</v>
      </c>
      <c r="K171" s="110"/>
      <c r="L171" s="110"/>
      <c r="M171" s="364"/>
      <c r="N171" s="398"/>
      <c r="O171" s="110"/>
      <c r="P171" s="110"/>
      <c r="Q171" s="110"/>
      <c r="R171" s="110"/>
      <c r="S171" s="110"/>
      <c r="T171" s="110"/>
      <c r="U171" s="110"/>
      <c r="V171" s="110"/>
      <c r="W171" s="110">
        <v>42647</v>
      </c>
      <c r="X171" s="110">
        <f t="shared" si="390"/>
        <v>42647</v>
      </c>
      <c r="Y171" s="110">
        <f t="shared" si="391"/>
        <v>0</v>
      </c>
      <c r="Z171" s="110"/>
      <c r="AA171" s="398"/>
      <c r="AB171" s="110"/>
      <c r="AC171" s="110"/>
      <c r="AD171" s="110"/>
      <c r="AE171" s="110"/>
      <c r="AF171" s="110">
        <v>0</v>
      </c>
      <c r="AG171" s="135">
        <f t="shared" si="392"/>
        <v>0</v>
      </c>
      <c r="AH171" s="135">
        <f t="shared" si="393"/>
        <v>0</v>
      </c>
      <c r="AI171" s="395"/>
      <c r="AJ171" s="135"/>
      <c r="AK171" s="135"/>
      <c r="AL171" s="135"/>
      <c r="AM171" s="135"/>
      <c r="AN171" s="135"/>
      <c r="AO171" s="135"/>
      <c r="AP171" s="135"/>
      <c r="AQ171" s="135"/>
      <c r="AR171" s="110">
        <v>0</v>
      </c>
      <c r="AS171" s="135">
        <f t="shared" si="394"/>
        <v>0</v>
      </c>
      <c r="AT171" s="135">
        <f t="shared" si="395"/>
        <v>0</v>
      </c>
      <c r="AU171" s="135"/>
      <c r="AV171" s="395"/>
      <c r="AW171" s="135"/>
      <c r="AX171" s="135"/>
      <c r="AY171" s="135"/>
      <c r="AZ171" s="110">
        <f t="shared" si="396"/>
        <v>0</v>
      </c>
      <c r="BA171" s="110">
        <f t="shared" si="397"/>
        <v>0</v>
      </c>
      <c r="BB171" s="110"/>
      <c r="BC171" s="398"/>
      <c r="BD171" s="110"/>
      <c r="BE171" s="110"/>
      <c r="BF171" s="110"/>
      <c r="BG171" s="110"/>
      <c r="BH171" s="110"/>
      <c r="BI171" s="110"/>
      <c r="BJ171" s="110"/>
      <c r="BK171" s="332"/>
      <c r="BL171" s="111" t="s">
        <v>497</v>
      </c>
      <c r="BM171" s="117"/>
      <c r="BN171" s="36"/>
      <c r="BO171" s="36"/>
      <c r="BP171" s="36"/>
      <c r="BQ171" s="36"/>
      <c r="BR171" s="36"/>
      <c r="BS171" s="36"/>
      <c r="BT171" s="36"/>
      <c r="BU171" s="36"/>
    </row>
    <row r="172" spans="1:73" s="441" customFormat="1" ht="36" x14ac:dyDescent="0.2">
      <c r="A172" s="165"/>
      <c r="B172" s="129"/>
      <c r="C172" s="439"/>
      <c r="D172" s="440"/>
      <c r="E172" s="439" t="s">
        <v>765</v>
      </c>
      <c r="F172" s="346">
        <f t="shared" ref="F172" si="446">H172+W172+AF172+AQ172+AR172+AY172</f>
        <v>0</v>
      </c>
      <c r="G172" s="109">
        <f t="shared" ref="G172" si="447">I172+X172+AG172+AQ172+AS172+AZ172</f>
        <v>2648</v>
      </c>
      <c r="H172" s="110"/>
      <c r="I172" s="110">
        <f t="shared" ref="I172" si="448">J172+H172</f>
        <v>2648</v>
      </c>
      <c r="J172" s="110">
        <f t="shared" ref="J172" si="449">SUM(K172:V172)</f>
        <v>2648</v>
      </c>
      <c r="K172" s="110"/>
      <c r="L172" s="110"/>
      <c r="M172" s="364"/>
      <c r="N172" s="398">
        <v>2648</v>
      </c>
      <c r="O172" s="110"/>
      <c r="P172" s="110"/>
      <c r="Q172" s="110"/>
      <c r="R172" s="110"/>
      <c r="S172" s="110"/>
      <c r="T172" s="110"/>
      <c r="U172" s="110"/>
      <c r="V172" s="110"/>
      <c r="W172" s="110"/>
      <c r="X172" s="110">
        <f t="shared" ref="X172" si="450">Y172+W172</f>
        <v>0</v>
      </c>
      <c r="Y172" s="110">
        <f t="shared" ref="Y172" si="451">SUM(Z172:AE172)</f>
        <v>0</v>
      </c>
      <c r="Z172" s="110"/>
      <c r="AA172" s="398"/>
      <c r="AB172" s="110"/>
      <c r="AC172" s="110"/>
      <c r="AD172" s="110"/>
      <c r="AE172" s="110"/>
      <c r="AF172" s="110"/>
      <c r="AG172" s="135">
        <f t="shared" ref="AG172" si="452">AH172+AF172</f>
        <v>0</v>
      </c>
      <c r="AH172" s="135">
        <f t="shared" ref="AH172" si="453">SUM(AI172:AP172)</f>
        <v>0</v>
      </c>
      <c r="AI172" s="395"/>
      <c r="AJ172" s="135"/>
      <c r="AK172" s="135"/>
      <c r="AL172" s="135"/>
      <c r="AM172" s="135"/>
      <c r="AN172" s="135"/>
      <c r="AO172" s="135"/>
      <c r="AP172" s="135"/>
      <c r="AQ172" s="135"/>
      <c r="AR172" s="110"/>
      <c r="AS172" s="135">
        <f t="shared" ref="AS172" si="454">AT172+AR172</f>
        <v>0</v>
      </c>
      <c r="AT172" s="135">
        <f t="shared" ref="AT172" si="455">SUM(AU172:AX172)</f>
        <v>0</v>
      </c>
      <c r="AU172" s="135"/>
      <c r="AV172" s="395"/>
      <c r="AW172" s="135"/>
      <c r="AX172" s="135"/>
      <c r="AY172" s="135"/>
      <c r="AZ172" s="110">
        <f t="shared" ref="AZ172" si="456">BA172+AY172</f>
        <v>0</v>
      </c>
      <c r="BA172" s="110">
        <f t="shared" ref="BA172" si="457">SUM(BB172:BK172)</f>
        <v>0</v>
      </c>
      <c r="BB172" s="110"/>
      <c r="BC172" s="398"/>
      <c r="BD172" s="110"/>
      <c r="BE172" s="110"/>
      <c r="BF172" s="110"/>
      <c r="BG172" s="110"/>
      <c r="BH172" s="110"/>
      <c r="BI172" s="110"/>
      <c r="BJ172" s="110"/>
      <c r="BK172" s="332"/>
      <c r="BL172" s="111" t="s">
        <v>768</v>
      </c>
      <c r="BM172" s="117"/>
      <c r="BN172" s="36"/>
      <c r="BO172" s="36"/>
      <c r="BP172" s="36"/>
      <c r="BQ172" s="36"/>
      <c r="BR172" s="36"/>
      <c r="BS172" s="36"/>
      <c r="BT172" s="36"/>
      <c r="BU172" s="36"/>
    </row>
    <row r="173" spans="1:73" ht="24" x14ac:dyDescent="0.2">
      <c r="A173" s="165">
        <v>90000056465</v>
      </c>
      <c r="B173" s="129"/>
      <c r="C173" s="447" t="s">
        <v>369</v>
      </c>
      <c r="D173" s="448"/>
      <c r="E173" s="108" t="s">
        <v>290</v>
      </c>
      <c r="F173" s="346">
        <f t="shared" si="386"/>
        <v>878094</v>
      </c>
      <c r="G173" s="109">
        <f t="shared" si="387"/>
        <v>890662</v>
      </c>
      <c r="H173" s="110">
        <v>350141</v>
      </c>
      <c r="I173" s="110">
        <f t="shared" si="388"/>
        <v>365995</v>
      </c>
      <c r="J173" s="110">
        <f t="shared" si="389"/>
        <v>15854</v>
      </c>
      <c r="K173" s="110"/>
      <c r="L173" s="110"/>
      <c r="M173" s="364"/>
      <c r="N173" s="398">
        <v>15854</v>
      </c>
      <c r="O173" s="110"/>
      <c r="P173" s="110"/>
      <c r="Q173" s="110"/>
      <c r="R173" s="110"/>
      <c r="S173" s="110"/>
      <c r="T173" s="110"/>
      <c r="U173" s="110"/>
      <c r="V173" s="110"/>
      <c r="W173" s="110">
        <v>440392</v>
      </c>
      <c r="X173" s="110">
        <f t="shared" si="390"/>
        <v>434982</v>
      </c>
      <c r="Y173" s="110">
        <f t="shared" si="391"/>
        <v>-5410</v>
      </c>
      <c r="Z173" s="110"/>
      <c r="AA173" s="398">
        <f>-5498+88</f>
        <v>-5410</v>
      </c>
      <c r="AB173" s="110"/>
      <c r="AC173" s="110"/>
      <c r="AD173" s="110"/>
      <c r="AE173" s="110"/>
      <c r="AF173" s="110">
        <v>87561</v>
      </c>
      <c r="AG173" s="135">
        <f t="shared" si="392"/>
        <v>89685</v>
      </c>
      <c r="AH173" s="135">
        <f t="shared" si="393"/>
        <v>2124</v>
      </c>
      <c r="AI173" s="395">
        <v>2124</v>
      </c>
      <c r="AJ173" s="135"/>
      <c r="AK173" s="135"/>
      <c r="AL173" s="135"/>
      <c r="AM173" s="135"/>
      <c r="AN173" s="135"/>
      <c r="AO173" s="135"/>
      <c r="AP173" s="135"/>
      <c r="AQ173" s="135"/>
      <c r="AR173" s="110">
        <v>0</v>
      </c>
      <c r="AS173" s="135">
        <f t="shared" si="394"/>
        <v>0</v>
      </c>
      <c r="AT173" s="135">
        <f t="shared" si="395"/>
        <v>0</v>
      </c>
      <c r="AU173" s="135"/>
      <c r="AV173" s="395"/>
      <c r="AW173" s="135"/>
      <c r="AX173" s="135"/>
      <c r="AY173" s="135"/>
      <c r="AZ173" s="110">
        <f t="shared" si="396"/>
        <v>0</v>
      </c>
      <c r="BA173" s="110">
        <f t="shared" si="397"/>
        <v>0</v>
      </c>
      <c r="BB173" s="110"/>
      <c r="BC173" s="398"/>
      <c r="BD173" s="110"/>
      <c r="BE173" s="110"/>
      <c r="BF173" s="110"/>
      <c r="BG173" s="110"/>
      <c r="BH173" s="110"/>
      <c r="BI173" s="110"/>
      <c r="BJ173" s="110"/>
      <c r="BK173" s="332"/>
      <c r="BL173" s="111" t="s">
        <v>500</v>
      </c>
      <c r="BM173" s="117"/>
      <c r="BN173" s="36"/>
      <c r="BO173" s="36"/>
      <c r="BP173" s="36"/>
      <c r="BQ173" s="36"/>
      <c r="BR173" s="36"/>
      <c r="BS173" s="36"/>
      <c r="BT173" s="36"/>
      <c r="BU173" s="36"/>
    </row>
    <row r="174" spans="1:73" ht="36" x14ac:dyDescent="0.2">
      <c r="A174" s="165">
        <v>90009249140</v>
      </c>
      <c r="B174" s="129"/>
      <c r="C174" s="447" t="s">
        <v>696</v>
      </c>
      <c r="D174" s="448"/>
      <c r="E174" s="108" t="s">
        <v>261</v>
      </c>
      <c r="F174" s="346">
        <f t="shared" si="386"/>
        <v>321337</v>
      </c>
      <c r="G174" s="109">
        <f t="shared" si="387"/>
        <v>321923</v>
      </c>
      <c r="H174" s="110">
        <v>299327</v>
      </c>
      <c r="I174" s="110">
        <f t="shared" si="388"/>
        <v>299327</v>
      </c>
      <c r="J174" s="110">
        <f t="shared" si="389"/>
        <v>0</v>
      </c>
      <c r="K174" s="110"/>
      <c r="L174" s="110"/>
      <c r="M174" s="364"/>
      <c r="N174" s="398"/>
      <c r="O174" s="110"/>
      <c r="P174" s="110"/>
      <c r="Q174" s="110"/>
      <c r="R174" s="110"/>
      <c r="S174" s="110"/>
      <c r="T174" s="110"/>
      <c r="U174" s="110"/>
      <c r="V174" s="110"/>
      <c r="W174" s="110">
        <v>20674</v>
      </c>
      <c r="X174" s="110">
        <f t="shared" si="390"/>
        <v>21260</v>
      </c>
      <c r="Y174" s="110">
        <f t="shared" si="391"/>
        <v>586</v>
      </c>
      <c r="Z174" s="110"/>
      <c r="AA174" s="398">
        <v>586</v>
      </c>
      <c r="AB174" s="110"/>
      <c r="AC174" s="110"/>
      <c r="AD174" s="110"/>
      <c r="AE174" s="110"/>
      <c r="AF174" s="110">
        <v>1336</v>
      </c>
      <c r="AG174" s="135">
        <f t="shared" si="392"/>
        <v>1351</v>
      </c>
      <c r="AH174" s="135">
        <f t="shared" si="393"/>
        <v>15</v>
      </c>
      <c r="AI174" s="395">
        <v>15</v>
      </c>
      <c r="AJ174" s="135"/>
      <c r="AK174" s="135"/>
      <c r="AL174" s="135"/>
      <c r="AM174" s="135"/>
      <c r="AN174" s="135"/>
      <c r="AO174" s="135"/>
      <c r="AP174" s="135"/>
      <c r="AQ174" s="135"/>
      <c r="AR174" s="135">
        <v>0</v>
      </c>
      <c r="AS174" s="135">
        <f t="shared" si="394"/>
        <v>0</v>
      </c>
      <c r="AT174" s="135">
        <f t="shared" si="395"/>
        <v>0</v>
      </c>
      <c r="AU174" s="135"/>
      <c r="AV174" s="395"/>
      <c r="AW174" s="135"/>
      <c r="AX174" s="135"/>
      <c r="AY174" s="135"/>
      <c r="AZ174" s="110">
        <f t="shared" si="396"/>
        <v>-15</v>
      </c>
      <c r="BA174" s="110">
        <f t="shared" si="397"/>
        <v>-15</v>
      </c>
      <c r="BB174" s="110"/>
      <c r="BC174" s="398">
        <v>-15</v>
      </c>
      <c r="BD174" s="110"/>
      <c r="BE174" s="110"/>
      <c r="BF174" s="110"/>
      <c r="BG174" s="110"/>
      <c r="BH174" s="110"/>
      <c r="BI174" s="110"/>
      <c r="BJ174" s="110"/>
      <c r="BK174" s="332"/>
      <c r="BL174" s="111" t="s">
        <v>501</v>
      </c>
      <c r="BM174" s="117"/>
      <c r="BN174" s="36"/>
      <c r="BO174" s="36"/>
      <c r="BP174" s="36"/>
      <c r="BQ174" s="36"/>
      <c r="BR174" s="36"/>
      <c r="BS174" s="36"/>
      <c r="BT174" s="36"/>
      <c r="BU174" s="36"/>
    </row>
    <row r="175" spans="1:73" x14ac:dyDescent="0.2">
      <c r="A175" s="165"/>
      <c r="B175" s="129"/>
      <c r="C175" s="108"/>
      <c r="D175" s="307"/>
      <c r="E175" s="108" t="s">
        <v>287</v>
      </c>
      <c r="F175" s="346">
        <f t="shared" si="386"/>
        <v>33576</v>
      </c>
      <c r="G175" s="109">
        <f t="shared" si="387"/>
        <v>33576</v>
      </c>
      <c r="H175" s="110">
        <v>33576</v>
      </c>
      <c r="I175" s="110">
        <f t="shared" si="388"/>
        <v>33576</v>
      </c>
      <c r="J175" s="110">
        <f t="shared" si="389"/>
        <v>0</v>
      </c>
      <c r="K175" s="110"/>
      <c r="L175" s="110"/>
      <c r="M175" s="364"/>
      <c r="N175" s="398"/>
      <c r="O175" s="110"/>
      <c r="P175" s="110"/>
      <c r="Q175" s="110"/>
      <c r="R175" s="110"/>
      <c r="S175" s="110"/>
      <c r="T175" s="110"/>
      <c r="U175" s="110"/>
      <c r="V175" s="110"/>
      <c r="W175" s="110">
        <v>0</v>
      </c>
      <c r="X175" s="110">
        <f t="shared" si="390"/>
        <v>0</v>
      </c>
      <c r="Y175" s="110">
        <f t="shared" si="391"/>
        <v>0</v>
      </c>
      <c r="Z175" s="110"/>
      <c r="AA175" s="398"/>
      <c r="AB175" s="110"/>
      <c r="AC175" s="110"/>
      <c r="AD175" s="110"/>
      <c r="AE175" s="110"/>
      <c r="AF175" s="110">
        <v>0</v>
      </c>
      <c r="AG175" s="135">
        <f t="shared" si="392"/>
        <v>0</v>
      </c>
      <c r="AH175" s="135">
        <f t="shared" si="393"/>
        <v>0</v>
      </c>
      <c r="AI175" s="395"/>
      <c r="AJ175" s="135"/>
      <c r="AK175" s="135"/>
      <c r="AL175" s="135"/>
      <c r="AM175" s="135"/>
      <c r="AN175" s="135"/>
      <c r="AO175" s="135"/>
      <c r="AP175" s="135"/>
      <c r="AQ175" s="135"/>
      <c r="AR175" s="135">
        <v>0</v>
      </c>
      <c r="AS175" s="135">
        <f t="shared" si="394"/>
        <v>0</v>
      </c>
      <c r="AT175" s="135">
        <f t="shared" si="395"/>
        <v>0</v>
      </c>
      <c r="AU175" s="135"/>
      <c r="AV175" s="395"/>
      <c r="AW175" s="135"/>
      <c r="AX175" s="135"/>
      <c r="AY175" s="135"/>
      <c r="AZ175" s="110">
        <f t="shared" si="396"/>
        <v>0</v>
      </c>
      <c r="BA175" s="110">
        <f t="shared" si="397"/>
        <v>0</v>
      </c>
      <c r="BB175" s="110"/>
      <c r="BC175" s="398"/>
      <c r="BD175" s="110"/>
      <c r="BE175" s="110"/>
      <c r="BF175" s="110"/>
      <c r="BG175" s="110"/>
      <c r="BH175" s="110"/>
      <c r="BI175" s="110"/>
      <c r="BJ175" s="110"/>
      <c r="BK175" s="332"/>
      <c r="BL175" s="111" t="s">
        <v>502</v>
      </c>
      <c r="BM175" s="117"/>
      <c r="BN175" s="36"/>
      <c r="BO175" s="36"/>
      <c r="BP175" s="36"/>
      <c r="BQ175" s="36"/>
      <c r="BR175" s="36"/>
      <c r="BS175" s="36"/>
      <c r="BT175" s="36"/>
      <c r="BU175" s="36"/>
    </row>
    <row r="176" spans="1:73" ht="36" x14ac:dyDescent="0.2">
      <c r="A176" s="165">
        <v>90009249210</v>
      </c>
      <c r="B176" s="129"/>
      <c r="C176" s="447" t="s">
        <v>697</v>
      </c>
      <c r="D176" s="448"/>
      <c r="E176" s="108" t="s">
        <v>261</v>
      </c>
      <c r="F176" s="346">
        <f t="shared" si="386"/>
        <v>607246</v>
      </c>
      <c r="G176" s="109">
        <f t="shared" si="387"/>
        <v>608364</v>
      </c>
      <c r="H176" s="110">
        <v>566029</v>
      </c>
      <c r="I176" s="110">
        <f t="shared" si="388"/>
        <v>566029</v>
      </c>
      <c r="J176" s="110">
        <f t="shared" si="389"/>
        <v>0</v>
      </c>
      <c r="K176" s="110"/>
      <c r="L176" s="110"/>
      <c r="M176" s="364"/>
      <c r="N176" s="398"/>
      <c r="O176" s="110"/>
      <c r="P176" s="110"/>
      <c r="Q176" s="110"/>
      <c r="R176" s="110"/>
      <c r="S176" s="110"/>
      <c r="T176" s="110"/>
      <c r="U176" s="110"/>
      <c r="V176" s="110"/>
      <c r="W176" s="110">
        <v>38056</v>
      </c>
      <c r="X176" s="110">
        <f t="shared" si="390"/>
        <v>39077</v>
      </c>
      <c r="Y176" s="110">
        <f t="shared" si="391"/>
        <v>1021</v>
      </c>
      <c r="Z176" s="110"/>
      <c r="AA176" s="398">
        <v>1021</v>
      </c>
      <c r="AB176" s="110"/>
      <c r="AC176" s="110"/>
      <c r="AD176" s="110"/>
      <c r="AE176" s="110"/>
      <c r="AF176" s="110">
        <v>3161</v>
      </c>
      <c r="AG176" s="135">
        <f t="shared" si="392"/>
        <v>3615</v>
      </c>
      <c r="AH176" s="135">
        <f t="shared" si="393"/>
        <v>454</v>
      </c>
      <c r="AI176" s="395">
        <v>454</v>
      </c>
      <c r="AJ176" s="135"/>
      <c r="AK176" s="135"/>
      <c r="AL176" s="135"/>
      <c r="AM176" s="135"/>
      <c r="AN176" s="135"/>
      <c r="AO176" s="135"/>
      <c r="AP176" s="135"/>
      <c r="AQ176" s="135"/>
      <c r="AR176" s="135">
        <v>0</v>
      </c>
      <c r="AS176" s="135">
        <f t="shared" si="394"/>
        <v>0</v>
      </c>
      <c r="AT176" s="135">
        <f t="shared" si="395"/>
        <v>0</v>
      </c>
      <c r="AU176" s="135"/>
      <c r="AV176" s="395"/>
      <c r="AW176" s="135"/>
      <c r="AX176" s="135"/>
      <c r="AY176" s="135"/>
      <c r="AZ176" s="110">
        <f t="shared" si="396"/>
        <v>-357</v>
      </c>
      <c r="BA176" s="110">
        <f t="shared" si="397"/>
        <v>-357</v>
      </c>
      <c r="BB176" s="110"/>
      <c r="BC176" s="398">
        <v>-357</v>
      </c>
      <c r="BD176" s="110"/>
      <c r="BE176" s="110"/>
      <c r="BF176" s="110"/>
      <c r="BG176" s="110"/>
      <c r="BH176" s="110"/>
      <c r="BI176" s="110"/>
      <c r="BJ176" s="110"/>
      <c r="BK176" s="332"/>
      <c r="BL176" s="111" t="s">
        <v>503</v>
      </c>
      <c r="BM176" s="117"/>
      <c r="BN176" s="36"/>
      <c r="BO176" s="36"/>
      <c r="BP176" s="36"/>
      <c r="BQ176" s="36"/>
      <c r="BR176" s="36"/>
      <c r="BS176" s="36"/>
      <c r="BT176" s="36"/>
      <c r="BU176" s="36"/>
    </row>
    <row r="177" spans="1:73" x14ac:dyDescent="0.2">
      <c r="A177" s="165"/>
      <c r="B177" s="129"/>
      <c r="C177" s="108"/>
      <c r="D177" s="307"/>
      <c r="E177" s="108" t="s">
        <v>287</v>
      </c>
      <c r="F177" s="346">
        <f t="shared" si="386"/>
        <v>83567</v>
      </c>
      <c r="G177" s="109">
        <f t="shared" si="387"/>
        <v>83567</v>
      </c>
      <c r="H177" s="110">
        <v>83567</v>
      </c>
      <c r="I177" s="110">
        <f t="shared" si="388"/>
        <v>83567</v>
      </c>
      <c r="J177" s="110">
        <f t="shared" si="389"/>
        <v>0</v>
      </c>
      <c r="K177" s="110"/>
      <c r="L177" s="110"/>
      <c r="M177" s="364"/>
      <c r="N177" s="398"/>
      <c r="O177" s="110"/>
      <c r="P177" s="110"/>
      <c r="Q177" s="110"/>
      <c r="R177" s="110"/>
      <c r="S177" s="110"/>
      <c r="T177" s="110"/>
      <c r="U177" s="110"/>
      <c r="V177" s="110"/>
      <c r="W177" s="110">
        <v>0</v>
      </c>
      <c r="X177" s="110">
        <f t="shared" si="390"/>
        <v>0</v>
      </c>
      <c r="Y177" s="110">
        <f t="shared" si="391"/>
        <v>0</v>
      </c>
      <c r="Z177" s="110"/>
      <c r="AA177" s="398"/>
      <c r="AB177" s="110"/>
      <c r="AC177" s="110"/>
      <c r="AD177" s="110"/>
      <c r="AE177" s="110"/>
      <c r="AF177" s="110">
        <v>0</v>
      </c>
      <c r="AG177" s="135">
        <f t="shared" si="392"/>
        <v>0</v>
      </c>
      <c r="AH177" s="135">
        <f t="shared" si="393"/>
        <v>0</v>
      </c>
      <c r="AI177" s="395"/>
      <c r="AJ177" s="135"/>
      <c r="AK177" s="135"/>
      <c r="AL177" s="135"/>
      <c r="AM177" s="135"/>
      <c r="AN177" s="135"/>
      <c r="AO177" s="135"/>
      <c r="AP177" s="135"/>
      <c r="AQ177" s="135"/>
      <c r="AR177" s="135">
        <v>0</v>
      </c>
      <c r="AS177" s="135">
        <f t="shared" si="394"/>
        <v>0</v>
      </c>
      <c r="AT177" s="135">
        <f t="shared" si="395"/>
        <v>0</v>
      </c>
      <c r="AU177" s="135"/>
      <c r="AV177" s="395"/>
      <c r="AW177" s="135"/>
      <c r="AX177" s="135"/>
      <c r="AY177" s="135"/>
      <c r="AZ177" s="110">
        <f t="shared" si="396"/>
        <v>0</v>
      </c>
      <c r="BA177" s="110">
        <f t="shared" si="397"/>
        <v>0</v>
      </c>
      <c r="BB177" s="110"/>
      <c r="BC177" s="398"/>
      <c r="BD177" s="110"/>
      <c r="BE177" s="110"/>
      <c r="BF177" s="110"/>
      <c r="BG177" s="110"/>
      <c r="BH177" s="110"/>
      <c r="BI177" s="110"/>
      <c r="BJ177" s="110"/>
      <c r="BK177" s="332"/>
      <c r="BL177" s="111" t="s">
        <v>504</v>
      </c>
      <c r="BM177" s="117"/>
      <c r="BN177" s="36"/>
      <c r="BO177" s="36"/>
      <c r="BP177" s="36"/>
      <c r="BQ177" s="36"/>
      <c r="BR177" s="36"/>
      <c r="BS177" s="36"/>
      <c r="BT177" s="36"/>
      <c r="BU177" s="36"/>
    </row>
    <row r="178" spans="1:73" ht="36" x14ac:dyDescent="0.2">
      <c r="A178" s="165">
        <v>90009249155</v>
      </c>
      <c r="B178" s="129"/>
      <c r="C178" s="447" t="s">
        <v>698</v>
      </c>
      <c r="D178" s="448"/>
      <c r="E178" s="108" t="s">
        <v>261</v>
      </c>
      <c r="F178" s="346">
        <f t="shared" si="386"/>
        <v>347802</v>
      </c>
      <c r="G178" s="109">
        <f t="shared" si="387"/>
        <v>348369</v>
      </c>
      <c r="H178" s="110">
        <v>325322</v>
      </c>
      <c r="I178" s="110">
        <f t="shared" si="388"/>
        <v>325322</v>
      </c>
      <c r="J178" s="110">
        <f t="shared" si="389"/>
        <v>0</v>
      </c>
      <c r="K178" s="110"/>
      <c r="L178" s="110"/>
      <c r="M178" s="364"/>
      <c r="N178" s="398"/>
      <c r="O178" s="110"/>
      <c r="P178" s="110"/>
      <c r="Q178" s="110"/>
      <c r="R178" s="110"/>
      <c r="S178" s="110"/>
      <c r="T178" s="110"/>
      <c r="U178" s="110"/>
      <c r="V178" s="110"/>
      <c r="W178" s="110">
        <v>22395</v>
      </c>
      <c r="X178" s="110">
        <f t="shared" si="390"/>
        <v>22962</v>
      </c>
      <c r="Y178" s="110">
        <f t="shared" si="391"/>
        <v>567</v>
      </c>
      <c r="Z178" s="110"/>
      <c r="AA178" s="398">
        <v>567</v>
      </c>
      <c r="AB178" s="110"/>
      <c r="AC178" s="110"/>
      <c r="AD178" s="110"/>
      <c r="AE178" s="110"/>
      <c r="AF178" s="110">
        <v>85</v>
      </c>
      <c r="AG178" s="135">
        <f t="shared" si="392"/>
        <v>462</v>
      </c>
      <c r="AH178" s="135">
        <f t="shared" si="393"/>
        <v>377</v>
      </c>
      <c r="AI178" s="395">
        <v>377</v>
      </c>
      <c r="AJ178" s="135"/>
      <c r="AK178" s="135"/>
      <c r="AL178" s="135"/>
      <c r="AM178" s="135"/>
      <c r="AN178" s="135"/>
      <c r="AO178" s="135"/>
      <c r="AP178" s="135"/>
      <c r="AQ178" s="135"/>
      <c r="AR178" s="135">
        <v>0</v>
      </c>
      <c r="AS178" s="135">
        <f t="shared" si="394"/>
        <v>0</v>
      </c>
      <c r="AT178" s="135">
        <f t="shared" si="395"/>
        <v>0</v>
      </c>
      <c r="AU178" s="135"/>
      <c r="AV178" s="395"/>
      <c r="AW178" s="135"/>
      <c r="AX178" s="135"/>
      <c r="AY178" s="135"/>
      <c r="AZ178" s="110">
        <f t="shared" si="396"/>
        <v>-377</v>
      </c>
      <c r="BA178" s="110">
        <f t="shared" si="397"/>
        <v>-377</v>
      </c>
      <c r="BB178" s="110"/>
      <c r="BC178" s="398">
        <v>-377</v>
      </c>
      <c r="BD178" s="110"/>
      <c r="BE178" s="110"/>
      <c r="BF178" s="110"/>
      <c r="BG178" s="110"/>
      <c r="BH178" s="110"/>
      <c r="BI178" s="110"/>
      <c r="BJ178" s="110"/>
      <c r="BK178" s="332"/>
      <c r="BL178" s="111" t="s">
        <v>505</v>
      </c>
      <c r="BM178" s="117"/>
      <c r="BN178" s="36"/>
      <c r="BO178" s="36"/>
      <c r="BP178" s="36"/>
      <c r="BQ178" s="36"/>
      <c r="BR178" s="36"/>
      <c r="BS178" s="36"/>
      <c r="BT178" s="36"/>
      <c r="BU178" s="36"/>
    </row>
    <row r="179" spans="1:73" x14ac:dyDescent="0.2">
      <c r="A179" s="165"/>
      <c r="B179" s="129"/>
      <c r="C179" s="108"/>
      <c r="D179" s="307"/>
      <c r="E179" s="108" t="s">
        <v>287</v>
      </c>
      <c r="F179" s="346">
        <f t="shared" si="386"/>
        <v>31711</v>
      </c>
      <c r="G179" s="109">
        <f t="shared" si="387"/>
        <v>31711</v>
      </c>
      <c r="H179" s="110">
        <v>31711</v>
      </c>
      <c r="I179" s="110">
        <f t="shared" si="388"/>
        <v>31711</v>
      </c>
      <c r="J179" s="110">
        <f t="shared" si="389"/>
        <v>0</v>
      </c>
      <c r="K179" s="110"/>
      <c r="L179" s="110"/>
      <c r="M179" s="364"/>
      <c r="N179" s="398"/>
      <c r="O179" s="110"/>
      <c r="P179" s="110"/>
      <c r="Q179" s="110"/>
      <c r="R179" s="110"/>
      <c r="S179" s="110"/>
      <c r="T179" s="110"/>
      <c r="U179" s="110"/>
      <c r="V179" s="110"/>
      <c r="W179" s="110">
        <v>0</v>
      </c>
      <c r="X179" s="110">
        <f t="shared" si="390"/>
        <v>0</v>
      </c>
      <c r="Y179" s="110">
        <f t="shared" si="391"/>
        <v>0</v>
      </c>
      <c r="Z179" s="110"/>
      <c r="AA179" s="398"/>
      <c r="AB179" s="110"/>
      <c r="AC179" s="110"/>
      <c r="AD179" s="110"/>
      <c r="AE179" s="110"/>
      <c r="AF179" s="110">
        <v>0</v>
      </c>
      <c r="AG179" s="135">
        <f t="shared" si="392"/>
        <v>0</v>
      </c>
      <c r="AH179" s="135">
        <f t="shared" si="393"/>
        <v>0</v>
      </c>
      <c r="AI179" s="395"/>
      <c r="AJ179" s="135"/>
      <c r="AK179" s="135"/>
      <c r="AL179" s="135"/>
      <c r="AM179" s="135"/>
      <c r="AN179" s="135"/>
      <c r="AO179" s="135"/>
      <c r="AP179" s="135"/>
      <c r="AQ179" s="135"/>
      <c r="AR179" s="135">
        <v>0</v>
      </c>
      <c r="AS179" s="135">
        <f t="shared" si="394"/>
        <v>0</v>
      </c>
      <c r="AT179" s="135">
        <f t="shared" si="395"/>
        <v>0</v>
      </c>
      <c r="AU179" s="135"/>
      <c r="AV179" s="395"/>
      <c r="AW179" s="135"/>
      <c r="AX179" s="135"/>
      <c r="AY179" s="135"/>
      <c r="AZ179" s="110">
        <f t="shared" si="396"/>
        <v>0</v>
      </c>
      <c r="BA179" s="110">
        <f t="shared" si="397"/>
        <v>0</v>
      </c>
      <c r="BB179" s="110"/>
      <c r="BC179" s="398"/>
      <c r="BD179" s="110"/>
      <c r="BE179" s="110"/>
      <c r="BF179" s="110"/>
      <c r="BG179" s="110"/>
      <c r="BH179" s="110"/>
      <c r="BI179" s="110"/>
      <c r="BJ179" s="110"/>
      <c r="BK179" s="332"/>
      <c r="BL179" s="111" t="s">
        <v>506</v>
      </c>
      <c r="BM179" s="117"/>
      <c r="BN179" s="36"/>
      <c r="BO179" s="36"/>
      <c r="BP179" s="36"/>
      <c r="BQ179" s="36"/>
      <c r="BR179" s="36"/>
      <c r="BS179" s="36"/>
      <c r="BT179" s="36"/>
      <c r="BU179" s="36"/>
    </row>
    <row r="180" spans="1:73" ht="36" x14ac:dyDescent="0.2">
      <c r="A180" s="165">
        <v>90009249259</v>
      </c>
      <c r="B180" s="129"/>
      <c r="C180" s="447" t="s">
        <v>699</v>
      </c>
      <c r="D180" s="448"/>
      <c r="E180" s="108" t="s">
        <v>261</v>
      </c>
      <c r="F180" s="346">
        <f t="shared" si="386"/>
        <v>606195</v>
      </c>
      <c r="G180" s="109">
        <f t="shared" si="387"/>
        <v>607575</v>
      </c>
      <c r="H180" s="110">
        <v>560911</v>
      </c>
      <c r="I180" s="110">
        <f t="shared" si="388"/>
        <v>560911</v>
      </c>
      <c r="J180" s="110">
        <f t="shared" si="389"/>
        <v>0</v>
      </c>
      <c r="K180" s="110"/>
      <c r="L180" s="110"/>
      <c r="M180" s="364"/>
      <c r="N180" s="398"/>
      <c r="O180" s="110"/>
      <c r="P180" s="110"/>
      <c r="Q180" s="110"/>
      <c r="R180" s="110"/>
      <c r="S180" s="110"/>
      <c r="T180" s="110"/>
      <c r="U180" s="110"/>
      <c r="V180" s="110"/>
      <c r="W180" s="110">
        <v>41363</v>
      </c>
      <c r="X180" s="110">
        <f t="shared" si="390"/>
        <v>42498</v>
      </c>
      <c r="Y180" s="110">
        <f t="shared" si="391"/>
        <v>1135</v>
      </c>
      <c r="Z180" s="110"/>
      <c r="AA180" s="398">
        <v>1135</v>
      </c>
      <c r="AB180" s="110"/>
      <c r="AC180" s="110"/>
      <c r="AD180" s="110"/>
      <c r="AE180" s="110"/>
      <c r="AF180" s="110">
        <v>3921</v>
      </c>
      <c r="AG180" s="135">
        <f t="shared" si="392"/>
        <v>4553</v>
      </c>
      <c r="AH180" s="135">
        <f t="shared" si="393"/>
        <v>632</v>
      </c>
      <c r="AI180" s="395">
        <v>632</v>
      </c>
      <c r="AJ180" s="135"/>
      <c r="AK180" s="135"/>
      <c r="AL180" s="135"/>
      <c r="AM180" s="135"/>
      <c r="AN180" s="135"/>
      <c r="AO180" s="135"/>
      <c r="AP180" s="135"/>
      <c r="AQ180" s="135"/>
      <c r="AR180" s="135">
        <v>0</v>
      </c>
      <c r="AS180" s="135">
        <f t="shared" si="394"/>
        <v>0</v>
      </c>
      <c r="AT180" s="135">
        <f t="shared" si="395"/>
        <v>0</v>
      </c>
      <c r="AU180" s="135"/>
      <c r="AV180" s="395"/>
      <c r="AW180" s="135"/>
      <c r="AX180" s="135"/>
      <c r="AY180" s="135"/>
      <c r="AZ180" s="110">
        <f t="shared" si="396"/>
        <v>-387</v>
      </c>
      <c r="BA180" s="110">
        <f t="shared" si="397"/>
        <v>-387</v>
      </c>
      <c r="BB180" s="110"/>
      <c r="BC180" s="398">
        <v>-387</v>
      </c>
      <c r="BD180" s="110"/>
      <c r="BE180" s="110"/>
      <c r="BF180" s="110"/>
      <c r="BG180" s="110"/>
      <c r="BH180" s="110"/>
      <c r="BI180" s="110"/>
      <c r="BJ180" s="110"/>
      <c r="BK180" s="332"/>
      <c r="BL180" s="111" t="s">
        <v>507</v>
      </c>
      <c r="BM180" s="117"/>
      <c r="BN180" s="36"/>
      <c r="BO180" s="36"/>
      <c r="BP180" s="36"/>
      <c r="BQ180" s="36"/>
      <c r="BR180" s="36"/>
      <c r="BS180" s="36"/>
      <c r="BT180" s="36"/>
      <c r="BU180" s="36"/>
    </row>
    <row r="181" spans="1:73" x14ac:dyDescent="0.2">
      <c r="A181" s="165"/>
      <c r="B181" s="129"/>
      <c r="C181" s="108"/>
      <c r="D181" s="307"/>
      <c r="E181" s="108" t="s">
        <v>287</v>
      </c>
      <c r="F181" s="346">
        <f t="shared" si="386"/>
        <v>74240</v>
      </c>
      <c r="G181" s="109">
        <f t="shared" si="387"/>
        <v>74240</v>
      </c>
      <c r="H181" s="110">
        <v>74240</v>
      </c>
      <c r="I181" s="110">
        <f t="shared" si="388"/>
        <v>74240</v>
      </c>
      <c r="J181" s="110">
        <f t="shared" si="389"/>
        <v>0</v>
      </c>
      <c r="K181" s="110"/>
      <c r="L181" s="110"/>
      <c r="M181" s="364"/>
      <c r="N181" s="398"/>
      <c r="O181" s="110"/>
      <c r="P181" s="110"/>
      <c r="Q181" s="110"/>
      <c r="R181" s="110"/>
      <c r="S181" s="110"/>
      <c r="T181" s="110"/>
      <c r="U181" s="110"/>
      <c r="V181" s="110"/>
      <c r="W181" s="110">
        <v>0</v>
      </c>
      <c r="X181" s="110">
        <f t="shared" si="390"/>
        <v>0</v>
      </c>
      <c r="Y181" s="110">
        <f t="shared" si="391"/>
        <v>0</v>
      </c>
      <c r="Z181" s="110"/>
      <c r="AA181" s="398"/>
      <c r="AB181" s="110"/>
      <c r="AC181" s="110"/>
      <c r="AD181" s="110"/>
      <c r="AE181" s="110"/>
      <c r="AF181" s="110">
        <v>0</v>
      </c>
      <c r="AG181" s="135">
        <f t="shared" si="392"/>
        <v>0</v>
      </c>
      <c r="AH181" s="135">
        <f t="shared" si="393"/>
        <v>0</v>
      </c>
      <c r="AI181" s="395"/>
      <c r="AJ181" s="135"/>
      <c r="AK181" s="135"/>
      <c r="AL181" s="135"/>
      <c r="AM181" s="135"/>
      <c r="AN181" s="135"/>
      <c r="AO181" s="135"/>
      <c r="AP181" s="135"/>
      <c r="AQ181" s="135"/>
      <c r="AR181" s="135">
        <v>0</v>
      </c>
      <c r="AS181" s="135">
        <f t="shared" si="394"/>
        <v>0</v>
      </c>
      <c r="AT181" s="135">
        <f t="shared" si="395"/>
        <v>0</v>
      </c>
      <c r="AU181" s="135"/>
      <c r="AV181" s="395"/>
      <c r="AW181" s="135"/>
      <c r="AX181" s="135"/>
      <c r="AY181" s="135"/>
      <c r="AZ181" s="110">
        <f t="shared" si="396"/>
        <v>0</v>
      </c>
      <c r="BA181" s="110">
        <f t="shared" si="397"/>
        <v>0</v>
      </c>
      <c r="BB181" s="110"/>
      <c r="BC181" s="398"/>
      <c r="BD181" s="110"/>
      <c r="BE181" s="110"/>
      <c r="BF181" s="110"/>
      <c r="BG181" s="110"/>
      <c r="BH181" s="110"/>
      <c r="BI181" s="110"/>
      <c r="BJ181" s="110"/>
      <c r="BK181" s="332"/>
      <c r="BL181" s="111" t="s">
        <v>508</v>
      </c>
      <c r="BM181" s="117"/>
      <c r="BN181" s="36"/>
      <c r="BO181" s="36"/>
      <c r="BP181" s="36"/>
      <c r="BQ181" s="36"/>
      <c r="BR181" s="36"/>
      <c r="BS181" s="36"/>
      <c r="BT181" s="36"/>
      <c r="BU181" s="36"/>
    </row>
    <row r="182" spans="1:73" ht="36" x14ac:dyDescent="0.2">
      <c r="A182" s="165">
        <v>90009249314</v>
      </c>
      <c r="B182" s="129"/>
      <c r="C182" s="447" t="s">
        <v>700</v>
      </c>
      <c r="D182" s="448"/>
      <c r="E182" s="108" t="s">
        <v>261</v>
      </c>
      <c r="F182" s="346">
        <f t="shared" si="386"/>
        <v>615974</v>
      </c>
      <c r="G182" s="109">
        <f t="shared" si="387"/>
        <v>618355</v>
      </c>
      <c r="H182" s="110">
        <v>545668</v>
      </c>
      <c r="I182" s="110">
        <f t="shared" si="388"/>
        <v>545668</v>
      </c>
      <c r="J182" s="110">
        <f t="shared" si="389"/>
        <v>0</v>
      </c>
      <c r="K182" s="110"/>
      <c r="L182" s="110"/>
      <c r="M182" s="364"/>
      <c r="N182" s="398"/>
      <c r="O182" s="110"/>
      <c r="P182" s="110"/>
      <c r="Q182" s="110"/>
      <c r="R182" s="110"/>
      <c r="S182" s="110"/>
      <c r="T182" s="110"/>
      <c r="U182" s="110"/>
      <c r="V182" s="110"/>
      <c r="W182" s="110">
        <v>65256</v>
      </c>
      <c r="X182" s="110">
        <f t="shared" si="390"/>
        <v>66731</v>
      </c>
      <c r="Y182" s="110">
        <f t="shared" si="391"/>
        <v>1475</v>
      </c>
      <c r="Z182" s="110"/>
      <c r="AA182" s="398">
        <v>1475</v>
      </c>
      <c r="AB182" s="110"/>
      <c r="AC182" s="110"/>
      <c r="AD182" s="110"/>
      <c r="AE182" s="110"/>
      <c r="AF182" s="110">
        <v>5050</v>
      </c>
      <c r="AG182" s="135">
        <f t="shared" si="392"/>
        <v>6860</v>
      </c>
      <c r="AH182" s="135">
        <f t="shared" si="393"/>
        <v>1810</v>
      </c>
      <c r="AI182" s="395">
        <f>100+1710</f>
        <v>1810</v>
      </c>
      <c r="AJ182" s="135"/>
      <c r="AK182" s="135"/>
      <c r="AL182" s="135"/>
      <c r="AM182" s="135"/>
      <c r="AN182" s="135"/>
      <c r="AO182" s="135"/>
      <c r="AP182" s="135"/>
      <c r="AQ182" s="135"/>
      <c r="AR182" s="135">
        <v>0</v>
      </c>
      <c r="AS182" s="135">
        <f t="shared" si="394"/>
        <v>0</v>
      </c>
      <c r="AT182" s="135">
        <f t="shared" si="395"/>
        <v>0</v>
      </c>
      <c r="AU182" s="135"/>
      <c r="AV182" s="395"/>
      <c r="AW182" s="135"/>
      <c r="AX182" s="135"/>
      <c r="AY182" s="135"/>
      <c r="AZ182" s="110">
        <f t="shared" si="396"/>
        <v>-904</v>
      </c>
      <c r="BA182" s="110">
        <f t="shared" si="397"/>
        <v>-904</v>
      </c>
      <c r="BB182" s="110"/>
      <c r="BC182" s="398">
        <v>-904</v>
      </c>
      <c r="BD182" s="110"/>
      <c r="BE182" s="110"/>
      <c r="BF182" s="110"/>
      <c r="BG182" s="110"/>
      <c r="BH182" s="110"/>
      <c r="BI182" s="110"/>
      <c r="BJ182" s="110"/>
      <c r="BK182" s="332"/>
      <c r="BL182" s="111" t="s">
        <v>509</v>
      </c>
      <c r="BM182" s="117"/>
      <c r="BN182" s="36"/>
      <c r="BO182" s="36"/>
      <c r="BP182" s="36"/>
      <c r="BQ182" s="36"/>
      <c r="BR182" s="36"/>
      <c r="BS182" s="36"/>
      <c r="BT182" s="36"/>
      <c r="BU182" s="36"/>
    </row>
    <row r="183" spans="1:73" x14ac:dyDescent="0.2">
      <c r="A183" s="165"/>
      <c r="B183" s="129"/>
      <c r="C183" s="108"/>
      <c r="D183" s="307"/>
      <c r="E183" s="108" t="s">
        <v>287</v>
      </c>
      <c r="F183" s="346">
        <f t="shared" si="386"/>
        <v>75359</v>
      </c>
      <c r="G183" s="109">
        <f t="shared" si="387"/>
        <v>75359</v>
      </c>
      <c r="H183" s="110">
        <v>75359</v>
      </c>
      <c r="I183" s="110">
        <f t="shared" si="388"/>
        <v>75359</v>
      </c>
      <c r="J183" s="110">
        <f t="shared" si="389"/>
        <v>0</v>
      </c>
      <c r="K183" s="110"/>
      <c r="L183" s="110"/>
      <c r="M183" s="364"/>
      <c r="N183" s="398"/>
      <c r="O183" s="110"/>
      <c r="P183" s="110"/>
      <c r="Q183" s="110"/>
      <c r="R183" s="110"/>
      <c r="S183" s="110"/>
      <c r="T183" s="110"/>
      <c r="U183" s="110"/>
      <c r="V183" s="110"/>
      <c r="W183" s="110">
        <v>0</v>
      </c>
      <c r="X183" s="110">
        <f t="shared" si="390"/>
        <v>0</v>
      </c>
      <c r="Y183" s="110">
        <f t="shared" si="391"/>
        <v>0</v>
      </c>
      <c r="Z183" s="110"/>
      <c r="AA183" s="398"/>
      <c r="AB183" s="110"/>
      <c r="AC183" s="110"/>
      <c r="AD183" s="110"/>
      <c r="AE183" s="110"/>
      <c r="AF183" s="110">
        <v>0</v>
      </c>
      <c r="AG183" s="135">
        <f t="shared" si="392"/>
        <v>0</v>
      </c>
      <c r="AH183" s="135">
        <f t="shared" si="393"/>
        <v>0</v>
      </c>
      <c r="AI183" s="395"/>
      <c r="AJ183" s="135"/>
      <c r="AK183" s="135"/>
      <c r="AL183" s="135"/>
      <c r="AM183" s="135"/>
      <c r="AN183" s="135"/>
      <c r="AO183" s="135"/>
      <c r="AP183" s="135"/>
      <c r="AQ183" s="135"/>
      <c r="AR183" s="135">
        <v>0</v>
      </c>
      <c r="AS183" s="135">
        <f t="shared" si="394"/>
        <v>0</v>
      </c>
      <c r="AT183" s="135">
        <f t="shared" si="395"/>
        <v>0</v>
      </c>
      <c r="AU183" s="135"/>
      <c r="AV183" s="395"/>
      <c r="AW183" s="135"/>
      <c r="AX183" s="135"/>
      <c r="AY183" s="135"/>
      <c r="AZ183" s="110">
        <f t="shared" si="396"/>
        <v>0</v>
      </c>
      <c r="BA183" s="110">
        <f t="shared" si="397"/>
        <v>0</v>
      </c>
      <c r="BB183" s="110"/>
      <c r="BC183" s="398"/>
      <c r="BD183" s="110"/>
      <c r="BE183" s="110"/>
      <c r="BF183" s="110"/>
      <c r="BG183" s="110"/>
      <c r="BH183" s="110"/>
      <c r="BI183" s="110"/>
      <c r="BJ183" s="110"/>
      <c r="BK183" s="332"/>
      <c r="BL183" s="111" t="s">
        <v>510</v>
      </c>
      <c r="BM183" s="117"/>
      <c r="BN183" s="36"/>
      <c r="BO183" s="36"/>
      <c r="BP183" s="36"/>
      <c r="BQ183" s="36"/>
      <c r="BR183" s="36"/>
      <c r="BS183" s="36"/>
      <c r="BT183" s="36"/>
      <c r="BU183" s="36"/>
    </row>
    <row r="184" spans="1:73" ht="36" x14ac:dyDescent="0.2">
      <c r="A184" s="165">
        <v>90009249189</v>
      </c>
      <c r="B184" s="129"/>
      <c r="C184" s="447" t="s">
        <v>701</v>
      </c>
      <c r="D184" s="448"/>
      <c r="E184" s="108" t="s">
        <v>261</v>
      </c>
      <c r="F184" s="346">
        <f t="shared" si="386"/>
        <v>595712</v>
      </c>
      <c r="G184" s="109">
        <f t="shared" si="387"/>
        <v>597236</v>
      </c>
      <c r="H184" s="110">
        <v>523582</v>
      </c>
      <c r="I184" s="110">
        <f t="shared" si="388"/>
        <v>523582</v>
      </c>
      <c r="J184" s="110">
        <f t="shared" si="389"/>
        <v>0</v>
      </c>
      <c r="K184" s="110"/>
      <c r="L184" s="110"/>
      <c r="M184" s="364"/>
      <c r="N184" s="398"/>
      <c r="O184" s="110"/>
      <c r="P184" s="110"/>
      <c r="Q184" s="110"/>
      <c r="R184" s="110"/>
      <c r="S184" s="110"/>
      <c r="T184" s="110"/>
      <c r="U184" s="110"/>
      <c r="V184" s="110"/>
      <c r="W184" s="110">
        <v>69037</v>
      </c>
      <c r="X184" s="110">
        <f t="shared" si="390"/>
        <v>70474</v>
      </c>
      <c r="Y184" s="110">
        <f t="shared" si="391"/>
        <v>1437</v>
      </c>
      <c r="Z184" s="110"/>
      <c r="AA184" s="398">
        <v>1437</v>
      </c>
      <c r="AB184" s="110"/>
      <c r="AC184" s="110"/>
      <c r="AD184" s="110"/>
      <c r="AE184" s="110"/>
      <c r="AF184" s="110">
        <v>3093</v>
      </c>
      <c r="AG184" s="135">
        <f t="shared" si="392"/>
        <v>3295</v>
      </c>
      <c r="AH184" s="135">
        <f t="shared" si="393"/>
        <v>202</v>
      </c>
      <c r="AI184" s="395">
        <v>202</v>
      </c>
      <c r="AJ184" s="135"/>
      <c r="AK184" s="135"/>
      <c r="AL184" s="135"/>
      <c r="AM184" s="135"/>
      <c r="AN184" s="135"/>
      <c r="AO184" s="135"/>
      <c r="AP184" s="135"/>
      <c r="AQ184" s="135"/>
      <c r="AR184" s="135">
        <v>0</v>
      </c>
      <c r="AS184" s="135">
        <f t="shared" si="394"/>
        <v>0</v>
      </c>
      <c r="AT184" s="135">
        <f t="shared" si="395"/>
        <v>0</v>
      </c>
      <c r="AU184" s="135"/>
      <c r="AV184" s="395"/>
      <c r="AW184" s="135"/>
      <c r="AX184" s="135"/>
      <c r="AY184" s="135"/>
      <c r="AZ184" s="110">
        <f t="shared" si="396"/>
        <v>-115</v>
      </c>
      <c r="BA184" s="110">
        <f t="shared" si="397"/>
        <v>-115</v>
      </c>
      <c r="BB184" s="110"/>
      <c r="BC184" s="398">
        <v>-115</v>
      </c>
      <c r="BD184" s="110"/>
      <c r="BE184" s="110"/>
      <c r="BF184" s="110"/>
      <c r="BG184" s="110"/>
      <c r="BH184" s="110"/>
      <c r="BI184" s="110"/>
      <c r="BJ184" s="110"/>
      <c r="BK184" s="332"/>
      <c r="BL184" s="111" t="s">
        <v>511</v>
      </c>
      <c r="BM184" s="117"/>
      <c r="BN184" s="36"/>
      <c r="BO184" s="36"/>
      <c r="BP184" s="36"/>
      <c r="BQ184" s="36"/>
      <c r="BR184" s="36"/>
      <c r="BS184" s="36"/>
      <c r="BT184" s="36"/>
      <c r="BU184" s="36"/>
    </row>
    <row r="185" spans="1:73" x14ac:dyDescent="0.2">
      <c r="A185" s="165"/>
      <c r="B185" s="129"/>
      <c r="C185" s="108"/>
      <c r="D185" s="307"/>
      <c r="E185" s="108" t="s">
        <v>287</v>
      </c>
      <c r="F185" s="346">
        <f t="shared" si="386"/>
        <v>70882</v>
      </c>
      <c r="G185" s="109">
        <f t="shared" si="387"/>
        <v>70882</v>
      </c>
      <c r="H185" s="110">
        <v>70882</v>
      </c>
      <c r="I185" s="110">
        <f t="shared" si="388"/>
        <v>70882</v>
      </c>
      <c r="J185" s="110">
        <f t="shared" si="389"/>
        <v>0</v>
      </c>
      <c r="K185" s="110"/>
      <c r="L185" s="110"/>
      <c r="M185" s="364"/>
      <c r="N185" s="398"/>
      <c r="O185" s="110"/>
      <c r="P185" s="110"/>
      <c r="Q185" s="110"/>
      <c r="R185" s="110"/>
      <c r="S185" s="110"/>
      <c r="T185" s="110"/>
      <c r="U185" s="110"/>
      <c r="V185" s="110"/>
      <c r="W185" s="110">
        <v>0</v>
      </c>
      <c r="X185" s="110">
        <f t="shared" si="390"/>
        <v>0</v>
      </c>
      <c r="Y185" s="110">
        <f t="shared" si="391"/>
        <v>0</v>
      </c>
      <c r="Z185" s="110"/>
      <c r="AA185" s="398"/>
      <c r="AB185" s="110"/>
      <c r="AC185" s="110"/>
      <c r="AD185" s="110"/>
      <c r="AE185" s="110"/>
      <c r="AF185" s="110">
        <v>0</v>
      </c>
      <c r="AG185" s="135">
        <f t="shared" si="392"/>
        <v>0</v>
      </c>
      <c r="AH185" s="135">
        <f t="shared" si="393"/>
        <v>0</v>
      </c>
      <c r="AI185" s="395"/>
      <c r="AJ185" s="135"/>
      <c r="AK185" s="135"/>
      <c r="AL185" s="135"/>
      <c r="AM185" s="135"/>
      <c r="AN185" s="135"/>
      <c r="AO185" s="135"/>
      <c r="AP185" s="135"/>
      <c r="AQ185" s="135"/>
      <c r="AR185" s="135">
        <v>0</v>
      </c>
      <c r="AS185" s="135">
        <f t="shared" si="394"/>
        <v>0</v>
      </c>
      <c r="AT185" s="135">
        <f t="shared" si="395"/>
        <v>0</v>
      </c>
      <c r="AU185" s="135"/>
      <c r="AV185" s="395"/>
      <c r="AW185" s="135"/>
      <c r="AX185" s="135"/>
      <c r="AY185" s="135"/>
      <c r="AZ185" s="110">
        <f t="shared" si="396"/>
        <v>0</v>
      </c>
      <c r="BA185" s="110">
        <f t="shared" si="397"/>
        <v>0</v>
      </c>
      <c r="BB185" s="110"/>
      <c r="BC185" s="398"/>
      <c r="BD185" s="110"/>
      <c r="BE185" s="110"/>
      <c r="BF185" s="110"/>
      <c r="BG185" s="110"/>
      <c r="BH185" s="110"/>
      <c r="BI185" s="110"/>
      <c r="BJ185" s="110"/>
      <c r="BK185" s="332"/>
      <c r="BL185" s="111" t="s">
        <v>512</v>
      </c>
      <c r="BM185" s="117"/>
      <c r="BN185" s="36"/>
      <c r="BO185" s="36"/>
      <c r="BP185" s="36"/>
      <c r="BQ185" s="36"/>
      <c r="BR185" s="36"/>
      <c r="BS185" s="36"/>
      <c r="BT185" s="36"/>
      <c r="BU185" s="36"/>
    </row>
    <row r="186" spans="1:73" ht="36" x14ac:dyDescent="0.2">
      <c r="A186" s="165">
        <v>90009249136</v>
      </c>
      <c r="B186" s="129"/>
      <c r="C186" s="447" t="s">
        <v>702</v>
      </c>
      <c r="D186" s="448"/>
      <c r="E186" s="108" t="s">
        <v>261</v>
      </c>
      <c r="F186" s="346">
        <f t="shared" si="386"/>
        <v>303647</v>
      </c>
      <c r="G186" s="109">
        <f t="shared" si="387"/>
        <v>304044</v>
      </c>
      <c r="H186" s="110">
        <v>288742</v>
      </c>
      <c r="I186" s="110">
        <f t="shared" si="388"/>
        <v>288742</v>
      </c>
      <c r="J186" s="110">
        <f t="shared" si="389"/>
        <v>0</v>
      </c>
      <c r="K186" s="110"/>
      <c r="L186" s="110"/>
      <c r="M186" s="364"/>
      <c r="N186" s="398"/>
      <c r="O186" s="110"/>
      <c r="P186" s="110"/>
      <c r="Q186" s="110"/>
      <c r="R186" s="110"/>
      <c r="S186" s="110"/>
      <c r="T186" s="110"/>
      <c r="U186" s="110"/>
      <c r="V186" s="110"/>
      <c r="W186" s="110">
        <v>14905</v>
      </c>
      <c r="X186" s="110">
        <f t="shared" si="390"/>
        <v>15302</v>
      </c>
      <c r="Y186" s="110">
        <f t="shared" si="391"/>
        <v>397</v>
      </c>
      <c r="Z186" s="110"/>
      <c r="AA186" s="398">
        <v>397</v>
      </c>
      <c r="AB186" s="110"/>
      <c r="AC186" s="110"/>
      <c r="AD186" s="110"/>
      <c r="AE186" s="110"/>
      <c r="AF186" s="110">
        <v>0</v>
      </c>
      <c r="AG186" s="135">
        <f t="shared" si="392"/>
        <v>394</v>
      </c>
      <c r="AH186" s="135">
        <f t="shared" si="393"/>
        <v>394</v>
      </c>
      <c r="AI186" s="395">
        <v>394</v>
      </c>
      <c r="AJ186" s="135"/>
      <c r="AK186" s="135"/>
      <c r="AL186" s="135"/>
      <c r="AM186" s="135"/>
      <c r="AN186" s="135"/>
      <c r="AO186" s="135"/>
      <c r="AP186" s="135"/>
      <c r="AQ186" s="135"/>
      <c r="AR186" s="135">
        <v>0</v>
      </c>
      <c r="AS186" s="135">
        <f t="shared" si="394"/>
        <v>0</v>
      </c>
      <c r="AT186" s="135">
        <f t="shared" si="395"/>
        <v>0</v>
      </c>
      <c r="AU186" s="135"/>
      <c r="AV186" s="395"/>
      <c r="AW186" s="135"/>
      <c r="AX186" s="135"/>
      <c r="AY186" s="135"/>
      <c r="AZ186" s="110">
        <f t="shared" si="396"/>
        <v>-394</v>
      </c>
      <c r="BA186" s="110">
        <f t="shared" si="397"/>
        <v>-394</v>
      </c>
      <c r="BB186" s="110"/>
      <c r="BC186" s="398">
        <v>-394</v>
      </c>
      <c r="BD186" s="110"/>
      <c r="BE186" s="110"/>
      <c r="BF186" s="110"/>
      <c r="BG186" s="110"/>
      <c r="BH186" s="110"/>
      <c r="BI186" s="110"/>
      <c r="BJ186" s="110"/>
      <c r="BK186" s="332"/>
      <c r="BL186" s="111" t="s">
        <v>513</v>
      </c>
      <c r="BM186" s="117"/>
      <c r="BN186" s="36"/>
      <c r="BO186" s="36"/>
      <c r="BP186" s="36"/>
      <c r="BQ186" s="36"/>
      <c r="BR186" s="36"/>
      <c r="BS186" s="36"/>
      <c r="BT186" s="36"/>
      <c r="BU186" s="36"/>
    </row>
    <row r="187" spans="1:73" x14ac:dyDescent="0.2">
      <c r="A187" s="165"/>
      <c r="B187" s="129"/>
      <c r="C187" s="108"/>
      <c r="D187" s="307"/>
      <c r="E187" s="108" t="s">
        <v>287</v>
      </c>
      <c r="F187" s="346">
        <f t="shared" si="386"/>
        <v>31337</v>
      </c>
      <c r="G187" s="109">
        <f t="shared" si="387"/>
        <v>31337</v>
      </c>
      <c r="H187" s="110">
        <v>31337</v>
      </c>
      <c r="I187" s="110">
        <f t="shared" si="388"/>
        <v>31337</v>
      </c>
      <c r="J187" s="110">
        <f t="shared" si="389"/>
        <v>0</v>
      </c>
      <c r="K187" s="110"/>
      <c r="L187" s="110"/>
      <c r="M187" s="364"/>
      <c r="N187" s="398"/>
      <c r="O187" s="110"/>
      <c r="P187" s="110"/>
      <c r="Q187" s="110"/>
      <c r="R187" s="110"/>
      <c r="S187" s="110"/>
      <c r="T187" s="110"/>
      <c r="U187" s="110"/>
      <c r="V187" s="110"/>
      <c r="W187" s="110">
        <v>0</v>
      </c>
      <c r="X187" s="110">
        <f t="shared" si="390"/>
        <v>0</v>
      </c>
      <c r="Y187" s="110">
        <f t="shared" si="391"/>
        <v>0</v>
      </c>
      <c r="Z187" s="110"/>
      <c r="AA187" s="398"/>
      <c r="AB187" s="110"/>
      <c r="AC187" s="110"/>
      <c r="AD187" s="110"/>
      <c r="AE187" s="110"/>
      <c r="AF187" s="110">
        <v>0</v>
      </c>
      <c r="AG187" s="135">
        <f t="shared" si="392"/>
        <v>0</v>
      </c>
      <c r="AH187" s="135">
        <f t="shared" si="393"/>
        <v>0</v>
      </c>
      <c r="AI187" s="395"/>
      <c r="AJ187" s="135"/>
      <c r="AK187" s="135"/>
      <c r="AL187" s="135"/>
      <c r="AM187" s="135"/>
      <c r="AN187" s="135"/>
      <c r="AO187" s="135"/>
      <c r="AP187" s="135"/>
      <c r="AQ187" s="135"/>
      <c r="AR187" s="135">
        <v>0</v>
      </c>
      <c r="AS187" s="135">
        <f t="shared" si="394"/>
        <v>0</v>
      </c>
      <c r="AT187" s="135">
        <f t="shared" si="395"/>
        <v>0</v>
      </c>
      <c r="AU187" s="135"/>
      <c r="AV187" s="395"/>
      <c r="AW187" s="135"/>
      <c r="AX187" s="135"/>
      <c r="AY187" s="135"/>
      <c r="AZ187" s="110">
        <f t="shared" si="396"/>
        <v>0</v>
      </c>
      <c r="BA187" s="110">
        <f t="shared" si="397"/>
        <v>0</v>
      </c>
      <c r="BB187" s="110"/>
      <c r="BC187" s="398"/>
      <c r="BD187" s="110"/>
      <c r="BE187" s="110"/>
      <c r="BF187" s="110"/>
      <c r="BG187" s="110"/>
      <c r="BH187" s="110"/>
      <c r="BI187" s="110"/>
      <c r="BJ187" s="110"/>
      <c r="BK187" s="332"/>
      <c r="BL187" s="111" t="s">
        <v>514</v>
      </c>
      <c r="BM187" s="117"/>
      <c r="BN187" s="36"/>
      <c r="BO187" s="36"/>
      <c r="BP187" s="36"/>
      <c r="BQ187" s="36"/>
      <c r="BR187" s="36"/>
      <c r="BS187" s="36"/>
      <c r="BT187" s="36"/>
      <c r="BU187" s="36"/>
    </row>
    <row r="188" spans="1:73" ht="36" x14ac:dyDescent="0.2">
      <c r="A188" s="165">
        <v>90009563202</v>
      </c>
      <c r="B188" s="129"/>
      <c r="C188" s="447" t="s">
        <v>703</v>
      </c>
      <c r="D188" s="448"/>
      <c r="E188" s="108" t="s">
        <v>261</v>
      </c>
      <c r="F188" s="346">
        <f t="shared" si="386"/>
        <v>302294</v>
      </c>
      <c r="G188" s="109">
        <f t="shared" si="387"/>
        <v>316233</v>
      </c>
      <c r="H188" s="110">
        <v>100816</v>
      </c>
      <c r="I188" s="110">
        <f t="shared" si="388"/>
        <v>100816</v>
      </c>
      <c r="J188" s="110">
        <f t="shared" si="389"/>
        <v>0</v>
      </c>
      <c r="K188" s="110"/>
      <c r="L188" s="110"/>
      <c r="M188" s="364"/>
      <c r="N188" s="398"/>
      <c r="O188" s="110"/>
      <c r="P188" s="110"/>
      <c r="Q188" s="110"/>
      <c r="R188" s="110"/>
      <c r="S188" s="110"/>
      <c r="T188" s="110"/>
      <c r="U188" s="110"/>
      <c r="V188" s="110"/>
      <c r="W188" s="110">
        <v>200609</v>
      </c>
      <c r="X188" s="110">
        <f t="shared" si="390"/>
        <v>214548</v>
      </c>
      <c r="Y188" s="110">
        <f t="shared" si="391"/>
        <v>13939</v>
      </c>
      <c r="Z188" s="110">
        <v>13939</v>
      </c>
      <c r="AA188" s="398"/>
      <c r="AB188" s="110"/>
      <c r="AC188" s="110"/>
      <c r="AD188" s="110"/>
      <c r="AE188" s="110"/>
      <c r="AF188" s="110">
        <v>869</v>
      </c>
      <c r="AG188" s="135">
        <f t="shared" si="392"/>
        <v>869</v>
      </c>
      <c r="AH188" s="135">
        <f t="shared" si="393"/>
        <v>0</v>
      </c>
      <c r="AI188" s="395"/>
      <c r="AJ188" s="135"/>
      <c r="AK188" s="135"/>
      <c r="AL188" s="135"/>
      <c r="AM188" s="135"/>
      <c r="AN188" s="135"/>
      <c r="AO188" s="135"/>
      <c r="AP188" s="135"/>
      <c r="AQ188" s="135"/>
      <c r="AR188" s="135">
        <v>0</v>
      </c>
      <c r="AS188" s="135">
        <f t="shared" si="394"/>
        <v>0</v>
      </c>
      <c r="AT188" s="135">
        <f t="shared" si="395"/>
        <v>0</v>
      </c>
      <c r="AU188" s="135"/>
      <c r="AV188" s="395"/>
      <c r="AW188" s="135"/>
      <c r="AX188" s="135"/>
      <c r="AY188" s="135"/>
      <c r="AZ188" s="110">
        <f t="shared" si="396"/>
        <v>0</v>
      </c>
      <c r="BA188" s="110">
        <f t="shared" si="397"/>
        <v>0</v>
      </c>
      <c r="BB188" s="110"/>
      <c r="BC188" s="398"/>
      <c r="BD188" s="110"/>
      <c r="BE188" s="110"/>
      <c r="BF188" s="110"/>
      <c r="BG188" s="110"/>
      <c r="BH188" s="110"/>
      <c r="BI188" s="110"/>
      <c r="BJ188" s="110"/>
      <c r="BK188" s="332"/>
      <c r="BL188" s="111" t="s">
        <v>515</v>
      </c>
      <c r="BM188" s="117"/>
      <c r="BN188" s="36"/>
      <c r="BO188" s="36"/>
      <c r="BP188" s="36"/>
      <c r="BQ188" s="36"/>
      <c r="BR188" s="36"/>
      <c r="BS188" s="36"/>
      <c r="BT188" s="36"/>
      <c r="BU188" s="36"/>
    </row>
    <row r="189" spans="1:73" s="287" customFormat="1" x14ac:dyDescent="0.2">
      <c r="A189" s="165"/>
      <c r="B189" s="129"/>
      <c r="C189" s="108"/>
      <c r="D189" s="307"/>
      <c r="E189" s="108" t="s">
        <v>287</v>
      </c>
      <c r="F189" s="346">
        <f t="shared" si="386"/>
        <v>19241</v>
      </c>
      <c r="G189" s="109">
        <f t="shared" si="387"/>
        <v>19241</v>
      </c>
      <c r="H189" s="110">
        <v>19241</v>
      </c>
      <c r="I189" s="110">
        <f t="shared" si="388"/>
        <v>19241</v>
      </c>
      <c r="J189" s="110">
        <f t="shared" si="389"/>
        <v>0</v>
      </c>
      <c r="K189" s="110"/>
      <c r="L189" s="110"/>
      <c r="M189" s="364"/>
      <c r="N189" s="398"/>
      <c r="O189" s="110"/>
      <c r="P189" s="110"/>
      <c r="Q189" s="110"/>
      <c r="R189" s="110"/>
      <c r="S189" s="110"/>
      <c r="T189" s="110"/>
      <c r="U189" s="110"/>
      <c r="V189" s="110"/>
      <c r="W189" s="110">
        <v>0</v>
      </c>
      <c r="X189" s="110">
        <f t="shared" si="390"/>
        <v>0</v>
      </c>
      <c r="Y189" s="110">
        <f t="shared" si="391"/>
        <v>0</v>
      </c>
      <c r="Z189" s="110"/>
      <c r="AA189" s="398"/>
      <c r="AB189" s="110"/>
      <c r="AC189" s="110"/>
      <c r="AD189" s="110"/>
      <c r="AE189" s="110"/>
      <c r="AF189" s="110">
        <v>0</v>
      </c>
      <c r="AG189" s="135">
        <f t="shared" si="392"/>
        <v>0</v>
      </c>
      <c r="AH189" s="135">
        <f t="shared" si="393"/>
        <v>0</v>
      </c>
      <c r="AI189" s="395"/>
      <c r="AJ189" s="135"/>
      <c r="AK189" s="135"/>
      <c r="AL189" s="135"/>
      <c r="AM189" s="135"/>
      <c r="AN189" s="135"/>
      <c r="AO189" s="135"/>
      <c r="AP189" s="135"/>
      <c r="AQ189" s="135"/>
      <c r="AR189" s="135">
        <v>0</v>
      </c>
      <c r="AS189" s="135">
        <f t="shared" si="394"/>
        <v>0</v>
      </c>
      <c r="AT189" s="135">
        <f t="shared" si="395"/>
        <v>0</v>
      </c>
      <c r="AU189" s="135"/>
      <c r="AV189" s="395"/>
      <c r="AW189" s="135"/>
      <c r="AX189" s="135"/>
      <c r="AY189" s="135"/>
      <c r="AZ189" s="110">
        <f t="shared" si="396"/>
        <v>0</v>
      </c>
      <c r="BA189" s="110">
        <f t="shared" si="397"/>
        <v>0</v>
      </c>
      <c r="BB189" s="110"/>
      <c r="BC189" s="398"/>
      <c r="BD189" s="110"/>
      <c r="BE189" s="110"/>
      <c r="BF189" s="110"/>
      <c r="BG189" s="110"/>
      <c r="BH189" s="110"/>
      <c r="BI189" s="110"/>
      <c r="BJ189" s="110"/>
      <c r="BK189" s="332"/>
      <c r="BL189" s="111" t="s">
        <v>650</v>
      </c>
      <c r="BM189" s="117"/>
      <c r="BN189" s="36"/>
      <c r="BO189" s="36"/>
      <c r="BP189" s="36"/>
      <c r="BQ189" s="36"/>
      <c r="BR189" s="36"/>
      <c r="BS189" s="36"/>
      <c r="BT189" s="36"/>
      <c r="BU189" s="36"/>
    </row>
    <row r="190" spans="1:73" ht="36" x14ac:dyDescent="0.2">
      <c r="A190" s="165">
        <v>90009249206</v>
      </c>
      <c r="B190" s="129"/>
      <c r="C190" s="447" t="s">
        <v>704</v>
      </c>
      <c r="D190" s="448"/>
      <c r="E190" s="108" t="s">
        <v>261</v>
      </c>
      <c r="F190" s="346">
        <f t="shared" si="386"/>
        <v>609645</v>
      </c>
      <c r="G190" s="109">
        <f t="shared" si="387"/>
        <v>611560</v>
      </c>
      <c r="H190" s="110">
        <v>556339</v>
      </c>
      <c r="I190" s="110">
        <f t="shared" si="388"/>
        <v>556339</v>
      </c>
      <c r="J190" s="110">
        <f t="shared" si="389"/>
        <v>0</v>
      </c>
      <c r="K190" s="110"/>
      <c r="L190" s="110"/>
      <c r="M190" s="364"/>
      <c r="N190" s="398"/>
      <c r="O190" s="110"/>
      <c r="P190" s="110"/>
      <c r="Q190" s="110"/>
      <c r="R190" s="110"/>
      <c r="S190" s="110"/>
      <c r="T190" s="110"/>
      <c r="U190" s="110"/>
      <c r="V190" s="110"/>
      <c r="W190" s="110">
        <v>49090</v>
      </c>
      <c r="X190" s="110">
        <f t="shared" si="390"/>
        <v>50508</v>
      </c>
      <c r="Y190" s="110">
        <f t="shared" si="391"/>
        <v>1418</v>
      </c>
      <c r="Z190" s="110"/>
      <c r="AA190" s="398">
        <v>1418</v>
      </c>
      <c r="AB190" s="110"/>
      <c r="AC190" s="110"/>
      <c r="AD190" s="110"/>
      <c r="AE190" s="110"/>
      <c r="AF190" s="110">
        <v>4216</v>
      </c>
      <c r="AG190" s="135">
        <f t="shared" si="392"/>
        <v>5939</v>
      </c>
      <c r="AH190" s="135">
        <f t="shared" si="393"/>
        <v>1723</v>
      </c>
      <c r="AI190" s="395">
        <v>1723</v>
      </c>
      <c r="AJ190" s="135"/>
      <c r="AK190" s="135"/>
      <c r="AL190" s="135"/>
      <c r="AM190" s="135"/>
      <c r="AN190" s="135"/>
      <c r="AO190" s="135"/>
      <c r="AP190" s="135"/>
      <c r="AQ190" s="135"/>
      <c r="AR190" s="135">
        <v>0</v>
      </c>
      <c r="AS190" s="135">
        <f t="shared" si="394"/>
        <v>0</v>
      </c>
      <c r="AT190" s="135">
        <f t="shared" si="395"/>
        <v>0</v>
      </c>
      <c r="AU190" s="135"/>
      <c r="AV190" s="395"/>
      <c r="AW190" s="135"/>
      <c r="AX190" s="135"/>
      <c r="AY190" s="135"/>
      <c r="AZ190" s="110">
        <f t="shared" si="396"/>
        <v>-1226</v>
      </c>
      <c r="BA190" s="110">
        <f t="shared" si="397"/>
        <v>-1226</v>
      </c>
      <c r="BB190" s="110"/>
      <c r="BC190" s="398">
        <v>-1226</v>
      </c>
      <c r="BD190" s="110"/>
      <c r="BE190" s="110"/>
      <c r="BF190" s="110"/>
      <c r="BG190" s="110"/>
      <c r="BH190" s="110"/>
      <c r="BI190" s="110"/>
      <c r="BJ190" s="110"/>
      <c r="BK190" s="332"/>
      <c r="BL190" s="111" t="s">
        <v>516</v>
      </c>
      <c r="BM190" s="117"/>
      <c r="BN190" s="36"/>
      <c r="BO190" s="36"/>
      <c r="BP190" s="36"/>
      <c r="BQ190" s="36"/>
      <c r="BR190" s="36"/>
      <c r="BS190" s="36"/>
      <c r="BT190" s="36"/>
      <c r="BU190" s="36"/>
    </row>
    <row r="191" spans="1:73" x14ac:dyDescent="0.2">
      <c r="A191" s="165"/>
      <c r="B191" s="129"/>
      <c r="C191" s="108"/>
      <c r="D191" s="307"/>
      <c r="E191" s="108" t="s">
        <v>287</v>
      </c>
      <c r="F191" s="346">
        <f t="shared" si="386"/>
        <v>87297</v>
      </c>
      <c r="G191" s="109">
        <f t="shared" si="387"/>
        <v>87297</v>
      </c>
      <c r="H191" s="110">
        <v>87297</v>
      </c>
      <c r="I191" s="110">
        <f t="shared" si="388"/>
        <v>87297</v>
      </c>
      <c r="J191" s="110">
        <f t="shared" si="389"/>
        <v>0</v>
      </c>
      <c r="K191" s="110"/>
      <c r="L191" s="110"/>
      <c r="M191" s="364"/>
      <c r="N191" s="398"/>
      <c r="O191" s="110"/>
      <c r="P191" s="110"/>
      <c r="Q191" s="110"/>
      <c r="R191" s="110"/>
      <c r="S191" s="110"/>
      <c r="T191" s="110"/>
      <c r="U191" s="110"/>
      <c r="V191" s="110"/>
      <c r="W191" s="110">
        <v>0</v>
      </c>
      <c r="X191" s="110">
        <f t="shared" si="390"/>
        <v>0</v>
      </c>
      <c r="Y191" s="110">
        <f t="shared" si="391"/>
        <v>0</v>
      </c>
      <c r="Z191" s="110"/>
      <c r="AA191" s="398"/>
      <c r="AB191" s="110"/>
      <c r="AC191" s="110"/>
      <c r="AD191" s="110"/>
      <c r="AE191" s="110"/>
      <c r="AF191" s="110">
        <v>0</v>
      </c>
      <c r="AG191" s="135">
        <f t="shared" si="392"/>
        <v>0</v>
      </c>
      <c r="AH191" s="135">
        <f t="shared" si="393"/>
        <v>0</v>
      </c>
      <c r="AI191" s="395"/>
      <c r="AJ191" s="135"/>
      <c r="AK191" s="135"/>
      <c r="AL191" s="135"/>
      <c r="AM191" s="135"/>
      <c r="AN191" s="135"/>
      <c r="AO191" s="135"/>
      <c r="AP191" s="135"/>
      <c r="AQ191" s="135"/>
      <c r="AR191" s="135">
        <v>0</v>
      </c>
      <c r="AS191" s="135">
        <f t="shared" si="394"/>
        <v>0</v>
      </c>
      <c r="AT191" s="135">
        <f t="shared" si="395"/>
        <v>0</v>
      </c>
      <c r="AU191" s="135"/>
      <c r="AV191" s="395"/>
      <c r="AW191" s="135"/>
      <c r="AX191" s="135"/>
      <c r="AY191" s="135"/>
      <c r="AZ191" s="110">
        <f t="shared" si="396"/>
        <v>0</v>
      </c>
      <c r="BA191" s="110">
        <f t="shared" si="397"/>
        <v>0</v>
      </c>
      <c r="BB191" s="110"/>
      <c r="BC191" s="398"/>
      <c r="BD191" s="110"/>
      <c r="BE191" s="110"/>
      <c r="BF191" s="110"/>
      <c r="BG191" s="110"/>
      <c r="BH191" s="110"/>
      <c r="BI191" s="110"/>
      <c r="BJ191" s="110"/>
      <c r="BK191" s="332"/>
      <c r="BL191" s="111" t="s">
        <v>517</v>
      </c>
      <c r="BM191" s="117"/>
      <c r="BN191" s="36"/>
      <c r="BO191" s="36"/>
      <c r="BP191" s="36"/>
      <c r="BQ191" s="36"/>
      <c r="BR191" s="36"/>
      <c r="BS191" s="36"/>
      <c r="BT191" s="36"/>
      <c r="BU191" s="36"/>
    </row>
    <row r="192" spans="1:73" ht="36" x14ac:dyDescent="0.2">
      <c r="A192" s="165">
        <v>90009251357</v>
      </c>
      <c r="B192" s="129"/>
      <c r="C192" s="447" t="s">
        <v>705</v>
      </c>
      <c r="D192" s="448"/>
      <c r="E192" s="108" t="s">
        <v>261</v>
      </c>
      <c r="F192" s="346">
        <f t="shared" si="386"/>
        <v>378516</v>
      </c>
      <c r="G192" s="109">
        <f t="shared" si="387"/>
        <v>379373</v>
      </c>
      <c r="H192" s="110">
        <v>347742</v>
      </c>
      <c r="I192" s="110">
        <f t="shared" si="388"/>
        <v>347742</v>
      </c>
      <c r="J192" s="110">
        <f t="shared" si="389"/>
        <v>0</v>
      </c>
      <c r="K192" s="110"/>
      <c r="L192" s="110"/>
      <c r="M192" s="364"/>
      <c r="N192" s="398"/>
      <c r="O192" s="110"/>
      <c r="P192" s="110"/>
      <c r="Q192" s="110"/>
      <c r="R192" s="110"/>
      <c r="S192" s="110"/>
      <c r="T192" s="110"/>
      <c r="U192" s="110"/>
      <c r="V192" s="110"/>
      <c r="W192" s="110">
        <v>30433</v>
      </c>
      <c r="X192" s="110">
        <f t="shared" si="390"/>
        <v>31227</v>
      </c>
      <c r="Y192" s="110">
        <f t="shared" si="391"/>
        <v>794</v>
      </c>
      <c r="Z192" s="110"/>
      <c r="AA192" s="398">
        <v>794</v>
      </c>
      <c r="AB192" s="110"/>
      <c r="AC192" s="110"/>
      <c r="AD192" s="110"/>
      <c r="AE192" s="110"/>
      <c r="AF192" s="110">
        <v>225</v>
      </c>
      <c r="AG192" s="135">
        <f t="shared" si="392"/>
        <v>924</v>
      </c>
      <c r="AH192" s="135">
        <f t="shared" si="393"/>
        <v>699</v>
      </c>
      <c r="AI192" s="395">
        <v>699</v>
      </c>
      <c r="AJ192" s="135"/>
      <c r="AK192" s="135"/>
      <c r="AL192" s="135"/>
      <c r="AM192" s="135"/>
      <c r="AN192" s="135"/>
      <c r="AO192" s="135"/>
      <c r="AP192" s="135"/>
      <c r="AQ192" s="135"/>
      <c r="AR192" s="135">
        <v>116</v>
      </c>
      <c r="AS192" s="135">
        <f t="shared" si="394"/>
        <v>116</v>
      </c>
      <c r="AT192" s="135">
        <f t="shared" si="395"/>
        <v>0</v>
      </c>
      <c r="AU192" s="135"/>
      <c r="AV192" s="395"/>
      <c r="AW192" s="135"/>
      <c r="AX192" s="135"/>
      <c r="AY192" s="135"/>
      <c r="AZ192" s="110">
        <f t="shared" si="396"/>
        <v>-636</v>
      </c>
      <c r="BA192" s="110">
        <f t="shared" si="397"/>
        <v>-636</v>
      </c>
      <c r="BB192" s="110"/>
      <c r="BC192" s="398">
        <v>-636</v>
      </c>
      <c r="BD192" s="110"/>
      <c r="BE192" s="110"/>
      <c r="BF192" s="110"/>
      <c r="BG192" s="110"/>
      <c r="BH192" s="110"/>
      <c r="BI192" s="110"/>
      <c r="BJ192" s="110"/>
      <c r="BK192" s="332"/>
      <c r="BL192" s="111" t="s">
        <v>518</v>
      </c>
      <c r="BM192" s="117"/>
      <c r="BN192" s="36"/>
      <c r="BO192" s="36"/>
      <c r="BP192" s="36"/>
      <c r="BQ192" s="36"/>
      <c r="BR192" s="36"/>
      <c r="BS192" s="36"/>
      <c r="BT192" s="36"/>
      <c r="BU192" s="36"/>
    </row>
    <row r="193" spans="1:73" x14ac:dyDescent="0.2">
      <c r="A193" s="165"/>
      <c r="B193" s="129"/>
      <c r="C193" s="108"/>
      <c r="D193" s="307"/>
      <c r="E193" s="108" t="s">
        <v>287</v>
      </c>
      <c r="F193" s="346">
        <f t="shared" si="386"/>
        <v>40664</v>
      </c>
      <c r="G193" s="109">
        <f t="shared" si="387"/>
        <v>40664</v>
      </c>
      <c r="H193" s="110">
        <v>40664</v>
      </c>
      <c r="I193" s="110">
        <f t="shared" si="388"/>
        <v>40664</v>
      </c>
      <c r="J193" s="110">
        <f t="shared" si="389"/>
        <v>0</v>
      </c>
      <c r="K193" s="110"/>
      <c r="L193" s="110"/>
      <c r="M193" s="364"/>
      <c r="N193" s="398"/>
      <c r="O193" s="110"/>
      <c r="P193" s="110"/>
      <c r="Q193" s="110"/>
      <c r="R193" s="110"/>
      <c r="S193" s="110"/>
      <c r="T193" s="110"/>
      <c r="U193" s="110"/>
      <c r="V193" s="110"/>
      <c r="W193" s="110">
        <v>0</v>
      </c>
      <c r="X193" s="110">
        <f t="shared" si="390"/>
        <v>0</v>
      </c>
      <c r="Y193" s="110">
        <f t="shared" si="391"/>
        <v>0</v>
      </c>
      <c r="Z193" s="110"/>
      <c r="AA193" s="398"/>
      <c r="AB193" s="110"/>
      <c r="AC193" s="110"/>
      <c r="AD193" s="110"/>
      <c r="AE193" s="110"/>
      <c r="AF193" s="110">
        <v>0</v>
      </c>
      <c r="AG193" s="135">
        <f t="shared" si="392"/>
        <v>0</v>
      </c>
      <c r="AH193" s="135">
        <f t="shared" si="393"/>
        <v>0</v>
      </c>
      <c r="AI193" s="395"/>
      <c r="AJ193" s="135"/>
      <c r="AK193" s="135"/>
      <c r="AL193" s="135"/>
      <c r="AM193" s="135"/>
      <c r="AN193" s="135"/>
      <c r="AO193" s="135"/>
      <c r="AP193" s="135"/>
      <c r="AQ193" s="135"/>
      <c r="AR193" s="135">
        <v>0</v>
      </c>
      <c r="AS193" s="135">
        <f t="shared" si="394"/>
        <v>0</v>
      </c>
      <c r="AT193" s="135">
        <f t="shared" si="395"/>
        <v>0</v>
      </c>
      <c r="AU193" s="135"/>
      <c r="AV193" s="395"/>
      <c r="AW193" s="135"/>
      <c r="AX193" s="135"/>
      <c r="AY193" s="135"/>
      <c r="AZ193" s="110">
        <f t="shared" si="396"/>
        <v>0</v>
      </c>
      <c r="BA193" s="110">
        <f t="shared" si="397"/>
        <v>0</v>
      </c>
      <c r="BB193" s="110"/>
      <c r="BC193" s="398"/>
      <c r="BD193" s="110"/>
      <c r="BE193" s="110"/>
      <c r="BF193" s="110"/>
      <c r="BG193" s="110"/>
      <c r="BH193" s="110"/>
      <c r="BI193" s="110"/>
      <c r="BJ193" s="110"/>
      <c r="BK193" s="332"/>
      <c r="BL193" s="111" t="s">
        <v>519</v>
      </c>
      <c r="BM193" s="117"/>
      <c r="BN193" s="36"/>
      <c r="BO193" s="36"/>
      <c r="BP193" s="36"/>
      <c r="BQ193" s="36"/>
      <c r="BR193" s="36"/>
      <c r="BS193" s="36"/>
      <c r="BT193" s="36"/>
      <c r="BU193" s="36"/>
    </row>
    <row r="194" spans="1:73" ht="24" x14ac:dyDescent="0.2">
      <c r="A194" s="165">
        <v>90000051542</v>
      </c>
      <c r="B194" s="129"/>
      <c r="C194" s="447" t="s">
        <v>20</v>
      </c>
      <c r="D194" s="448"/>
      <c r="E194" s="108" t="s">
        <v>260</v>
      </c>
      <c r="F194" s="346">
        <f t="shared" si="386"/>
        <v>1229813</v>
      </c>
      <c r="G194" s="109">
        <f t="shared" si="387"/>
        <v>1241580</v>
      </c>
      <c r="H194" s="110">
        <v>488373</v>
      </c>
      <c r="I194" s="110">
        <f t="shared" si="388"/>
        <v>488373</v>
      </c>
      <c r="J194" s="110">
        <f t="shared" si="389"/>
        <v>0</v>
      </c>
      <c r="K194" s="110"/>
      <c r="L194" s="110"/>
      <c r="M194" s="364"/>
      <c r="N194" s="398"/>
      <c r="O194" s="110"/>
      <c r="P194" s="110"/>
      <c r="Q194" s="110"/>
      <c r="R194" s="110"/>
      <c r="S194" s="110"/>
      <c r="T194" s="110"/>
      <c r="U194" s="110"/>
      <c r="V194" s="110"/>
      <c r="W194" s="110">
        <v>718097</v>
      </c>
      <c r="X194" s="110">
        <f t="shared" si="390"/>
        <v>728402</v>
      </c>
      <c r="Y194" s="110">
        <f t="shared" si="391"/>
        <v>10305</v>
      </c>
      <c r="Z194" s="110"/>
      <c r="AA194" s="398">
        <v>10305</v>
      </c>
      <c r="AB194" s="110"/>
      <c r="AC194" s="110"/>
      <c r="AD194" s="110"/>
      <c r="AE194" s="110"/>
      <c r="AF194" s="110">
        <v>23343</v>
      </c>
      <c r="AG194" s="135">
        <f t="shared" si="392"/>
        <v>24805</v>
      </c>
      <c r="AH194" s="135">
        <f t="shared" si="393"/>
        <v>1462</v>
      </c>
      <c r="AI194" s="395">
        <v>1462</v>
      </c>
      <c r="AJ194" s="135"/>
      <c r="AK194" s="135"/>
      <c r="AL194" s="135"/>
      <c r="AM194" s="135"/>
      <c r="AN194" s="135"/>
      <c r="AO194" s="135"/>
      <c r="AP194" s="135"/>
      <c r="AQ194" s="135"/>
      <c r="AR194" s="110">
        <v>0</v>
      </c>
      <c r="AS194" s="135">
        <f t="shared" si="394"/>
        <v>0</v>
      </c>
      <c r="AT194" s="135">
        <f t="shared" si="395"/>
        <v>0</v>
      </c>
      <c r="AU194" s="135"/>
      <c r="AV194" s="395"/>
      <c r="AW194" s="135"/>
      <c r="AX194" s="135"/>
      <c r="AY194" s="135"/>
      <c r="AZ194" s="110">
        <f t="shared" si="396"/>
        <v>0</v>
      </c>
      <c r="BA194" s="110">
        <f t="shared" si="397"/>
        <v>0</v>
      </c>
      <c r="BB194" s="110"/>
      <c r="BC194" s="398"/>
      <c r="BD194" s="110"/>
      <c r="BE194" s="110"/>
      <c r="BF194" s="110"/>
      <c r="BG194" s="110"/>
      <c r="BH194" s="110"/>
      <c r="BI194" s="110"/>
      <c r="BJ194" s="110"/>
      <c r="BK194" s="332"/>
      <c r="BL194" s="111" t="s">
        <v>520</v>
      </c>
      <c r="BM194" s="117"/>
      <c r="BN194" s="36"/>
      <c r="BO194" s="36"/>
      <c r="BP194" s="36"/>
      <c r="BQ194" s="36"/>
      <c r="BR194" s="36"/>
      <c r="BS194" s="36"/>
      <c r="BT194" s="36"/>
      <c r="BU194" s="36"/>
    </row>
    <row r="195" spans="1:73" x14ac:dyDescent="0.2">
      <c r="A195" s="165"/>
      <c r="B195" s="129"/>
      <c r="C195" s="108"/>
      <c r="D195" s="307"/>
      <c r="E195" s="108" t="s">
        <v>287</v>
      </c>
      <c r="F195" s="346">
        <f t="shared" si="386"/>
        <v>150452</v>
      </c>
      <c r="G195" s="109">
        <f t="shared" si="387"/>
        <v>150452</v>
      </c>
      <c r="H195" s="110">
        <v>106555</v>
      </c>
      <c r="I195" s="110">
        <f t="shared" si="388"/>
        <v>106555</v>
      </c>
      <c r="J195" s="110">
        <f t="shared" si="389"/>
        <v>0</v>
      </c>
      <c r="K195" s="110"/>
      <c r="L195" s="110"/>
      <c r="M195" s="364"/>
      <c r="N195" s="398"/>
      <c r="O195" s="110"/>
      <c r="P195" s="110"/>
      <c r="Q195" s="110"/>
      <c r="R195" s="110"/>
      <c r="S195" s="110"/>
      <c r="T195" s="110"/>
      <c r="U195" s="110"/>
      <c r="V195" s="110"/>
      <c r="W195" s="110">
        <v>43897</v>
      </c>
      <c r="X195" s="110">
        <f t="shared" si="390"/>
        <v>43897</v>
      </c>
      <c r="Y195" s="110">
        <f t="shared" si="391"/>
        <v>0</v>
      </c>
      <c r="Z195" s="110"/>
      <c r="AA195" s="398"/>
      <c r="AB195" s="110"/>
      <c r="AC195" s="110"/>
      <c r="AD195" s="110"/>
      <c r="AE195" s="110"/>
      <c r="AF195" s="110">
        <v>0</v>
      </c>
      <c r="AG195" s="135">
        <f t="shared" si="392"/>
        <v>0</v>
      </c>
      <c r="AH195" s="135">
        <f t="shared" si="393"/>
        <v>0</v>
      </c>
      <c r="AI195" s="395"/>
      <c r="AJ195" s="135"/>
      <c r="AK195" s="135"/>
      <c r="AL195" s="135"/>
      <c r="AM195" s="135"/>
      <c r="AN195" s="135"/>
      <c r="AO195" s="135"/>
      <c r="AP195" s="135"/>
      <c r="AQ195" s="135"/>
      <c r="AR195" s="110">
        <v>0</v>
      </c>
      <c r="AS195" s="135">
        <f t="shared" si="394"/>
        <v>0</v>
      </c>
      <c r="AT195" s="135">
        <f t="shared" si="395"/>
        <v>0</v>
      </c>
      <c r="AU195" s="135"/>
      <c r="AV195" s="395"/>
      <c r="AW195" s="135"/>
      <c r="AX195" s="135"/>
      <c r="AY195" s="135"/>
      <c r="AZ195" s="110">
        <f t="shared" si="396"/>
        <v>0</v>
      </c>
      <c r="BA195" s="110">
        <f t="shared" si="397"/>
        <v>0</v>
      </c>
      <c r="BB195" s="110"/>
      <c r="BC195" s="398"/>
      <c r="BD195" s="110"/>
      <c r="BE195" s="110"/>
      <c r="BF195" s="110"/>
      <c r="BG195" s="110"/>
      <c r="BH195" s="110"/>
      <c r="BI195" s="110"/>
      <c r="BJ195" s="110"/>
      <c r="BK195" s="332"/>
      <c r="BL195" s="111" t="s">
        <v>521</v>
      </c>
      <c r="BM195" s="117"/>
      <c r="BN195" s="36"/>
      <c r="BO195" s="36"/>
      <c r="BP195" s="36"/>
      <c r="BQ195" s="36"/>
      <c r="BR195" s="36"/>
      <c r="BS195" s="36"/>
      <c r="BT195" s="36"/>
      <c r="BU195" s="36"/>
    </row>
    <row r="196" spans="1:73" s="168" customFormat="1" ht="24" x14ac:dyDescent="0.2">
      <c r="A196" s="165"/>
      <c r="B196" s="129"/>
      <c r="C196" s="108"/>
      <c r="D196" s="307"/>
      <c r="E196" s="108" t="s">
        <v>608</v>
      </c>
      <c r="F196" s="346">
        <f t="shared" si="386"/>
        <v>8100</v>
      </c>
      <c r="G196" s="109">
        <f t="shared" si="387"/>
        <v>8956</v>
      </c>
      <c r="H196" s="110">
        <v>8100</v>
      </c>
      <c r="I196" s="110">
        <f t="shared" si="388"/>
        <v>8956</v>
      </c>
      <c r="J196" s="110">
        <f t="shared" si="389"/>
        <v>856</v>
      </c>
      <c r="K196" s="110"/>
      <c r="L196" s="110">
        <v>856</v>
      </c>
      <c r="M196" s="364"/>
      <c r="N196" s="398"/>
      <c r="O196" s="110"/>
      <c r="P196" s="110"/>
      <c r="Q196" s="110"/>
      <c r="R196" s="110"/>
      <c r="S196" s="110"/>
      <c r="T196" s="110"/>
      <c r="U196" s="110"/>
      <c r="V196" s="110"/>
      <c r="W196" s="110">
        <v>0</v>
      </c>
      <c r="X196" s="110">
        <f t="shared" si="390"/>
        <v>0</v>
      </c>
      <c r="Y196" s="110">
        <f t="shared" si="391"/>
        <v>0</v>
      </c>
      <c r="Z196" s="110"/>
      <c r="AA196" s="398"/>
      <c r="AB196" s="110"/>
      <c r="AC196" s="110"/>
      <c r="AD196" s="110"/>
      <c r="AE196" s="110"/>
      <c r="AF196" s="110">
        <v>0</v>
      </c>
      <c r="AG196" s="135">
        <f t="shared" si="392"/>
        <v>0</v>
      </c>
      <c r="AH196" s="135">
        <f t="shared" si="393"/>
        <v>0</v>
      </c>
      <c r="AI196" s="395"/>
      <c r="AJ196" s="135"/>
      <c r="AK196" s="135"/>
      <c r="AL196" s="135"/>
      <c r="AM196" s="135"/>
      <c r="AN196" s="135"/>
      <c r="AO196" s="135"/>
      <c r="AP196" s="135"/>
      <c r="AQ196" s="135"/>
      <c r="AR196" s="110">
        <v>0</v>
      </c>
      <c r="AS196" s="135">
        <f t="shared" si="394"/>
        <v>0</v>
      </c>
      <c r="AT196" s="135">
        <f t="shared" si="395"/>
        <v>0</v>
      </c>
      <c r="AU196" s="135"/>
      <c r="AV196" s="395"/>
      <c r="AW196" s="135"/>
      <c r="AX196" s="135"/>
      <c r="AY196" s="135"/>
      <c r="AZ196" s="110">
        <f t="shared" si="396"/>
        <v>0</v>
      </c>
      <c r="BA196" s="110">
        <f t="shared" si="397"/>
        <v>0</v>
      </c>
      <c r="BB196" s="110"/>
      <c r="BC196" s="398"/>
      <c r="BD196" s="110"/>
      <c r="BE196" s="110"/>
      <c r="BF196" s="110"/>
      <c r="BG196" s="110"/>
      <c r="BH196" s="110"/>
      <c r="BI196" s="110"/>
      <c r="BJ196" s="110"/>
      <c r="BK196" s="332"/>
      <c r="BL196" s="111" t="s">
        <v>522</v>
      </c>
      <c r="BM196" s="117"/>
      <c r="BN196" s="36"/>
      <c r="BO196" s="36"/>
      <c r="BP196" s="36"/>
      <c r="BQ196" s="36"/>
      <c r="BR196" s="36"/>
      <c r="BS196" s="36"/>
      <c r="BT196" s="36"/>
      <c r="BU196" s="36"/>
    </row>
    <row r="197" spans="1:73" s="383" customFormat="1" ht="24" x14ac:dyDescent="0.2">
      <c r="A197" s="165"/>
      <c r="B197" s="129"/>
      <c r="C197" s="381"/>
      <c r="D197" s="382"/>
      <c r="E197" s="381" t="s">
        <v>745</v>
      </c>
      <c r="F197" s="346">
        <f t="shared" ref="F197" si="458">H197+W197+AF197+AQ197+AR197+AY197</f>
        <v>0</v>
      </c>
      <c r="G197" s="109">
        <f t="shared" ref="G197" si="459">I197+X197+AG197+AQ197+AS197+AZ197</f>
        <v>1</v>
      </c>
      <c r="H197" s="110"/>
      <c r="I197" s="110">
        <f t="shared" ref="I197" si="460">J197+H197</f>
        <v>1</v>
      </c>
      <c r="J197" s="110">
        <f t="shared" ref="J197" si="461">SUM(K197:V197)</f>
        <v>1</v>
      </c>
      <c r="K197" s="110"/>
      <c r="L197" s="110">
        <v>1</v>
      </c>
      <c r="M197" s="364"/>
      <c r="N197" s="398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>
        <f t="shared" ref="X197" si="462">Y197+W197</f>
        <v>0</v>
      </c>
      <c r="Y197" s="110">
        <f t="shared" ref="Y197" si="463">SUM(Z197:AE197)</f>
        <v>0</v>
      </c>
      <c r="Z197" s="110"/>
      <c r="AA197" s="398"/>
      <c r="AB197" s="110"/>
      <c r="AC197" s="110"/>
      <c r="AD197" s="110"/>
      <c r="AE197" s="110"/>
      <c r="AF197" s="110"/>
      <c r="AG197" s="135">
        <f t="shared" ref="AG197" si="464">AH197+AF197</f>
        <v>0</v>
      </c>
      <c r="AH197" s="135">
        <f t="shared" ref="AH197" si="465">SUM(AI197:AP197)</f>
        <v>0</v>
      </c>
      <c r="AI197" s="395"/>
      <c r="AJ197" s="135"/>
      <c r="AK197" s="135"/>
      <c r="AL197" s="135"/>
      <c r="AM197" s="135"/>
      <c r="AN197" s="135"/>
      <c r="AO197" s="135"/>
      <c r="AP197" s="135"/>
      <c r="AQ197" s="135"/>
      <c r="AR197" s="110"/>
      <c r="AS197" s="135">
        <f t="shared" ref="AS197" si="466">AT197+AR197</f>
        <v>0</v>
      </c>
      <c r="AT197" s="135">
        <f t="shared" ref="AT197" si="467">SUM(AU197:AX197)</f>
        <v>0</v>
      </c>
      <c r="AU197" s="135"/>
      <c r="AV197" s="395"/>
      <c r="AW197" s="135"/>
      <c r="AX197" s="135"/>
      <c r="AY197" s="135"/>
      <c r="AZ197" s="110">
        <f t="shared" ref="AZ197" si="468">BA197+AY197</f>
        <v>0</v>
      </c>
      <c r="BA197" s="110">
        <f t="shared" ref="BA197" si="469">SUM(BB197:BK197)</f>
        <v>0</v>
      </c>
      <c r="BB197" s="110"/>
      <c r="BC197" s="398"/>
      <c r="BD197" s="110"/>
      <c r="BE197" s="110"/>
      <c r="BF197" s="110"/>
      <c r="BG197" s="110"/>
      <c r="BH197" s="110"/>
      <c r="BI197" s="110"/>
      <c r="BJ197" s="110"/>
      <c r="BK197" s="332"/>
      <c r="BL197" s="111" t="s">
        <v>746</v>
      </c>
      <c r="BM197" s="117"/>
      <c r="BN197" s="36"/>
      <c r="BO197" s="36"/>
      <c r="BP197" s="36"/>
      <c r="BQ197" s="36"/>
      <c r="BR197" s="36"/>
      <c r="BS197" s="36"/>
      <c r="BT197" s="36"/>
      <c r="BU197" s="36"/>
    </row>
    <row r="198" spans="1:73" ht="24" x14ac:dyDescent="0.2">
      <c r="A198" s="165">
        <v>90001175873</v>
      </c>
      <c r="B198" s="129"/>
      <c r="C198" s="447" t="s">
        <v>175</v>
      </c>
      <c r="D198" s="448"/>
      <c r="E198" s="108" t="s">
        <v>260</v>
      </c>
      <c r="F198" s="346">
        <f t="shared" si="386"/>
        <v>717888</v>
      </c>
      <c r="G198" s="109">
        <f t="shared" si="387"/>
        <v>725981</v>
      </c>
      <c r="H198" s="110">
        <v>284223</v>
      </c>
      <c r="I198" s="110">
        <f t="shared" si="388"/>
        <v>284223</v>
      </c>
      <c r="J198" s="110">
        <f t="shared" si="389"/>
        <v>0</v>
      </c>
      <c r="K198" s="110"/>
      <c r="L198" s="110"/>
      <c r="M198" s="364"/>
      <c r="N198" s="398"/>
      <c r="O198" s="110"/>
      <c r="P198" s="110"/>
      <c r="Q198" s="110"/>
      <c r="R198" s="110"/>
      <c r="S198" s="110"/>
      <c r="T198" s="110"/>
      <c r="U198" s="110"/>
      <c r="V198" s="110"/>
      <c r="W198" s="110">
        <v>426415</v>
      </c>
      <c r="X198" s="110">
        <f t="shared" si="390"/>
        <v>433185</v>
      </c>
      <c r="Y198" s="110">
        <f t="shared" si="391"/>
        <v>6770</v>
      </c>
      <c r="Z198" s="110"/>
      <c r="AA198" s="398">
        <v>6770</v>
      </c>
      <c r="AB198" s="110"/>
      <c r="AC198" s="110"/>
      <c r="AD198" s="110"/>
      <c r="AE198" s="110"/>
      <c r="AF198" s="110">
        <v>7250</v>
      </c>
      <c r="AG198" s="135">
        <f t="shared" si="392"/>
        <v>8573</v>
      </c>
      <c r="AH198" s="135">
        <f t="shared" si="393"/>
        <v>1323</v>
      </c>
      <c r="AI198" s="395">
        <v>1323</v>
      </c>
      <c r="AJ198" s="135"/>
      <c r="AK198" s="135"/>
      <c r="AL198" s="135"/>
      <c r="AM198" s="135"/>
      <c r="AN198" s="135"/>
      <c r="AO198" s="135"/>
      <c r="AP198" s="135"/>
      <c r="AQ198" s="135"/>
      <c r="AR198" s="110">
        <v>0</v>
      </c>
      <c r="AS198" s="135">
        <f t="shared" si="394"/>
        <v>0</v>
      </c>
      <c r="AT198" s="135">
        <f t="shared" si="395"/>
        <v>0</v>
      </c>
      <c r="AU198" s="135"/>
      <c r="AV198" s="395"/>
      <c r="AW198" s="135"/>
      <c r="AX198" s="135"/>
      <c r="AY198" s="135"/>
      <c r="AZ198" s="110">
        <f t="shared" si="396"/>
        <v>0</v>
      </c>
      <c r="BA198" s="110">
        <f t="shared" si="397"/>
        <v>0</v>
      </c>
      <c r="BB198" s="110"/>
      <c r="BC198" s="398"/>
      <c r="BD198" s="110"/>
      <c r="BE198" s="110"/>
      <c r="BF198" s="110"/>
      <c r="BG198" s="110"/>
      <c r="BH198" s="110"/>
      <c r="BI198" s="110"/>
      <c r="BJ198" s="110"/>
      <c r="BK198" s="332"/>
      <c r="BL198" s="111" t="s">
        <v>523</v>
      </c>
      <c r="BM198" s="117"/>
      <c r="BN198" s="36"/>
      <c r="BO198" s="36"/>
      <c r="BP198" s="36"/>
      <c r="BQ198" s="36"/>
      <c r="BR198" s="36"/>
      <c r="BS198" s="36"/>
      <c r="BT198" s="36"/>
      <c r="BU198" s="36"/>
    </row>
    <row r="199" spans="1:73" x14ac:dyDescent="0.2">
      <c r="A199" s="165"/>
      <c r="B199" s="129"/>
      <c r="C199" s="108"/>
      <c r="D199" s="307"/>
      <c r="E199" s="108" t="s">
        <v>287</v>
      </c>
      <c r="F199" s="346">
        <f t="shared" si="386"/>
        <v>93797</v>
      </c>
      <c r="G199" s="109">
        <f t="shared" si="387"/>
        <v>93797</v>
      </c>
      <c r="H199" s="110">
        <v>37292</v>
      </c>
      <c r="I199" s="110">
        <f t="shared" si="388"/>
        <v>37292</v>
      </c>
      <c r="J199" s="110">
        <f t="shared" si="389"/>
        <v>0</v>
      </c>
      <c r="K199" s="110"/>
      <c r="L199" s="110"/>
      <c r="M199" s="364"/>
      <c r="N199" s="398"/>
      <c r="O199" s="110"/>
      <c r="P199" s="110"/>
      <c r="Q199" s="110"/>
      <c r="R199" s="110"/>
      <c r="S199" s="110"/>
      <c r="T199" s="110"/>
      <c r="U199" s="110"/>
      <c r="V199" s="110"/>
      <c r="W199" s="110">
        <v>56505</v>
      </c>
      <c r="X199" s="110">
        <f t="shared" si="390"/>
        <v>56505</v>
      </c>
      <c r="Y199" s="110">
        <f t="shared" si="391"/>
        <v>0</v>
      </c>
      <c r="Z199" s="110"/>
      <c r="AA199" s="398"/>
      <c r="AB199" s="110"/>
      <c r="AC199" s="110"/>
      <c r="AD199" s="110"/>
      <c r="AE199" s="110"/>
      <c r="AF199" s="110">
        <v>0</v>
      </c>
      <c r="AG199" s="135">
        <f t="shared" si="392"/>
        <v>0</v>
      </c>
      <c r="AH199" s="135">
        <f t="shared" si="393"/>
        <v>0</v>
      </c>
      <c r="AI199" s="395"/>
      <c r="AJ199" s="135"/>
      <c r="AK199" s="135"/>
      <c r="AL199" s="135"/>
      <c r="AM199" s="135"/>
      <c r="AN199" s="135"/>
      <c r="AO199" s="135"/>
      <c r="AP199" s="135"/>
      <c r="AQ199" s="135"/>
      <c r="AR199" s="110">
        <v>0</v>
      </c>
      <c r="AS199" s="135">
        <f t="shared" si="394"/>
        <v>0</v>
      </c>
      <c r="AT199" s="135">
        <f t="shared" si="395"/>
        <v>0</v>
      </c>
      <c r="AU199" s="135"/>
      <c r="AV199" s="395"/>
      <c r="AW199" s="135"/>
      <c r="AX199" s="135"/>
      <c r="AY199" s="135"/>
      <c r="AZ199" s="110">
        <f t="shared" si="396"/>
        <v>0</v>
      </c>
      <c r="BA199" s="110">
        <f t="shared" si="397"/>
        <v>0</v>
      </c>
      <c r="BB199" s="110"/>
      <c r="BC199" s="398"/>
      <c r="BD199" s="110"/>
      <c r="BE199" s="110"/>
      <c r="BF199" s="110"/>
      <c r="BG199" s="110"/>
      <c r="BH199" s="110"/>
      <c r="BI199" s="110"/>
      <c r="BJ199" s="110"/>
      <c r="BK199" s="332"/>
      <c r="BL199" s="111" t="s">
        <v>524</v>
      </c>
      <c r="BM199" s="117"/>
      <c r="BN199" s="36"/>
      <c r="BO199" s="36"/>
      <c r="BP199" s="36"/>
      <c r="BQ199" s="36"/>
      <c r="BR199" s="36"/>
      <c r="BS199" s="36"/>
      <c r="BT199" s="36"/>
      <c r="BU199" s="36"/>
    </row>
    <row r="200" spans="1:73" ht="24" x14ac:dyDescent="0.2">
      <c r="A200" s="165">
        <v>90009251361</v>
      </c>
      <c r="B200" s="129"/>
      <c r="C200" s="447" t="s">
        <v>225</v>
      </c>
      <c r="D200" s="448"/>
      <c r="E200" s="108" t="s">
        <v>260</v>
      </c>
      <c r="F200" s="346">
        <f t="shared" si="386"/>
        <v>693442</v>
      </c>
      <c r="G200" s="109">
        <f t="shared" si="387"/>
        <v>697277</v>
      </c>
      <c r="H200" s="110">
        <v>491215</v>
      </c>
      <c r="I200" s="110">
        <f t="shared" si="388"/>
        <v>491215</v>
      </c>
      <c r="J200" s="110">
        <f t="shared" si="389"/>
        <v>0</v>
      </c>
      <c r="K200" s="110"/>
      <c r="L200" s="110"/>
      <c r="M200" s="364"/>
      <c r="N200" s="398"/>
      <c r="O200" s="110"/>
      <c r="P200" s="110"/>
      <c r="Q200" s="110"/>
      <c r="R200" s="110"/>
      <c r="S200" s="110"/>
      <c r="T200" s="110"/>
      <c r="U200" s="110"/>
      <c r="V200" s="110"/>
      <c r="W200" s="110">
        <v>182478</v>
      </c>
      <c r="X200" s="110">
        <f t="shared" si="390"/>
        <v>185863</v>
      </c>
      <c r="Y200" s="110">
        <f t="shared" si="391"/>
        <v>3385</v>
      </c>
      <c r="Z200" s="110"/>
      <c r="AA200" s="398">
        <v>3385</v>
      </c>
      <c r="AB200" s="110"/>
      <c r="AC200" s="110"/>
      <c r="AD200" s="110"/>
      <c r="AE200" s="110"/>
      <c r="AF200" s="110">
        <v>19749</v>
      </c>
      <c r="AG200" s="135">
        <f t="shared" si="392"/>
        <v>21099</v>
      </c>
      <c r="AH200" s="135">
        <f t="shared" si="393"/>
        <v>1350</v>
      </c>
      <c r="AI200" s="395">
        <v>1350</v>
      </c>
      <c r="AJ200" s="135"/>
      <c r="AK200" s="135"/>
      <c r="AL200" s="135"/>
      <c r="AM200" s="135"/>
      <c r="AN200" s="135"/>
      <c r="AO200" s="135"/>
      <c r="AP200" s="135"/>
      <c r="AQ200" s="135"/>
      <c r="AR200" s="135">
        <v>0</v>
      </c>
      <c r="AS200" s="135">
        <f t="shared" si="394"/>
        <v>0</v>
      </c>
      <c r="AT200" s="135">
        <f t="shared" si="395"/>
        <v>0</v>
      </c>
      <c r="AU200" s="135"/>
      <c r="AV200" s="395"/>
      <c r="AW200" s="135"/>
      <c r="AX200" s="135"/>
      <c r="AY200" s="135"/>
      <c r="AZ200" s="110">
        <f t="shared" si="396"/>
        <v>-900</v>
      </c>
      <c r="BA200" s="110">
        <f t="shared" si="397"/>
        <v>-900</v>
      </c>
      <c r="BB200" s="110"/>
      <c r="BC200" s="398">
        <v>-900</v>
      </c>
      <c r="BD200" s="110"/>
      <c r="BE200" s="110"/>
      <c r="BF200" s="110"/>
      <c r="BG200" s="110"/>
      <c r="BH200" s="110"/>
      <c r="BI200" s="110"/>
      <c r="BJ200" s="110"/>
      <c r="BK200" s="332"/>
      <c r="BL200" s="111" t="s">
        <v>525</v>
      </c>
      <c r="BM200" s="117"/>
      <c r="BN200" s="36"/>
      <c r="BO200" s="36"/>
      <c r="BP200" s="36"/>
      <c r="BQ200" s="36"/>
      <c r="BR200" s="36"/>
      <c r="BS200" s="36"/>
      <c r="BT200" s="36"/>
      <c r="BU200" s="36"/>
    </row>
    <row r="201" spans="1:73" x14ac:dyDescent="0.2">
      <c r="A201" s="165"/>
      <c r="B201" s="129"/>
      <c r="C201" s="108"/>
      <c r="D201" s="307"/>
      <c r="E201" s="108" t="s">
        <v>287</v>
      </c>
      <c r="F201" s="346">
        <f t="shared" si="386"/>
        <v>74658</v>
      </c>
      <c r="G201" s="109">
        <f t="shared" si="387"/>
        <v>82226</v>
      </c>
      <c r="H201" s="110">
        <v>47752</v>
      </c>
      <c r="I201" s="110">
        <f t="shared" si="388"/>
        <v>47752</v>
      </c>
      <c r="J201" s="110">
        <f t="shared" si="389"/>
        <v>0</v>
      </c>
      <c r="K201" s="110"/>
      <c r="L201" s="110"/>
      <c r="M201" s="364"/>
      <c r="N201" s="398"/>
      <c r="O201" s="110"/>
      <c r="P201" s="110"/>
      <c r="Q201" s="110"/>
      <c r="R201" s="110"/>
      <c r="S201" s="110"/>
      <c r="T201" s="110"/>
      <c r="U201" s="110"/>
      <c r="V201" s="110"/>
      <c r="W201" s="110">
        <v>26906</v>
      </c>
      <c r="X201" s="110">
        <f t="shared" si="390"/>
        <v>34474</v>
      </c>
      <c r="Y201" s="110">
        <f t="shared" si="391"/>
        <v>7568</v>
      </c>
      <c r="Z201" s="110"/>
      <c r="AA201" s="398">
        <v>7568</v>
      </c>
      <c r="AB201" s="110"/>
      <c r="AC201" s="110"/>
      <c r="AD201" s="110"/>
      <c r="AE201" s="110"/>
      <c r="AF201" s="110">
        <v>0</v>
      </c>
      <c r="AG201" s="135">
        <f t="shared" si="392"/>
        <v>0</v>
      </c>
      <c r="AH201" s="135">
        <f t="shared" si="393"/>
        <v>0</v>
      </c>
      <c r="AI201" s="395"/>
      <c r="AJ201" s="135"/>
      <c r="AK201" s="135"/>
      <c r="AL201" s="135"/>
      <c r="AM201" s="135"/>
      <c r="AN201" s="135"/>
      <c r="AO201" s="135"/>
      <c r="AP201" s="135"/>
      <c r="AQ201" s="135"/>
      <c r="AR201" s="135">
        <v>0</v>
      </c>
      <c r="AS201" s="135">
        <f t="shared" si="394"/>
        <v>0</v>
      </c>
      <c r="AT201" s="135">
        <f t="shared" si="395"/>
        <v>0</v>
      </c>
      <c r="AU201" s="135"/>
      <c r="AV201" s="395"/>
      <c r="AW201" s="135"/>
      <c r="AX201" s="135"/>
      <c r="AY201" s="135"/>
      <c r="AZ201" s="110">
        <f t="shared" si="396"/>
        <v>0</v>
      </c>
      <c r="BA201" s="110">
        <f t="shared" si="397"/>
        <v>0</v>
      </c>
      <c r="BB201" s="110"/>
      <c r="BC201" s="398"/>
      <c r="BD201" s="110"/>
      <c r="BE201" s="110"/>
      <c r="BF201" s="110"/>
      <c r="BG201" s="110"/>
      <c r="BH201" s="110"/>
      <c r="BI201" s="110"/>
      <c r="BJ201" s="110"/>
      <c r="BK201" s="332"/>
      <c r="BL201" s="111" t="s">
        <v>526</v>
      </c>
      <c r="BM201" s="117"/>
      <c r="BN201" s="36"/>
      <c r="BO201" s="36"/>
      <c r="BP201" s="36"/>
      <c r="BQ201" s="36"/>
      <c r="BR201" s="36"/>
      <c r="BS201" s="36"/>
      <c r="BT201" s="36"/>
      <c r="BU201" s="36"/>
    </row>
    <row r="202" spans="1:73" ht="27.75" customHeight="1" x14ac:dyDescent="0.2">
      <c r="A202" s="165">
        <v>90000051699</v>
      </c>
      <c r="B202" s="129"/>
      <c r="C202" s="447" t="s">
        <v>226</v>
      </c>
      <c r="D202" s="448"/>
      <c r="E202" s="108" t="s">
        <v>260</v>
      </c>
      <c r="F202" s="346">
        <f t="shared" si="386"/>
        <v>662604</v>
      </c>
      <c r="G202" s="109">
        <f t="shared" si="387"/>
        <v>669037</v>
      </c>
      <c r="H202" s="110">
        <v>443451</v>
      </c>
      <c r="I202" s="110">
        <f t="shared" si="388"/>
        <v>443451</v>
      </c>
      <c r="J202" s="110">
        <f t="shared" si="389"/>
        <v>0</v>
      </c>
      <c r="K202" s="110"/>
      <c r="L202" s="110"/>
      <c r="M202" s="364"/>
      <c r="N202" s="398"/>
      <c r="O202" s="110"/>
      <c r="P202" s="110"/>
      <c r="Q202" s="110"/>
      <c r="R202" s="110"/>
      <c r="S202" s="110"/>
      <c r="T202" s="110"/>
      <c r="U202" s="110"/>
      <c r="V202" s="110"/>
      <c r="W202" s="110">
        <v>189478</v>
      </c>
      <c r="X202" s="110">
        <f t="shared" si="390"/>
        <v>192901</v>
      </c>
      <c r="Y202" s="110">
        <f t="shared" si="391"/>
        <v>3423</v>
      </c>
      <c r="Z202" s="110"/>
      <c r="AA202" s="398">
        <v>3423</v>
      </c>
      <c r="AB202" s="110"/>
      <c r="AC202" s="110"/>
      <c r="AD202" s="110"/>
      <c r="AE202" s="110"/>
      <c r="AF202" s="110">
        <v>29675</v>
      </c>
      <c r="AG202" s="135">
        <f t="shared" si="392"/>
        <v>32685</v>
      </c>
      <c r="AH202" s="135">
        <f t="shared" si="393"/>
        <v>3010</v>
      </c>
      <c r="AI202" s="395">
        <v>3010</v>
      </c>
      <c r="AJ202" s="135"/>
      <c r="AK202" s="135"/>
      <c r="AL202" s="135"/>
      <c r="AM202" s="135"/>
      <c r="AN202" s="135"/>
      <c r="AO202" s="135"/>
      <c r="AP202" s="135"/>
      <c r="AQ202" s="135"/>
      <c r="AR202" s="135">
        <v>0</v>
      </c>
      <c r="AS202" s="135">
        <f t="shared" si="394"/>
        <v>0</v>
      </c>
      <c r="AT202" s="135">
        <f t="shared" si="395"/>
        <v>0</v>
      </c>
      <c r="AU202" s="135"/>
      <c r="AV202" s="395"/>
      <c r="AW202" s="135"/>
      <c r="AX202" s="135"/>
      <c r="AY202" s="135"/>
      <c r="AZ202" s="110">
        <f t="shared" si="396"/>
        <v>0</v>
      </c>
      <c r="BA202" s="110">
        <f t="shared" si="397"/>
        <v>0</v>
      </c>
      <c r="BB202" s="110"/>
      <c r="BC202" s="398"/>
      <c r="BD202" s="110"/>
      <c r="BE202" s="110"/>
      <c r="BF202" s="110"/>
      <c r="BG202" s="110"/>
      <c r="BH202" s="110"/>
      <c r="BI202" s="110"/>
      <c r="BJ202" s="110"/>
      <c r="BK202" s="332"/>
      <c r="BL202" s="111" t="s">
        <v>527</v>
      </c>
      <c r="BM202" s="117"/>
      <c r="BN202" s="36"/>
      <c r="BO202" s="36"/>
      <c r="BP202" s="36"/>
      <c r="BQ202" s="36"/>
      <c r="BR202" s="36"/>
      <c r="BS202" s="36"/>
      <c r="BT202" s="36"/>
      <c r="BU202" s="36"/>
    </row>
    <row r="203" spans="1:73" x14ac:dyDescent="0.2">
      <c r="A203" s="165"/>
      <c r="B203" s="129"/>
      <c r="C203" s="108"/>
      <c r="D203" s="307"/>
      <c r="E203" s="108" t="s">
        <v>287</v>
      </c>
      <c r="F203" s="346">
        <f t="shared" si="386"/>
        <v>73720</v>
      </c>
      <c r="G203" s="109">
        <f t="shared" si="387"/>
        <v>73721</v>
      </c>
      <c r="H203" s="110">
        <v>49458</v>
      </c>
      <c r="I203" s="110">
        <f t="shared" si="388"/>
        <v>49458</v>
      </c>
      <c r="J203" s="110">
        <f t="shared" si="389"/>
        <v>0</v>
      </c>
      <c r="K203" s="110"/>
      <c r="L203" s="110"/>
      <c r="M203" s="364"/>
      <c r="N203" s="398"/>
      <c r="O203" s="110"/>
      <c r="P203" s="110"/>
      <c r="Q203" s="110"/>
      <c r="R203" s="110"/>
      <c r="S203" s="110"/>
      <c r="T203" s="110"/>
      <c r="U203" s="110"/>
      <c r="V203" s="110"/>
      <c r="W203" s="110">
        <v>24262</v>
      </c>
      <c r="X203" s="110">
        <f t="shared" si="390"/>
        <v>24263</v>
      </c>
      <c r="Y203" s="110">
        <f t="shared" si="391"/>
        <v>1</v>
      </c>
      <c r="Z203" s="110"/>
      <c r="AA203" s="398">
        <v>1</v>
      </c>
      <c r="AB203" s="110"/>
      <c r="AC203" s="110"/>
      <c r="AD203" s="110"/>
      <c r="AE203" s="110"/>
      <c r="AF203" s="110">
        <v>0</v>
      </c>
      <c r="AG203" s="135">
        <f t="shared" si="392"/>
        <v>0</v>
      </c>
      <c r="AH203" s="135">
        <f t="shared" si="393"/>
        <v>0</v>
      </c>
      <c r="AI203" s="395"/>
      <c r="AJ203" s="135"/>
      <c r="AK203" s="135"/>
      <c r="AL203" s="135"/>
      <c r="AM203" s="135"/>
      <c r="AN203" s="135"/>
      <c r="AO203" s="135"/>
      <c r="AP203" s="135"/>
      <c r="AQ203" s="135"/>
      <c r="AR203" s="135">
        <v>0</v>
      </c>
      <c r="AS203" s="135">
        <f t="shared" si="394"/>
        <v>0</v>
      </c>
      <c r="AT203" s="135">
        <f t="shared" si="395"/>
        <v>0</v>
      </c>
      <c r="AU203" s="135"/>
      <c r="AV203" s="395"/>
      <c r="AW203" s="135"/>
      <c r="AX203" s="135"/>
      <c r="AY203" s="135"/>
      <c r="AZ203" s="110">
        <f t="shared" si="396"/>
        <v>0</v>
      </c>
      <c r="BA203" s="110">
        <f t="shared" si="397"/>
        <v>0</v>
      </c>
      <c r="BB203" s="110"/>
      <c r="BC203" s="398"/>
      <c r="BD203" s="110"/>
      <c r="BE203" s="110"/>
      <c r="BF203" s="110"/>
      <c r="BG203" s="110"/>
      <c r="BH203" s="110"/>
      <c r="BI203" s="110"/>
      <c r="BJ203" s="110"/>
      <c r="BK203" s="332"/>
      <c r="BL203" s="111" t="s">
        <v>528</v>
      </c>
      <c r="BM203" s="117"/>
      <c r="BN203" s="36"/>
      <c r="BO203" s="36"/>
      <c r="BP203" s="36"/>
      <c r="BQ203" s="36"/>
      <c r="BR203" s="36"/>
      <c r="BS203" s="36"/>
      <c r="BT203" s="36"/>
      <c r="BU203" s="36"/>
    </row>
    <row r="204" spans="1:73" ht="27.75" customHeight="1" x14ac:dyDescent="0.2">
      <c r="A204" s="165">
        <v>90000051612</v>
      </c>
      <c r="B204" s="129"/>
      <c r="C204" s="447" t="s">
        <v>227</v>
      </c>
      <c r="D204" s="448"/>
      <c r="E204" s="108" t="s">
        <v>260</v>
      </c>
      <c r="F204" s="346">
        <f t="shared" ref="F204:F221" si="470">H204+W204+AF204+AQ204+AR204+AY204</f>
        <v>630892</v>
      </c>
      <c r="G204" s="109">
        <f t="shared" ref="G204:G221" si="471">I204+X204+AG204+AQ204+AS204+AZ204</f>
        <v>639298</v>
      </c>
      <c r="H204" s="110">
        <v>299414</v>
      </c>
      <c r="I204" s="110">
        <f t="shared" ref="I204:I217" si="472">J204+H204</f>
        <v>299414</v>
      </c>
      <c r="J204" s="110">
        <f t="shared" ref="J204:J217" si="473">SUM(K204:V204)</f>
        <v>0</v>
      </c>
      <c r="K204" s="110"/>
      <c r="L204" s="110"/>
      <c r="M204" s="364"/>
      <c r="N204" s="398"/>
      <c r="O204" s="110"/>
      <c r="P204" s="110"/>
      <c r="Q204" s="110"/>
      <c r="R204" s="110"/>
      <c r="S204" s="110"/>
      <c r="T204" s="110"/>
      <c r="U204" s="110"/>
      <c r="V204" s="110"/>
      <c r="W204" s="110">
        <v>322382</v>
      </c>
      <c r="X204" s="110">
        <f t="shared" ref="X204:X217" si="474">Y204+W204</f>
        <v>328130</v>
      </c>
      <c r="Y204" s="110">
        <f t="shared" ref="Y204:Y217" si="475">SUM(Z204:AE204)</f>
        <v>5748</v>
      </c>
      <c r="Z204" s="110"/>
      <c r="AA204" s="398">
        <v>5748</v>
      </c>
      <c r="AB204" s="110"/>
      <c r="AC204" s="110"/>
      <c r="AD204" s="110"/>
      <c r="AE204" s="110"/>
      <c r="AF204" s="110">
        <v>9096</v>
      </c>
      <c r="AG204" s="135">
        <f t="shared" ref="AG204:AG217" si="476">AH204+AF204</f>
        <v>11754</v>
      </c>
      <c r="AH204" s="135">
        <f t="shared" ref="AH204:AH217" si="477">SUM(AI204:AP204)</f>
        <v>2658</v>
      </c>
      <c r="AI204" s="395">
        <v>2658</v>
      </c>
      <c r="AJ204" s="135"/>
      <c r="AK204" s="135"/>
      <c r="AL204" s="135"/>
      <c r="AM204" s="135"/>
      <c r="AN204" s="135"/>
      <c r="AO204" s="135"/>
      <c r="AP204" s="135"/>
      <c r="AQ204" s="135"/>
      <c r="AR204" s="110">
        <v>0</v>
      </c>
      <c r="AS204" s="135">
        <f t="shared" ref="AS204:AS217" si="478">AT204+AR204</f>
        <v>0</v>
      </c>
      <c r="AT204" s="135">
        <f t="shared" ref="AT204:AT217" si="479">SUM(AU204:AX204)</f>
        <v>0</v>
      </c>
      <c r="AU204" s="135"/>
      <c r="AV204" s="395"/>
      <c r="AW204" s="135"/>
      <c r="AX204" s="135"/>
      <c r="AY204" s="135"/>
      <c r="AZ204" s="110">
        <f t="shared" ref="AZ204:AZ217" si="480">BA204+AY204</f>
        <v>0</v>
      </c>
      <c r="BA204" s="110">
        <f t="shared" ref="BA204:BA217" si="481">SUM(BB204:BK204)</f>
        <v>0</v>
      </c>
      <c r="BB204" s="110"/>
      <c r="BC204" s="398"/>
      <c r="BD204" s="110"/>
      <c r="BE204" s="110"/>
      <c r="BF204" s="110"/>
      <c r="BG204" s="110"/>
      <c r="BH204" s="110"/>
      <c r="BI204" s="110"/>
      <c r="BJ204" s="110"/>
      <c r="BK204" s="332"/>
      <c r="BL204" s="111" t="s">
        <v>529</v>
      </c>
      <c r="BM204" s="117"/>
      <c r="BN204" s="36"/>
      <c r="BO204" s="36"/>
      <c r="BP204" s="36"/>
      <c r="BQ204" s="36"/>
      <c r="BR204" s="36"/>
      <c r="BS204" s="36"/>
      <c r="BT204" s="36"/>
      <c r="BU204" s="36"/>
    </row>
    <row r="205" spans="1:73" x14ac:dyDescent="0.2">
      <c r="A205" s="165"/>
      <c r="B205" s="129"/>
      <c r="C205" s="108"/>
      <c r="D205" s="307"/>
      <c r="E205" s="108" t="s">
        <v>287</v>
      </c>
      <c r="F205" s="346">
        <f t="shared" si="470"/>
        <v>79785</v>
      </c>
      <c r="G205" s="109">
        <f t="shared" si="471"/>
        <v>84643</v>
      </c>
      <c r="H205" s="110">
        <v>44582</v>
      </c>
      <c r="I205" s="110">
        <f t="shared" si="472"/>
        <v>44582</v>
      </c>
      <c r="J205" s="110">
        <f t="shared" si="473"/>
        <v>0</v>
      </c>
      <c r="K205" s="110"/>
      <c r="L205" s="110"/>
      <c r="M205" s="364"/>
      <c r="N205" s="398"/>
      <c r="O205" s="110"/>
      <c r="P205" s="110"/>
      <c r="Q205" s="110"/>
      <c r="R205" s="110"/>
      <c r="S205" s="110"/>
      <c r="T205" s="110"/>
      <c r="U205" s="110"/>
      <c r="V205" s="110"/>
      <c r="W205" s="110">
        <v>35203</v>
      </c>
      <c r="X205" s="110">
        <f t="shared" si="474"/>
        <v>40061</v>
      </c>
      <c r="Y205" s="110">
        <f t="shared" si="475"/>
        <v>4858</v>
      </c>
      <c r="Z205" s="110"/>
      <c r="AA205" s="398">
        <v>4858</v>
      </c>
      <c r="AB205" s="110"/>
      <c r="AC205" s="110"/>
      <c r="AD205" s="110"/>
      <c r="AE205" s="110"/>
      <c r="AF205" s="110">
        <v>0</v>
      </c>
      <c r="AG205" s="135">
        <f t="shared" si="476"/>
        <v>0</v>
      </c>
      <c r="AH205" s="135">
        <f t="shared" si="477"/>
        <v>0</v>
      </c>
      <c r="AI205" s="395"/>
      <c r="AJ205" s="135"/>
      <c r="AK205" s="135"/>
      <c r="AL205" s="135"/>
      <c r="AM205" s="135"/>
      <c r="AN205" s="135"/>
      <c r="AO205" s="135"/>
      <c r="AP205" s="135"/>
      <c r="AQ205" s="135"/>
      <c r="AR205" s="135">
        <v>0</v>
      </c>
      <c r="AS205" s="135">
        <f t="shared" si="478"/>
        <v>0</v>
      </c>
      <c r="AT205" s="135">
        <f t="shared" si="479"/>
        <v>0</v>
      </c>
      <c r="AU205" s="135"/>
      <c r="AV205" s="395"/>
      <c r="AW205" s="135"/>
      <c r="AX205" s="135"/>
      <c r="AY205" s="135"/>
      <c r="AZ205" s="110">
        <f t="shared" si="480"/>
        <v>0</v>
      </c>
      <c r="BA205" s="110">
        <f t="shared" si="481"/>
        <v>0</v>
      </c>
      <c r="BB205" s="110"/>
      <c r="BC205" s="398"/>
      <c r="BD205" s="110"/>
      <c r="BE205" s="110"/>
      <c r="BF205" s="110"/>
      <c r="BG205" s="110"/>
      <c r="BH205" s="110"/>
      <c r="BI205" s="110"/>
      <c r="BJ205" s="110"/>
      <c r="BK205" s="332"/>
      <c r="BL205" s="111" t="s">
        <v>530</v>
      </c>
      <c r="BM205" s="117"/>
      <c r="BN205" s="36"/>
      <c r="BO205" s="36"/>
      <c r="BP205" s="36"/>
      <c r="BQ205" s="36"/>
      <c r="BR205" s="36"/>
      <c r="BS205" s="36"/>
      <c r="BT205" s="36"/>
      <c r="BU205" s="36"/>
    </row>
    <row r="206" spans="1:73" s="441" customFormat="1" ht="36" x14ac:dyDescent="0.2">
      <c r="A206" s="165"/>
      <c r="B206" s="129"/>
      <c r="C206" s="439"/>
      <c r="D206" s="440"/>
      <c r="E206" s="439" t="s">
        <v>765</v>
      </c>
      <c r="F206" s="346">
        <f t="shared" ref="F206" si="482">H206+W206+AF206+AQ206+AR206+AY206</f>
        <v>0</v>
      </c>
      <c r="G206" s="109">
        <f t="shared" ref="G206" si="483">I206+X206+AG206+AQ206+AS206+AZ206</f>
        <v>1846</v>
      </c>
      <c r="H206" s="110"/>
      <c r="I206" s="110">
        <f t="shared" ref="I206" si="484">J206+H206</f>
        <v>1846</v>
      </c>
      <c r="J206" s="110">
        <f t="shared" ref="J206" si="485">SUM(K206:V206)</f>
        <v>1846</v>
      </c>
      <c r="K206" s="110"/>
      <c r="L206" s="110"/>
      <c r="M206" s="364"/>
      <c r="N206" s="398">
        <v>1846</v>
      </c>
      <c r="O206" s="110"/>
      <c r="P206" s="110"/>
      <c r="Q206" s="110"/>
      <c r="R206" s="110"/>
      <c r="S206" s="110"/>
      <c r="T206" s="110"/>
      <c r="U206" s="110"/>
      <c r="V206" s="110"/>
      <c r="W206" s="110"/>
      <c r="X206" s="110">
        <f t="shared" ref="X206" si="486">Y206+W206</f>
        <v>0</v>
      </c>
      <c r="Y206" s="110">
        <f t="shared" ref="Y206" si="487">SUM(Z206:AE206)</f>
        <v>0</v>
      </c>
      <c r="Z206" s="110"/>
      <c r="AA206" s="398"/>
      <c r="AB206" s="110"/>
      <c r="AC206" s="110"/>
      <c r="AD206" s="110"/>
      <c r="AE206" s="110"/>
      <c r="AF206" s="110"/>
      <c r="AG206" s="135">
        <f t="shared" ref="AG206" si="488">AH206+AF206</f>
        <v>0</v>
      </c>
      <c r="AH206" s="135">
        <f t="shared" ref="AH206" si="489">SUM(AI206:AP206)</f>
        <v>0</v>
      </c>
      <c r="AI206" s="39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>
        <f t="shared" ref="AS206" si="490">AT206+AR206</f>
        <v>0</v>
      </c>
      <c r="AT206" s="135">
        <f t="shared" ref="AT206" si="491">SUM(AU206:AX206)</f>
        <v>0</v>
      </c>
      <c r="AU206" s="135"/>
      <c r="AV206" s="395"/>
      <c r="AW206" s="135"/>
      <c r="AX206" s="135"/>
      <c r="AY206" s="135"/>
      <c r="AZ206" s="110">
        <f t="shared" ref="AZ206" si="492">BA206+AY206</f>
        <v>0</v>
      </c>
      <c r="BA206" s="110">
        <f t="shared" ref="BA206" si="493">SUM(BB206:BK206)</f>
        <v>0</v>
      </c>
      <c r="BB206" s="110"/>
      <c r="BC206" s="398"/>
      <c r="BD206" s="110"/>
      <c r="BE206" s="110"/>
      <c r="BF206" s="110"/>
      <c r="BG206" s="110"/>
      <c r="BH206" s="110"/>
      <c r="BI206" s="110"/>
      <c r="BJ206" s="110"/>
      <c r="BK206" s="332"/>
      <c r="BL206" s="111" t="s">
        <v>769</v>
      </c>
      <c r="BM206" s="117"/>
      <c r="BN206" s="36"/>
      <c r="BO206" s="36"/>
      <c r="BP206" s="36"/>
      <c r="BQ206" s="36"/>
      <c r="BR206" s="36"/>
      <c r="BS206" s="36"/>
      <c r="BT206" s="36"/>
      <c r="BU206" s="36"/>
    </row>
    <row r="207" spans="1:73" ht="24" x14ac:dyDescent="0.2">
      <c r="A207" s="165">
        <v>90009251342</v>
      </c>
      <c r="B207" s="129"/>
      <c r="C207" s="447" t="s">
        <v>288</v>
      </c>
      <c r="D207" s="448"/>
      <c r="E207" s="108" t="s">
        <v>260</v>
      </c>
      <c r="F207" s="346">
        <f t="shared" si="470"/>
        <v>849898</v>
      </c>
      <c r="G207" s="109">
        <f t="shared" si="471"/>
        <v>852379</v>
      </c>
      <c r="H207" s="110">
        <v>52163</v>
      </c>
      <c r="I207" s="110">
        <f t="shared" si="472"/>
        <v>52163</v>
      </c>
      <c r="J207" s="110">
        <f t="shared" si="473"/>
        <v>0</v>
      </c>
      <c r="K207" s="110"/>
      <c r="L207" s="110"/>
      <c r="M207" s="364"/>
      <c r="N207" s="398"/>
      <c r="O207" s="110"/>
      <c r="P207" s="110"/>
      <c r="Q207" s="110"/>
      <c r="R207" s="110"/>
      <c r="S207" s="110"/>
      <c r="T207" s="110"/>
      <c r="U207" s="110"/>
      <c r="V207" s="110"/>
      <c r="W207" s="110">
        <v>785360</v>
      </c>
      <c r="X207" s="110">
        <f t="shared" si="474"/>
        <v>788511</v>
      </c>
      <c r="Y207" s="110">
        <f t="shared" si="475"/>
        <v>3151</v>
      </c>
      <c r="Z207" s="110">
        <f>3239-88</f>
        <v>3151</v>
      </c>
      <c r="AA207" s="398"/>
      <c r="AB207" s="110"/>
      <c r="AC207" s="110"/>
      <c r="AD207" s="110"/>
      <c r="AE207" s="110"/>
      <c r="AF207" s="110">
        <v>12375</v>
      </c>
      <c r="AG207" s="135">
        <f t="shared" si="476"/>
        <v>11705</v>
      </c>
      <c r="AH207" s="135">
        <f t="shared" si="477"/>
        <v>-670</v>
      </c>
      <c r="AI207" s="395">
        <v>-670</v>
      </c>
      <c r="AJ207" s="135"/>
      <c r="AK207" s="135"/>
      <c r="AL207" s="135"/>
      <c r="AM207" s="135"/>
      <c r="AN207" s="135"/>
      <c r="AO207" s="135"/>
      <c r="AP207" s="135"/>
      <c r="AQ207" s="135"/>
      <c r="AR207" s="110">
        <v>0</v>
      </c>
      <c r="AS207" s="135">
        <f t="shared" si="478"/>
        <v>0</v>
      </c>
      <c r="AT207" s="135">
        <f t="shared" si="479"/>
        <v>0</v>
      </c>
      <c r="AU207" s="135"/>
      <c r="AV207" s="395"/>
      <c r="AW207" s="135"/>
      <c r="AX207" s="135"/>
      <c r="AY207" s="135"/>
      <c r="AZ207" s="110">
        <f t="shared" si="480"/>
        <v>0</v>
      </c>
      <c r="BA207" s="110">
        <f t="shared" si="481"/>
        <v>0</v>
      </c>
      <c r="BB207" s="110"/>
      <c r="BC207" s="398"/>
      <c r="BD207" s="110"/>
      <c r="BE207" s="110"/>
      <c r="BF207" s="110"/>
      <c r="BG207" s="110"/>
      <c r="BH207" s="110"/>
      <c r="BI207" s="110"/>
      <c r="BJ207" s="110"/>
      <c r="BK207" s="332"/>
      <c r="BL207" s="111" t="s">
        <v>531</v>
      </c>
      <c r="BM207" s="117"/>
      <c r="BN207" s="36"/>
      <c r="BO207" s="36"/>
      <c r="BP207" s="36"/>
      <c r="BQ207" s="36"/>
      <c r="BR207" s="36"/>
      <c r="BS207" s="36"/>
      <c r="BT207" s="36"/>
      <c r="BU207" s="36"/>
    </row>
    <row r="208" spans="1:73" ht="36" x14ac:dyDescent="0.2">
      <c r="A208" s="165">
        <v>90009249367</v>
      </c>
      <c r="B208" s="129"/>
      <c r="C208" s="447" t="s">
        <v>370</v>
      </c>
      <c r="D208" s="448"/>
      <c r="E208" s="108" t="s">
        <v>289</v>
      </c>
      <c r="F208" s="346">
        <f t="shared" si="470"/>
        <v>1234088</v>
      </c>
      <c r="G208" s="109">
        <f t="shared" si="471"/>
        <v>1474206</v>
      </c>
      <c r="H208" s="110">
        <v>921207</v>
      </c>
      <c r="I208" s="110">
        <f t="shared" si="472"/>
        <v>905353</v>
      </c>
      <c r="J208" s="110">
        <f t="shared" si="473"/>
        <v>-15854</v>
      </c>
      <c r="K208" s="110"/>
      <c r="L208" s="110"/>
      <c r="M208" s="364"/>
      <c r="N208" s="398">
        <v>-15854</v>
      </c>
      <c r="O208" s="110"/>
      <c r="P208" s="110"/>
      <c r="Q208" s="110"/>
      <c r="R208" s="110"/>
      <c r="S208" s="110"/>
      <c r="T208" s="110"/>
      <c r="U208" s="110"/>
      <c r="V208" s="110"/>
      <c r="W208" s="110">
        <v>282187</v>
      </c>
      <c r="X208" s="110">
        <f t="shared" si="474"/>
        <v>534243</v>
      </c>
      <c r="Y208" s="110">
        <f t="shared" si="475"/>
        <v>252056</v>
      </c>
      <c r="Z208" s="110">
        <v>11445</v>
      </c>
      <c r="AA208" s="398">
        <v>240611</v>
      </c>
      <c r="AB208" s="110"/>
      <c r="AC208" s="110"/>
      <c r="AD208" s="110"/>
      <c r="AE208" s="110"/>
      <c r="AF208" s="110">
        <v>30694</v>
      </c>
      <c r="AG208" s="135">
        <f t="shared" si="476"/>
        <v>33325</v>
      </c>
      <c r="AH208" s="135">
        <f t="shared" si="477"/>
        <v>2631</v>
      </c>
      <c r="AI208" s="395">
        <v>2631</v>
      </c>
      <c r="AJ208" s="135"/>
      <c r="AK208" s="135"/>
      <c r="AL208" s="135"/>
      <c r="AM208" s="135"/>
      <c r="AN208" s="135"/>
      <c r="AO208" s="135"/>
      <c r="AP208" s="135"/>
      <c r="AQ208" s="135"/>
      <c r="AR208" s="110">
        <v>0</v>
      </c>
      <c r="AS208" s="135">
        <f t="shared" si="478"/>
        <v>1660</v>
      </c>
      <c r="AT208" s="135">
        <f t="shared" si="479"/>
        <v>1660</v>
      </c>
      <c r="AU208" s="135">
        <v>1660</v>
      </c>
      <c r="AV208" s="395"/>
      <c r="AW208" s="135"/>
      <c r="AX208" s="135"/>
      <c r="AY208" s="135"/>
      <c r="AZ208" s="110">
        <f t="shared" si="480"/>
        <v>-375</v>
      </c>
      <c r="BA208" s="110">
        <f t="shared" si="481"/>
        <v>-375</v>
      </c>
      <c r="BB208" s="110"/>
      <c r="BC208" s="398">
        <v>-375</v>
      </c>
      <c r="BD208" s="110"/>
      <c r="BE208" s="110"/>
      <c r="BF208" s="110"/>
      <c r="BG208" s="110"/>
      <c r="BH208" s="110"/>
      <c r="BI208" s="110"/>
      <c r="BJ208" s="110"/>
      <c r="BK208" s="332"/>
      <c r="BL208" s="111" t="s">
        <v>532</v>
      </c>
      <c r="BM208" s="117"/>
      <c r="BN208" s="36"/>
      <c r="BO208" s="36"/>
      <c r="BP208" s="36"/>
      <c r="BQ208" s="36"/>
      <c r="BR208" s="36"/>
      <c r="BS208" s="36"/>
      <c r="BT208" s="36"/>
      <c r="BU208" s="36"/>
    </row>
    <row r="209" spans="1:73" s="154" customFormat="1" x14ac:dyDescent="0.2">
      <c r="A209" s="165"/>
      <c r="B209" s="129"/>
      <c r="C209" s="108"/>
      <c r="D209" s="307"/>
      <c r="E209" s="108" t="s">
        <v>311</v>
      </c>
      <c r="F209" s="346">
        <f t="shared" si="470"/>
        <v>165247</v>
      </c>
      <c r="G209" s="109">
        <f t="shared" si="471"/>
        <v>168992</v>
      </c>
      <c r="H209" s="110">
        <v>158537</v>
      </c>
      <c r="I209" s="110">
        <f t="shared" si="472"/>
        <v>157271</v>
      </c>
      <c r="J209" s="110">
        <f t="shared" si="473"/>
        <v>-1266</v>
      </c>
      <c r="K209" s="110"/>
      <c r="L209" s="110"/>
      <c r="M209" s="364">
        <v>516</v>
      </c>
      <c r="N209" s="398">
        <v>-1782</v>
      </c>
      <c r="O209" s="110"/>
      <c r="P209" s="110"/>
      <c r="Q209" s="110"/>
      <c r="R209" s="110"/>
      <c r="S209" s="110"/>
      <c r="T209" s="110"/>
      <c r="U209" s="110"/>
      <c r="V209" s="110"/>
      <c r="W209" s="110">
        <v>0</v>
      </c>
      <c r="X209" s="110">
        <f t="shared" si="474"/>
        <v>0</v>
      </c>
      <c r="Y209" s="110">
        <f t="shared" si="475"/>
        <v>0</v>
      </c>
      <c r="Z209" s="110"/>
      <c r="AA209" s="398"/>
      <c r="AB209" s="110"/>
      <c r="AC209" s="110"/>
      <c r="AD209" s="110"/>
      <c r="AE209" s="110"/>
      <c r="AF209" s="110">
        <v>6710</v>
      </c>
      <c r="AG209" s="135">
        <f t="shared" si="476"/>
        <v>11542</v>
      </c>
      <c r="AH209" s="135">
        <f t="shared" si="477"/>
        <v>4832</v>
      </c>
      <c r="AI209" s="395">
        <v>4832</v>
      </c>
      <c r="AJ209" s="135"/>
      <c r="AK209" s="135"/>
      <c r="AL209" s="135"/>
      <c r="AM209" s="135"/>
      <c r="AN209" s="135"/>
      <c r="AO209" s="135"/>
      <c r="AP209" s="135"/>
      <c r="AQ209" s="135"/>
      <c r="AR209" s="110">
        <v>0</v>
      </c>
      <c r="AS209" s="135">
        <f t="shared" si="478"/>
        <v>179</v>
      </c>
      <c r="AT209" s="135">
        <f t="shared" si="479"/>
        <v>179</v>
      </c>
      <c r="AU209" s="135">
        <v>179</v>
      </c>
      <c r="AV209" s="395"/>
      <c r="AW209" s="135"/>
      <c r="AX209" s="135"/>
      <c r="AY209" s="135"/>
      <c r="AZ209" s="110">
        <f t="shared" si="480"/>
        <v>0</v>
      </c>
      <c r="BA209" s="110">
        <f t="shared" si="481"/>
        <v>0</v>
      </c>
      <c r="BB209" s="110"/>
      <c r="BC209" s="398"/>
      <c r="BD209" s="110"/>
      <c r="BE209" s="110"/>
      <c r="BF209" s="110"/>
      <c r="BG209" s="110"/>
      <c r="BH209" s="110"/>
      <c r="BI209" s="110"/>
      <c r="BJ209" s="110"/>
      <c r="BK209" s="332"/>
      <c r="BL209" s="111" t="s">
        <v>533</v>
      </c>
      <c r="BM209" s="117" t="s">
        <v>695</v>
      </c>
      <c r="BN209" s="36"/>
      <c r="BO209" s="36"/>
      <c r="BP209" s="36"/>
      <c r="BQ209" s="36"/>
      <c r="BR209" s="36"/>
      <c r="BS209" s="36"/>
      <c r="BT209" s="36"/>
      <c r="BU209" s="36"/>
    </row>
    <row r="210" spans="1:73" s="222" customFormat="1" x14ac:dyDescent="0.2">
      <c r="A210" s="165">
        <v>90010478153</v>
      </c>
      <c r="B210" s="129"/>
      <c r="C210" s="447" t="s">
        <v>574</v>
      </c>
      <c r="D210" s="448"/>
      <c r="E210" s="108" t="s">
        <v>399</v>
      </c>
      <c r="F210" s="346">
        <f t="shared" si="470"/>
        <v>107950</v>
      </c>
      <c r="G210" s="109">
        <f t="shared" si="471"/>
        <v>107950</v>
      </c>
      <c r="H210" s="110">
        <v>107950</v>
      </c>
      <c r="I210" s="110">
        <f t="shared" si="472"/>
        <v>107950</v>
      </c>
      <c r="J210" s="110">
        <f t="shared" si="473"/>
        <v>0</v>
      </c>
      <c r="K210" s="110"/>
      <c r="L210" s="110"/>
      <c r="M210" s="364"/>
      <c r="N210" s="398"/>
      <c r="O210" s="110"/>
      <c r="P210" s="110"/>
      <c r="Q210" s="110"/>
      <c r="R210" s="110"/>
      <c r="S210" s="110"/>
      <c r="T210" s="110"/>
      <c r="U210" s="110"/>
      <c r="V210" s="110"/>
      <c r="W210" s="110">
        <v>0</v>
      </c>
      <c r="X210" s="110">
        <f t="shared" si="474"/>
        <v>0</v>
      </c>
      <c r="Y210" s="110">
        <f t="shared" si="475"/>
        <v>0</v>
      </c>
      <c r="Z210" s="110"/>
      <c r="AA210" s="398"/>
      <c r="AB210" s="110"/>
      <c r="AC210" s="110"/>
      <c r="AD210" s="110"/>
      <c r="AE210" s="110"/>
      <c r="AF210" s="110">
        <v>0</v>
      </c>
      <c r="AG210" s="135">
        <f t="shared" si="476"/>
        <v>0</v>
      </c>
      <c r="AH210" s="135">
        <f t="shared" si="477"/>
        <v>0</v>
      </c>
      <c r="AI210" s="395"/>
      <c r="AJ210" s="135"/>
      <c r="AK210" s="135"/>
      <c r="AL210" s="135"/>
      <c r="AM210" s="135"/>
      <c r="AN210" s="135"/>
      <c r="AO210" s="135"/>
      <c r="AP210" s="135"/>
      <c r="AQ210" s="135"/>
      <c r="AR210" s="110">
        <v>0</v>
      </c>
      <c r="AS210" s="135">
        <f t="shared" si="478"/>
        <v>0</v>
      </c>
      <c r="AT210" s="135">
        <f t="shared" si="479"/>
        <v>0</v>
      </c>
      <c r="AU210" s="135"/>
      <c r="AV210" s="395"/>
      <c r="AW210" s="135"/>
      <c r="AX210" s="135"/>
      <c r="AY210" s="135"/>
      <c r="AZ210" s="110">
        <f t="shared" si="480"/>
        <v>0</v>
      </c>
      <c r="BA210" s="110">
        <f t="shared" si="481"/>
        <v>0</v>
      </c>
      <c r="BB210" s="110"/>
      <c r="BC210" s="398"/>
      <c r="BD210" s="110"/>
      <c r="BE210" s="110"/>
      <c r="BF210" s="110"/>
      <c r="BG210" s="110"/>
      <c r="BH210" s="110"/>
      <c r="BI210" s="110"/>
      <c r="BJ210" s="110"/>
      <c r="BK210" s="332"/>
      <c r="BL210" s="111" t="s">
        <v>534</v>
      </c>
      <c r="BM210" s="117"/>
      <c r="BN210" s="36"/>
      <c r="BO210" s="36"/>
      <c r="BP210" s="36"/>
      <c r="BQ210" s="36"/>
      <c r="BR210" s="36"/>
      <c r="BS210" s="36"/>
      <c r="BT210" s="36"/>
      <c r="BU210" s="36"/>
    </row>
    <row r="211" spans="1:73" ht="24" x14ac:dyDescent="0.2">
      <c r="A211" s="165">
        <v>90000783949</v>
      </c>
      <c r="B211" s="129"/>
      <c r="C211" s="447" t="s">
        <v>19</v>
      </c>
      <c r="D211" s="448"/>
      <c r="E211" s="108" t="s">
        <v>260</v>
      </c>
      <c r="F211" s="346">
        <f t="shared" si="470"/>
        <v>617489</v>
      </c>
      <c r="G211" s="109">
        <f t="shared" si="471"/>
        <v>627336</v>
      </c>
      <c r="H211" s="110">
        <v>304037</v>
      </c>
      <c r="I211" s="110">
        <f t="shared" si="472"/>
        <v>308331</v>
      </c>
      <c r="J211" s="110">
        <f t="shared" si="473"/>
        <v>4294</v>
      </c>
      <c r="K211" s="110">
        <v>1294</v>
      </c>
      <c r="L211" s="110"/>
      <c r="M211" s="364"/>
      <c r="N211" s="398">
        <v>3000</v>
      </c>
      <c r="O211" s="110"/>
      <c r="P211" s="110"/>
      <c r="Q211" s="110"/>
      <c r="R211" s="110"/>
      <c r="S211" s="110"/>
      <c r="T211" s="110"/>
      <c r="U211" s="110"/>
      <c r="V211" s="110"/>
      <c r="W211" s="110">
        <v>312502</v>
      </c>
      <c r="X211" s="110">
        <f t="shared" si="474"/>
        <v>317479</v>
      </c>
      <c r="Y211" s="110">
        <f t="shared" si="475"/>
        <v>4977</v>
      </c>
      <c r="Z211" s="110">
        <v>2376</v>
      </c>
      <c r="AA211" s="398">
        <f>3120-420-99</f>
        <v>2601</v>
      </c>
      <c r="AB211" s="110"/>
      <c r="AC211" s="110"/>
      <c r="AD211" s="110"/>
      <c r="AE211" s="110"/>
      <c r="AF211" s="110">
        <v>950</v>
      </c>
      <c r="AG211" s="135">
        <f t="shared" si="476"/>
        <v>1026</v>
      </c>
      <c r="AH211" s="135">
        <f t="shared" si="477"/>
        <v>76</v>
      </c>
      <c r="AI211" s="395">
        <v>76</v>
      </c>
      <c r="AJ211" s="135"/>
      <c r="AK211" s="135"/>
      <c r="AL211" s="135"/>
      <c r="AM211" s="135"/>
      <c r="AN211" s="135"/>
      <c r="AO211" s="135"/>
      <c r="AP211" s="135"/>
      <c r="AQ211" s="135"/>
      <c r="AR211" s="110">
        <v>0</v>
      </c>
      <c r="AS211" s="135">
        <f t="shared" si="478"/>
        <v>500</v>
      </c>
      <c r="AT211" s="135">
        <f t="shared" si="479"/>
        <v>500</v>
      </c>
      <c r="AU211" s="135">
        <v>500</v>
      </c>
      <c r="AV211" s="395"/>
      <c r="AW211" s="135"/>
      <c r="AX211" s="135"/>
      <c r="AY211" s="135"/>
      <c r="AZ211" s="110">
        <f t="shared" si="480"/>
        <v>0</v>
      </c>
      <c r="BA211" s="110">
        <f t="shared" si="481"/>
        <v>0</v>
      </c>
      <c r="BB211" s="110"/>
      <c r="BC211" s="398"/>
      <c r="BD211" s="110"/>
      <c r="BE211" s="110"/>
      <c r="BF211" s="110"/>
      <c r="BG211" s="110"/>
      <c r="BH211" s="110"/>
      <c r="BI211" s="110"/>
      <c r="BJ211" s="110"/>
      <c r="BK211" s="332"/>
      <c r="BL211" s="111" t="s">
        <v>535</v>
      </c>
      <c r="BM211" s="117"/>
      <c r="BN211" s="36"/>
      <c r="BO211" s="36"/>
      <c r="BP211" s="36"/>
      <c r="BQ211" s="36"/>
      <c r="BR211" s="36"/>
      <c r="BS211" s="36"/>
      <c r="BT211" s="36"/>
      <c r="BU211" s="36"/>
    </row>
    <row r="212" spans="1:73" x14ac:dyDescent="0.2">
      <c r="A212" s="165"/>
      <c r="B212" s="129"/>
      <c r="C212" s="108"/>
      <c r="D212" s="307"/>
      <c r="E212" s="108" t="s">
        <v>287</v>
      </c>
      <c r="F212" s="346">
        <f t="shared" si="470"/>
        <v>54789</v>
      </c>
      <c r="G212" s="109">
        <f t="shared" si="471"/>
        <v>55045</v>
      </c>
      <c r="H212" s="110">
        <v>37804</v>
      </c>
      <c r="I212" s="110">
        <f t="shared" si="472"/>
        <v>37804</v>
      </c>
      <c r="J212" s="110">
        <f t="shared" si="473"/>
        <v>0</v>
      </c>
      <c r="K212" s="110"/>
      <c r="L212" s="110"/>
      <c r="M212" s="364"/>
      <c r="N212" s="398"/>
      <c r="O212" s="110"/>
      <c r="P212" s="110"/>
      <c r="Q212" s="110"/>
      <c r="R212" s="110"/>
      <c r="S212" s="110"/>
      <c r="T212" s="110"/>
      <c r="U212" s="110"/>
      <c r="V212" s="110"/>
      <c r="W212" s="110">
        <v>16985</v>
      </c>
      <c r="X212" s="110">
        <f t="shared" si="474"/>
        <v>17241</v>
      </c>
      <c r="Y212" s="110">
        <f t="shared" si="475"/>
        <v>256</v>
      </c>
      <c r="Z212" s="110"/>
      <c r="AA212" s="398">
        <v>256</v>
      </c>
      <c r="AB212" s="110"/>
      <c r="AC212" s="110"/>
      <c r="AD212" s="110"/>
      <c r="AE212" s="110"/>
      <c r="AF212" s="110">
        <v>0</v>
      </c>
      <c r="AG212" s="135">
        <f t="shared" si="476"/>
        <v>0</v>
      </c>
      <c r="AH212" s="135">
        <f t="shared" si="477"/>
        <v>0</v>
      </c>
      <c r="AI212" s="395"/>
      <c r="AJ212" s="135"/>
      <c r="AK212" s="135"/>
      <c r="AL212" s="135"/>
      <c r="AM212" s="135"/>
      <c r="AN212" s="135"/>
      <c r="AO212" s="135"/>
      <c r="AP212" s="135"/>
      <c r="AQ212" s="135"/>
      <c r="AR212" s="135">
        <v>0</v>
      </c>
      <c r="AS212" s="135">
        <f t="shared" si="478"/>
        <v>0</v>
      </c>
      <c r="AT212" s="135">
        <f t="shared" si="479"/>
        <v>0</v>
      </c>
      <c r="AU212" s="135"/>
      <c r="AV212" s="395"/>
      <c r="AW212" s="135"/>
      <c r="AX212" s="135"/>
      <c r="AY212" s="135"/>
      <c r="AZ212" s="110">
        <f t="shared" si="480"/>
        <v>0</v>
      </c>
      <c r="BA212" s="110">
        <f t="shared" si="481"/>
        <v>0</v>
      </c>
      <c r="BB212" s="110"/>
      <c r="BC212" s="398"/>
      <c r="BD212" s="110"/>
      <c r="BE212" s="110"/>
      <c r="BF212" s="110"/>
      <c r="BG212" s="110"/>
      <c r="BH212" s="110"/>
      <c r="BI212" s="110"/>
      <c r="BJ212" s="110"/>
      <c r="BK212" s="332"/>
      <c r="BL212" s="111" t="s">
        <v>536</v>
      </c>
      <c r="BM212" s="117"/>
      <c r="BN212" s="36"/>
      <c r="BO212" s="36"/>
      <c r="BP212" s="36"/>
      <c r="BQ212" s="36"/>
      <c r="BR212" s="36"/>
      <c r="BS212" s="36"/>
      <c r="BT212" s="36"/>
      <c r="BU212" s="36"/>
    </row>
    <row r="213" spans="1:73" s="356" customFormat="1" ht="60" x14ac:dyDescent="0.2">
      <c r="A213" s="165"/>
      <c r="B213" s="129"/>
      <c r="C213" s="357"/>
      <c r="D213" s="358"/>
      <c r="E213" s="357" t="s">
        <v>737</v>
      </c>
      <c r="F213" s="346">
        <f t="shared" ref="F213" si="494">H213+W213+AF213+AQ213+AR213+AY213</f>
        <v>0</v>
      </c>
      <c r="G213" s="109">
        <f t="shared" ref="G213" si="495">I213+X213+AG213+AQ213+AS213+AZ213</f>
        <v>17</v>
      </c>
      <c r="H213" s="110"/>
      <c r="I213" s="110">
        <f t="shared" ref="I213" si="496">J213+H213</f>
        <v>17</v>
      </c>
      <c r="J213" s="110">
        <f t="shared" ref="J213" si="497">SUM(K213:V213)</f>
        <v>17</v>
      </c>
      <c r="K213" s="110"/>
      <c r="L213" s="110">
        <v>17</v>
      </c>
      <c r="M213" s="364"/>
      <c r="N213" s="398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>
        <f t="shared" ref="X213" si="498">Y213+W213</f>
        <v>0</v>
      </c>
      <c r="Y213" s="110">
        <f t="shared" ref="Y213" si="499">SUM(Z213:AE213)</f>
        <v>0</v>
      </c>
      <c r="Z213" s="110"/>
      <c r="AA213" s="398"/>
      <c r="AB213" s="110"/>
      <c r="AC213" s="110"/>
      <c r="AD213" s="110"/>
      <c r="AE213" s="110"/>
      <c r="AF213" s="110"/>
      <c r="AG213" s="135">
        <f t="shared" ref="AG213" si="500">AH213+AF213</f>
        <v>0</v>
      </c>
      <c r="AH213" s="135">
        <f t="shared" ref="AH213" si="501">SUM(AI213:AP213)</f>
        <v>0</v>
      </c>
      <c r="AI213" s="39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>
        <f t="shared" ref="AS213" si="502">AT213+AR213</f>
        <v>0</v>
      </c>
      <c r="AT213" s="135">
        <f t="shared" ref="AT213" si="503">SUM(AU213:AX213)</f>
        <v>0</v>
      </c>
      <c r="AU213" s="135"/>
      <c r="AV213" s="395"/>
      <c r="AW213" s="135"/>
      <c r="AX213" s="135"/>
      <c r="AY213" s="135"/>
      <c r="AZ213" s="110">
        <f t="shared" ref="AZ213" si="504">BA213+AY213</f>
        <v>0</v>
      </c>
      <c r="BA213" s="110">
        <f t="shared" ref="BA213" si="505">SUM(BB213:BK213)</f>
        <v>0</v>
      </c>
      <c r="BB213" s="110"/>
      <c r="BC213" s="398"/>
      <c r="BD213" s="110"/>
      <c r="BE213" s="110"/>
      <c r="BF213" s="110"/>
      <c r="BG213" s="110"/>
      <c r="BH213" s="110"/>
      <c r="BI213" s="110"/>
      <c r="BJ213" s="110"/>
      <c r="BK213" s="332"/>
      <c r="BL213" s="111" t="s">
        <v>738</v>
      </c>
      <c r="BM213" s="117"/>
      <c r="BN213" s="36"/>
      <c r="BO213" s="36"/>
      <c r="BP213" s="36"/>
      <c r="BQ213" s="36"/>
      <c r="BR213" s="36"/>
      <c r="BS213" s="36"/>
      <c r="BT213" s="36"/>
      <c r="BU213" s="36"/>
    </row>
    <row r="214" spans="1:73" ht="24" x14ac:dyDescent="0.2">
      <c r="A214" s="165">
        <v>90000051646</v>
      </c>
      <c r="B214" s="129"/>
      <c r="C214" s="447" t="s">
        <v>176</v>
      </c>
      <c r="D214" s="448"/>
      <c r="E214" s="108" t="s">
        <v>260</v>
      </c>
      <c r="F214" s="346">
        <f t="shared" si="470"/>
        <v>254279</v>
      </c>
      <c r="G214" s="109">
        <f t="shared" si="471"/>
        <v>258649</v>
      </c>
      <c r="H214" s="110">
        <v>87002</v>
      </c>
      <c r="I214" s="110">
        <f t="shared" si="472"/>
        <v>87002</v>
      </c>
      <c r="J214" s="110">
        <f t="shared" si="473"/>
        <v>0</v>
      </c>
      <c r="K214" s="110"/>
      <c r="L214" s="110"/>
      <c r="M214" s="364"/>
      <c r="N214" s="398"/>
      <c r="O214" s="110"/>
      <c r="P214" s="110"/>
      <c r="Q214" s="110"/>
      <c r="R214" s="110"/>
      <c r="S214" s="110"/>
      <c r="T214" s="110"/>
      <c r="U214" s="110"/>
      <c r="V214" s="110"/>
      <c r="W214" s="110">
        <v>167277</v>
      </c>
      <c r="X214" s="110">
        <f t="shared" si="474"/>
        <v>171607</v>
      </c>
      <c r="Y214" s="110">
        <f t="shared" si="475"/>
        <v>4330</v>
      </c>
      <c r="Z214" s="110"/>
      <c r="AA214" s="398">
        <v>4330</v>
      </c>
      <c r="AB214" s="110"/>
      <c r="AC214" s="110"/>
      <c r="AD214" s="110"/>
      <c r="AE214" s="110"/>
      <c r="AF214" s="110">
        <v>0</v>
      </c>
      <c r="AG214" s="135">
        <f t="shared" si="476"/>
        <v>50</v>
      </c>
      <c r="AH214" s="135">
        <f t="shared" si="477"/>
        <v>50</v>
      </c>
      <c r="AI214" s="395">
        <v>50</v>
      </c>
      <c r="AJ214" s="135"/>
      <c r="AK214" s="135"/>
      <c r="AL214" s="135"/>
      <c r="AM214" s="135"/>
      <c r="AN214" s="135"/>
      <c r="AO214" s="135"/>
      <c r="AP214" s="135"/>
      <c r="AQ214" s="135"/>
      <c r="AR214" s="110">
        <v>0</v>
      </c>
      <c r="AS214" s="135">
        <f t="shared" si="478"/>
        <v>0</v>
      </c>
      <c r="AT214" s="135">
        <f t="shared" si="479"/>
        <v>0</v>
      </c>
      <c r="AU214" s="135"/>
      <c r="AV214" s="395"/>
      <c r="AW214" s="135"/>
      <c r="AX214" s="135"/>
      <c r="AY214" s="135"/>
      <c r="AZ214" s="110">
        <f t="shared" si="480"/>
        <v>-10</v>
      </c>
      <c r="BA214" s="110">
        <f t="shared" si="481"/>
        <v>-10</v>
      </c>
      <c r="BB214" s="110"/>
      <c r="BC214" s="398">
        <v>-10</v>
      </c>
      <c r="BD214" s="110"/>
      <c r="BE214" s="110"/>
      <c r="BF214" s="110"/>
      <c r="BG214" s="110"/>
      <c r="BH214" s="110"/>
      <c r="BI214" s="110"/>
      <c r="BJ214" s="110"/>
      <c r="BK214" s="332"/>
      <c r="BL214" s="111" t="s">
        <v>537</v>
      </c>
      <c r="BM214" s="117"/>
      <c r="BN214" s="36"/>
      <c r="BO214" s="36"/>
      <c r="BP214" s="36"/>
      <c r="BQ214" s="36"/>
      <c r="BR214" s="36"/>
      <c r="BS214" s="36"/>
      <c r="BT214" s="36"/>
      <c r="BU214" s="36"/>
    </row>
    <row r="215" spans="1:73" s="153" customFormat="1" x14ac:dyDescent="0.2">
      <c r="A215" s="165"/>
      <c r="B215" s="129"/>
      <c r="C215" s="108"/>
      <c r="D215" s="307"/>
      <c r="E215" s="108" t="s">
        <v>287</v>
      </c>
      <c r="F215" s="346">
        <f t="shared" si="470"/>
        <v>60264</v>
      </c>
      <c r="G215" s="109">
        <f t="shared" si="471"/>
        <v>60264</v>
      </c>
      <c r="H215" s="110">
        <v>60264</v>
      </c>
      <c r="I215" s="110">
        <f t="shared" si="472"/>
        <v>60264</v>
      </c>
      <c r="J215" s="110">
        <f t="shared" si="473"/>
        <v>0</v>
      </c>
      <c r="K215" s="110"/>
      <c r="L215" s="110"/>
      <c r="M215" s="364"/>
      <c r="N215" s="398"/>
      <c r="O215" s="110"/>
      <c r="P215" s="110"/>
      <c r="Q215" s="110"/>
      <c r="R215" s="110"/>
      <c r="S215" s="110"/>
      <c r="T215" s="110"/>
      <c r="U215" s="110"/>
      <c r="V215" s="110"/>
      <c r="W215" s="110">
        <v>0</v>
      </c>
      <c r="X215" s="110">
        <f t="shared" si="474"/>
        <v>0</v>
      </c>
      <c r="Y215" s="110">
        <f t="shared" si="475"/>
        <v>0</v>
      </c>
      <c r="Z215" s="110"/>
      <c r="AA215" s="398"/>
      <c r="AB215" s="110"/>
      <c r="AC215" s="110"/>
      <c r="AD215" s="110"/>
      <c r="AE215" s="110"/>
      <c r="AF215" s="110">
        <v>0</v>
      </c>
      <c r="AG215" s="135">
        <f t="shared" si="476"/>
        <v>0</v>
      </c>
      <c r="AH215" s="135">
        <f t="shared" si="477"/>
        <v>0</v>
      </c>
      <c r="AI215" s="395"/>
      <c r="AJ215" s="135"/>
      <c r="AK215" s="135"/>
      <c r="AL215" s="135"/>
      <c r="AM215" s="135"/>
      <c r="AN215" s="135"/>
      <c r="AO215" s="135"/>
      <c r="AP215" s="135"/>
      <c r="AQ215" s="135"/>
      <c r="AR215" s="110">
        <v>0</v>
      </c>
      <c r="AS215" s="135">
        <f t="shared" si="478"/>
        <v>0</v>
      </c>
      <c r="AT215" s="135">
        <f t="shared" si="479"/>
        <v>0</v>
      </c>
      <c r="AU215" s="135"/>
      <c r="AV215" s="395"/>
      <c r="AW215" s="135"/>
      <c r="AX215" s="135"/>
      <c r="AY215" s="135"/>
      <c r="AZ215" s="110">
        <f t="shared" si="480"/>
        <v>0</v>
      </c>
      <c r="BA215" s="110">
        <f t="shared" si="481"/>
        <v>0</v>
      </c>
      <c r="BB215" s="110"/>
      <c r="BC215" s="398"/>
      <c r="BD215" s="110"/>
      <c r="BE215" s="110"/>
      <c r="BF215" s="110"/>
      <c r="BG215" s="110"/>
      <c r="BH215" s="110"/>
      <c r="BI215" s="110"/>
      <c r="BJ215" s="110"/>
      <c r="BK215" s="332"/>
      <c r="BL215" s="111" t="s">
        <v>538</v>
      </c>
      <c r="BM215" s="117"/>
      <c r="BN215" s="36"/>
      <c r="BO215" s="36"/>
      <c r="BP215" s="36"/>
      <c r="BQ215" s="36"/>
      <c r="BR215" s="36"/>
      <c r="BS215" s="36"/>
      <c r="BT215" s="36"/>
      <c r="BU215" s="36"/>
    </row>
    <row r="216" spans="1:73" s="380" customFormat="1" ht="26.25" customHeight="1" x14ac:dyDescent="0.2">
      <c r="A216" s="165"/>
      <c r="B216" s="129"/>
      <c r="C216" s="378"/>
      <c r="D216" s="379"/>
      <c r="E216" s="378" t="s">
        <v>741</v>
      </c>
      <c r="F216" s="346">
        <f t="shared" ref="F216" si="506">H216+W216+AF216+AQ216+AR216+AY216</f>
        <v>0</v>
      </c>
      <c r="G216" s="109">
        <f t="shared" ref="G216" si="507">I216+X216+AG216+AQ216+AS216+AZ216</f>
        <v>0</v>
      </c>
      <c r="H216" s="110"/>
      <c r="I216" s="110">
        <f t="shared" ref="I216" si="508">J216+H216</f>
        <v>1</v>
      </c>
      <c r="J216" s="110">
        <f t="shared" ref="J216" si="509">SUM(K216:V216)</f>
        <v>1</v>
      </c>
      <c r="K216" s="110"/>
      <c r="L216" s="110">
        <v>1</v>
      </c>
      <c r="M216" s="364"/>
      <c r="N216" s="398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>
        <f t="shared" ref="X216" si="510">Y216+W216</f>
        <v>0</v>
      </c>
      <c r="Y216" s="110">
        <f t="shared" ref="Y216" si="511">SUM(Z216:AE216)</f>
        <v>0</v>
      </c>
      <c r="Z216" s="110"/>
      <c r="AA216" s="398"/>
      <c r="AB216" s="110"/>
      <c r="AC216" s="110"/>
      <c r="AD216" s="110"/>
      <c r="AE216" s="110"/>
      <c r="AF216" s="110"/>
      <c r="AG216" s="135">
        <f t="shared" ref="AG216" si="512">AH216+AF216</f>
        <v>0</v>
      </c>
      <c r="AH216" s="135">
        <f t="shared" ref="AH216" si="513">SUM(AI216:AP216)</f>
        <v>0</v>
      </c>
      <c r="AI216" s="39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>
        <f t="shared" ref="AS216" si="514">AT216+AR216</f>
        <v>0</v>
      </c>
      <c r="AT216" s="135">
        <f t="shared" ref="AT216" si="515">SUM(AU216:AX216)</f>
        <v>0</v>
      </c>
      <c r="AU216" s="135"/>
      <c r="AV216" s="395"/>
      <c r="AW216" s="135"/>
      <c r="AX216" s="135"/>
      <c r="AY216" s="135"/>
      <c r="AZ216" s="110">
        <f t="shared" ref="AZ216" si="516">BA216+AY216</f>
        <v>-1</v>
      </c>
      <c r="BA216" s="110">
        <f t="shared" ref="BA216" si="517">SUM(BB216:BK216)</f>
        <v>-1</v>
      </c>
      <c r="BB216" s="110">
        <v>-1</v>
      </c>
      <c r="BC216" s="398"/>
      <c r="BD216" s="110"/>
      <c r="BE216" s="110"/>
      <c r="BF216" s="110"/>
      <c r="BG216" s="110"/>
      <c r="BH216" s="110"/>
      <c r="BI216" s="110"/>
      <c r="BJ216" s="110"/>
      <c r="BK216" s="332"/>
      <c r="BL216" s="111" t="s">
        <v>742</v>
      </c>
      <c r="BM216" s="117"/>
      <c r="BN216" s="36"/>
      <c r="BO216" s="36"/>
      <c r="BP216" s="36"/>
      <c r="BQ216" s="36"/>
      <c r="BR216" s="36"/>
      <c r="BS216" s="36"/>
      <c r="BT216" s="36"/>
      <c r="BU216" s="36"/>
    </row>
    <row r="217" spans="1:73" s="157" customFormat="1" ht="26.25" customHeight="1" x14ac:dyDescent="0.2">
      <c r="A217" s="165">
        <v>40008006745</v>
      </c>
      <c r="B217" s="129"/>
      <c r="C217" s="447" t="s">
        <v>396</v>
      </c>
      <c r="D217" s="448"/>
      <c r="E217" s="108" t="s">
        <v>287</v>
      </c>
      <c r="F217" s="346">
        <f t="shared" si="470"/>
        <v>25197</v>
      </c>
      <c r="G217" s="109">
        <f t="shared" si="471"/>
        <v>33631</v>
      </c>
      <c r="H217" s="110">
        <v>0</v>
      </c>
      <c r="I217" s="110">
        <f t="shared" si="472"/>
        <v>0</v>
      </c>
      <c r="J217" s="110">
        <f t="shared" si="473"/>
        <v>0</v>
      </c>
      <c r="K217" s="110"/>
      <c r="L217" s="110"/>
      <c r="M217" s="364"/>
      <c r="N217" s="398"/>
      <c r="O217" s="110"/>
      <c r="P217" s="110"/>
      <c r="Q217" s="110"/>
      <c r="R217" s="110"/>
      <c r="S217" s="110"/>
      <c r="T217" s="110"/>
      <c r="U217" s="110"/>
      <c r="V217" s="110"/>
      <c r="W217" s="110">
        <v>25197</v>
      </c>
      <c r="X217" s="110">
        <f t="shared" si="474"/>
        <v>33631</v>
      </c>
      <c r="Y217" s="110">
        <f t="shared" si="475"/>
        <v>8434</v>
      </c>
      <c r="Z217" s="110"/>
      <c r="AA217" s="398">
        <v>8434</v>
      </c>
      <c r="AB217" s="110"/>
      <c r="AC217" s="110"/>
      <c r="AD217" s="110"/>
      <c r="AE217" s="110"/>
      <c r="AF217" s="110">
        <v>0</v>
      </c>
      <c r="AG217" s="135">
        <f t="shared" si="476"/>
        <v>0</v>
      </c>
      <c r="AH217" s="135">
        <f t="shared" si="477"/>
        <v>0</v>
      </c>
      <c r="AI217" s="395"/>
      <c r="AJ217" s="135"/>
      <c r="AK217" s="135"/>
      <c r="AL217" s="135"/>
      <c r="AM217" s="135"/>
      <c r="AN217" s="135"/>
      <c r="AO217" s="135"/>
      <c r="AP217" s="135"/>
      <c r="AQ217" s="135"/>
      <c r="AR217" s="135">
        <v>0</v>
      </c>
      <c r="AS217" s="135">
        <f t="shared" si="478"/>
        <v>0</v>
      </c>
      <c r="AT217" s="135">
        <f t="shared" si="479"/>
        <v>0</v>
      </c>
      <c r="AU217" s="135"/>
      <c r="AV217" s="395"/>
      <c r="AW217" s="135"/>
      <c r="AX217" s="135"/>
      <c r="AY217" s="135"/>
      <c r="AZ217" s="110">
        <f t="shared" si="480"/>
        <v>0</v>
      </c>
      <c r="BA217" s="110">
        <f t="shared" si="481"/>
        <v>0</v>
      </c>
      <c r="BB217" s="110"/>
      <c r="BC217" s="398"/>
      <c r="BD217" s="110"/>
      <c r="BE217" s="110"/>
      <c r="BF217" s="110"/>
      <c r="BG217" s="110"/>
      <c r="BH217" s="110"/>
      <c r="BI217" s="110"/>
      <c r="BJ217" s="110"/>
      <c r="BK217" s="332"/>
      <c r="BL217" s="111" t="s">
        <v>539</v>
      </c>
      <c r="BM217" s="117"/>
      <c r="BN217" s="36"/>
      <c r="BO217" s="36"/>
      <c r="BP217" s="36"/>
      <c r="BQ217" s="36"/>
      <c r="BR217" s="36"/>
      <c r="BS217" s="36"/>
      <c r="BT217" s="36"/>
      <c r="BU217" s="36"/>
    </row>
    <row r="218" spans="1:73" ht="60" x14ac:dyDescent="0.2">
      <c r="A218" s="165"/>
      <c r="B218" s="129"/>
      <c r="C218" s="447" t="s">
        <v>190</v>
      </c>
      <c r="D218" s="448"/>
      <c r="E218" s="283" t="s">
        <v>309</v>
      </c>
      <c r="F218" s="346">
        <f t="shared" si="470"/>
        <v>450500</v>
      </c>
      <c r="G218" s="109">
        <f t="shared" si="471"/>
        <v>450500</v>
      </c>
      <c r="H218" s="210"/>
      <c r="I218" s="210"/>
      <c r="J218" s="210"/>
      <c r="K218" s="210"/>
      <c r="L218" s="210"/>
      <c r="M218" s="370"/>
      <c r="N218" s="418"/>
      <c r="O218" s="210"/>
      <c r="P218" s="210"/>
      <c r="Q218" s="210"/>
      <c r="R218" s="210"/>
      <c r="S218" s="210"/>
      <c r="T218" s="210"/>
      <c r="U218" s="210"/>
      <c r="V218" s="210"/>
      <c r="W218" s="110"/>
      <c r="X218" s="110"/>
      <c r="Y218" s="110"/>
      <c r="Z218" s="110"/>
      <c r="AA218" s="398"/>
      <c r="AB218" s="110"/>
      <c r="AC218" s="110"/>
      <c r="AD218" s="110"/>
      <c r="AE218" s="110"/>
      <c r="AF218" s="110"/>
      <c r="AG218" s="110"/>
      <c r="AH218" s="110"/>
      <c r="AI218" s="398"/>
      <c r="AJ218" s="110"/>
      <c r="AK218" s="110"/>
      <c r="AL218" s="110"/>
      <c r="AM218" s="110"/>
      <c r="AN218" s="110"/>
      <c r="AO218" s="110"/>
      <c r="AP218" s="110"/>
      <c r="AQ218" s="110">
        <v>450500</v>
      </c>
      <c r="AR218" s="135"/>
      <c r="AS218" s="135"/>
      <c r="AT218" s="135"/>
      <c r="AU218" s="135"/>
      <c r="AV218" s="395"/>
      <c r="AW218" s="135"/>
      <c r="AX218" s="135"/>
      <c r="AY218" s="135"/>
      <c r="AZ218" s="110"/>
      <c r="BA218" s="110"/>
      <c r="BB218" s="110"/>
      <c r="BC218" s="398"/>
      <c r="BD218" s="110"/>
      <c r="BE218" s="110"/>
      <c r="BF218" s="110"/>
      <c r="BG218" s="110"/>
      <c r="BH218" s="110"/>
      <c r="BI218" s="110"/>
      <c r="BJ218" s="110"/>
      <c r="BK218" s="332"/>
      <c r="BL218" s="111"/>
      <c r="BM218" s="117"/>
      <c r="BN218" s="36"/>
      <c r="BO218" s="36"/>
      <c r="BP218" s="36"/>
      <c r="BQ218" s="36"/>
      <c r="BR218" s="36"/>
      <c r="BS218" s="36"/>
      <c r="BT218" s="36"/>
      <c r="BU218" s="36"/>
    </row>
    <row r="219" spans="1:73" ht="24" x14ac:dyDescent="0.2">
      <c r="A219" s="165"/>
      <c r="B219" s="129"/>
      <c r="C219" s="191"/>
      <c r="D219" s="163"/>
      <c r="E219" s="283" t="s">
        <v>155</v>
      </c>
      <c r="F219" s="346">
        <f t="shared" si="470"/>
        <v>556986</v>
      </c>
      <c r="G219" s="109">
        <f t="shared" si="471"/>
        <v>556986</v>
      </c>
      <c r="H219" s="110"/>
      <c r="I219" s="110"/>
      <c r="J219" s="110"/>
      <c r="K219" s="110"/>
      <c r="L219" s="110"/>
      <c r="M219" s="364"/>
      <c r="N219" s="398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398"/>
      <c r="AB219" s="110"/>
      <c r="AC219" s="110"/>
      <c r="AD219" s="110"/>
      <c r="AE219" s="110"/>
      <c r="AF219" s="110"/>
      <c r="AG219" s="110"/>
      <c r="AH219" s="110"/>
      <c r="AI219" s="398"/>
      <c r="AJ219" s="110"/>
      <c r="AK219" s="110"/>
      <c r="AL219" s="110"/>
      <c r="AM219" s="110"/>
      <c r="AN219" s="110"/>
      <c r="AO219" s="110"/>
      <c r="AP219" s="110"/>
      <c r="AQ219" s="110">
        <v>556986</v>
      </c>
      <c r="AR219" s="135"/>
      <c r="AS219" s="135"/>
      <c r="AT219" s="135"/>
      <c r="AU219" s="135"/>
      <c r="AV219" s="395"/>
      <c r="AW219" s="135"/>
      <c r="AX219" s="135"/>
      <c r="AY219" s="135"/>
      <c r="AZ219" s="110"/>
      <c r="BA219" s="110"/>
      <c r="BB219" s="110"/>
      <c r="BC219" s="398"/>
      <c r="BD219" s="110"/>
      <c r="BE219" s="110"/>
      <c r="BF219" s="110"/>
      <c r="BG219" s="110"/>
      <c r="BH219" s="110"/>
      <c r="BI219" s="110"/>
      <c r="BJ219" s="110"/>
      <c r="BK219" s="332"/>
      <c r="BL219" s="111"/>
      <c r="BM219" s="117"/>
      <c r="BN219" s="36"/>
      <c r="BO219" s="36"/>
      <c r="BP219" s="36"/>
      <c r="BQ219" s="36"/>
      <c r="BR219" s="36"/>
      <c r="BS219" s="36"/>
      <c r="BT219" s="36"/>
      <c r="BU219" s="36"/>
    </row>
    <row r="220" spans="1:73" s="158" customFormat="1" ht="24" x14ac:dyDescent="0.2">
      <c r="A220" s="165"/>
      <c r="B220" s="129"/>
      <c r="C220" s="191"/>
      <c r="D220" s="163"/>
      <c r="E220" s="283" t="s">
        <v>306</v>
      </c>
      <c r="F220" s="346">
        <f t="shared" si="470"/>
        <v>284577</v>
      </c>
      <c r="G220" s="109">
        <f t="shared" si="471"/>
        <v>284577</v>
      </c>
      <c r="H220" s="110"/>
      <c r="I220" s="110"/>
      <c r="J220" s="110"/>
      <c r="K220" s="110"/>
      <c r="L220" s="110"/>
      <c r="M220" s="364"/>
      <c r="N220" s="398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398"/>
      <c r="AB220" s="110"/>
      <c r="AC220" s="110"/>
      <c r="AD220" s="110"/>
      <c r="AE220" s="110"/>
      <c r="AF220" s="110"/>
      <c r="AG220" s="110"/>
      <c r="AH220" s="110"/>
      <c r="AI220" s="398"/>
      <c r="AJ220" s="110"/>
      <c r="AK220" s="110"/>
      <c r="AL220" s="110"/>
      <c r="AM220" s="110"/>
      <c r="AN220" s="110"/>
      <c r="AO220" s="110"/>
      <c r="AP220" s="110"/>
      <c r="AQ220" s="110">
        <v>284577</v>
      </c>
      <c r="AR220" s="135"/>
      <c r="AS220" s="135"/>
      <c r="AT220" s="135"/>
      <c r="AU220" s="135"/>
      <c r="AV220" s="395"/>
      <c r="AW220" s="135"/>
      <c r="AX220" s="135"/>
      <c r="AY220" s="135"/>
      <c r="AZ220" s="110"/>
      <c r="BA220" s="110"/>
      <c r="BB220" s="110"/>
      <c r="BC220" s="398"/>
      <c r="BD220" s="110"/>
      <c r="BE220" s="110"/>
      <c r="BF220" s="110"/>
      <c r="BG220" s="110"/>
      <c r="BH220" s="110"/>
      <c r="BI220" s="110"/>
      <c r="BJ220" s="110"/>
      <c r="BK220" s="332"/>
      <c r="BL220" s="111"/>
      <c r="BM220" s="117"/>
      <c r="BN220" s="36"/>
      <c r="BO220" s="36"/>
      <c r="BP220" s="36"/>
      <c r="BQ220" s="36"/>
      <c r="BR220" s="36"/>
      <c r="BS220" s="36"/>
      <c r="BT220" s="36"/>
      <c r="BU220" s="36"/>
    </row>
    <row r="221" spans="1:73" s="183" customFormat="1" ht="48" x14ac:dyDescent="0.2">
      <c r="A221" s="165"/>
      <c r="B221" s="186"/>
      <c r="C221" s="191"/>
      <c r="D221" s="163"/>
      <c r="E221" s="283" t="s">
        <v>314</v>
      </c>
      <c r="F221" s="346">
        <f t="shared" si="470"/>
        <v>122000</v>
      </c>
      <c r="G221" s="109">
        <f t="shared" si="471"/>
        <v>122000</v>
      </c>
      <c r="H221" s="110"/>
      <c r="I221" s="110"/>
      <c r="J221" s="110"/>
      <c r="K221" s="110"/>
      <c r="L221" s="110"/>
      <c r="M221" s="364"/>
      <c r="N221" s="398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398"/>
      <c r="AB221" s="110"/>
      <c r="AC221" s="110"/>
      <c r="AD221" s="110"/>
      <c r="AE221" s="110"/>
      <c r="AF221" s="110"/>
      <c r="AG221" s="135"/>
      <c r="AH221" s="135"/>
      <c r="AI221" s="395"/>
      <c r="AJ221" s="135"/>
      <c r="AK221" s="135"/>
      <c r="AL221" s="135"/>
      <c r="AM221" s="135"/>
      <c r="AN221" s="135"/>
      <c r="AO221" s="135"/>
      <c r="AP221" s="135"/>
      <c r="AQ221" s="135">
        <v>122000</v>
      </c>
      <c r="AR221" s="135"/>
      <c r="AS221" s="135"/>
      <c r="AT221" s="135"/>
      <c r="AU221" s="135"/>
      <c r="AV221" s="395"/>
      <c r="AW221" s="135"/>
      <c r="AX221" s="135"/>
      <c r="AY221" s="135"/>
      <c r="AZ221" s="110"/>
      <c r="BA221" s="110"/>
      <c r="BB221" s="110"/>
      <c r="BC221" s="398"/>
      <c r="BD221" s="110"/>
      <c r="BE221" s="110"/>
      <c r="BF221" s="110"/>
      <c r="BG221" s="110"/>
      <c r="BH221" s="110"/>
      <c r="BI221" s="110"/>
      <c r="BJ221" s="110"/>
      <c r="BK221" s="332"/>
      <c r="BL221" s="111"/>
      <c r="BM221" s="117"/>
      <c r="BN221" s="36"/>
      <c r="BO221" s="36"/>
      <c r="BP221" s="36"/>
      <c r="BQ221" s="36"/>
      <c r="BR221" s="36"/>
      <c r="BS221" s="36"/>
      <c r="BT221" s="36"/>
      <c r="BU221" s="36"/>
    </row>
    <row r="222" spans="1:73" ht="13.5" thickBot="1" x14ac:dyDescent="0.25">
      <c r="A222" s="165"/>
      <c r="B222" s="148"/>
      <c r="C222" s="490"/>
      <c r="D222" s="491"/>
      <c r="E222" s="161"/>
      <c r="F222" s="347"/>
      <c r="G222" s="95"/>
      <c r="H222" s="96"/>
      <c r="I222" s="96"/>
      <c r="J222" s="96"/>
      <c r="K222" s="96"/>
      <c r="L222" s="96"/>
      <c r="M222" s="365"/>
      <c r="N222" s="412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412"/>
      <c r="AB222" s="96"/>
      <c r="AC222" s="96"/>
      <c r="AD222" s="96"/>
      <c r="AE222" s="96"/>
      <c r="AF222" s="96"/>
      <c r="AG222" s="134"/>
      <c r="AH222" s="134"/>
      <c r="AI222" s="396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396"/>
      <c r="AW222" s="134"/>
      <c r="AX222" s="134"/>
      <c r="AY222" s="134"/>
      <c r="AZ222" s="96"/>
      <c r="BA222" s="96"/>
      <c r="BB222" s="96"/>
      <c r="BC222" s="412"/>
      <c r="BD222" s="96"/>
      <c r="BE222" s="96"/>
      <c r="BF222" s="96"/>
      <c r="BG222" s="96"/>
      <c r="BH222" s="96"/>
      <c r="BI222" s="96"/>
      <c r="BJ222" s="96"/>
      <c r="BK222" s="333"/>
      <c r="BL222" s="97"/>
      <c r="BM222" s="118"/>
      <c r="BN222" s="36"/>
      <c r="BO222" s="36"/>
      <c r="BP222" s="36"/>
      <c r="BQ222" s="36"/>
      <c r="BR222" s="36"/>
      <c r="BS222" s="36"/>
      <c r="BT222" s="36"/>
      <c r="BU222" s="36"/>
    </row>
    <row r="223" spans="1:73" ht="12.75" thickBot="1" x14ac:dyDescent="0.25">
      <c r="A223" s="201"/>
      <c r="B223" s="477" t="s">
        <v>21</v>
      </c>
      <c r="C223" s="477"/>
      <c r="D223" s="198" t="s">
        <v>22</v>
      </c>
      <c r="E223" s="16"/>
      <c r="F223" s="348">
        <f t="shared" ref="F223:V223" si="518">SUM(F224:F249)</f>
        <v>6627161</v>
      </c>
      <c r="G223" s="17">
        <f t="shared" si="518"/>
        <v>6901719</v>
      </c>
      <c r="H223" s="10">
        <f t="shared" ref="H223:AY223" si="519">SUM(H224:H249)</f>
        <v>5431855</v>
      </c>
      <c r="I223" s="10">
        <f t="shared" si="518"/>
        <v>5705009</v>
      </c>
      <c r="J223" s="10">
        <f t="shared" si="518"/>
        <v>273154</v>
      </c>
      <c r="K223" s="10">
        <f t="shared" si="518"/>
        <v>271</v>
      </c>
      <c r="L223" s="10">
        <f t="shared" si="518"/>
        <v>168821</v>
      </c>
      <c r="M223" s="363">
        <f t="shared" si="518"/>
        <v>792</v>
      </c>
      <c r="N223" s="394">
        <f t="shared" si="518"/>
        <v>103270</v>
      </c>
      <c r="O223" s="10">
        <f t="shared" si="518"/>
        <v>0</v>
      </c>
      <c r="P223" s="10">
        <f t="shared" si="518"/>
        <v>0</v>
      </c>
      <c r="Q223" s="10">
        <f t="shared" si="518"/>
        <v>0</v>
      </c>
      <c r="R223" s="10">
        <f t="shared" si="518"/>
        <v>0</v>
      </c>
      <c r="S223" s="10">
        <f t="shared" si="518"/>
        <v>0</v>
      </c>
      <c r="T223" s="10">
        <f t="shared" si="518"/>
        <v>0</v>
      </c>
      <c r="U223" s="10">
        <f t="shared" si="518"/>
        <v>0</v>
      </c>
      <c r="V223" s="10">
        <f t="shared" si="518"/>
        <v>0</v>
      </c>
      <c r="W223" s="10">
        <f t="shared" si="519"/>
        <v>199450</v>
      </c>
      <c r="X223" s="10">
        <f t="shared" si="519"/>
        <v>199450</v>
      </c>
      <c r="Y223" s="10">
        <f t="shared" si="519"/>
        <v>0</v>
      </c>
      <c r="Z223" s="10">
        <f t="shared" si="519"/>
        <v>0</v>
      </c>
      <c r="AA223" s="394">
        <f t="shared" si="519"/>
        <v>0</v>
      </c>
      <c r="AB223" s="10">
        <f t="shared" si="519"/>
        <v>0</v>
      </c>
      <c r="AC223" s="10">
        <f t="shared" si="519"/>
        <v>0</v>
      </c>
      <c r="AD223" s="10">
        <f t="shared" si="519"/>
        <v>0</v>
      </c>
      <c r="AE223" s="10">
        <f t="shared" si="519"/>
        <v>0</v>
      </c>
      <c r="AF223" s="10">
        <f t="shared" si="519"/>
        <v>644407</v>
      </c>
      <c r="AG223" s="10">
        <f t="shared" ref="AG223:AP223" si="520">SUM(AG224:AG249)</f>
        <v>645995</v>
      </c>
      <c r="AH223" s="10">
        <f t="shared" si="520"/>
        <v>1588</v>
      </c>
      <c r="AI223" s="394">
        <f t="shared" si="520"/>
        <v>1588</v>
      </c>
      <c r="AJ223" s="10">
        <f t="shared" si="520"/>
        <v>0</v>
      </c>
      <c r="AK223" s="10">
        <f t="shared" si="520"/>
        <v>0</v>
      </c>
      <c r="AL223" s="10">
        <f t="shared" si="520"/>
        <v>0</v>
      </c>
      <c r="AM223" s="10">
        <f t="shared" si="520"/>
        <v>0</v>
      </c>
      <c r="AN223" s="10">
        <f t="shared" si="520"/>
        <v>0</v>
      </c>
      <c r="AO223" s="10">
        <f t="shared" si="520"/>
        <v>0</v>
      </c>
      <c r="AP223" s="10">
        <f t="shared" si="520"/>
        <v>0</v>
      </c>
      <c r="AQ223" s="10">
        <f t="shared" si="519"/>
        <v>348605</v>
      </c>
      <c r="AR223" s="133">
        <f t="shared" si="519"/>
        <v>2844</v>
      </c>
      <c r="AS223" s="133">
        <f t="shared" si="519"/>
        <v>2741</v>
      </c>
      <c r="AT223" s="133">
        <f t="shared" si="519"/>
        <v>-103</v>
      </c>
      <c r="AU223" s="133">
        <f t="shared" si="519"/>
        <v>-103</v>
      </c>
      <c r="AV223" s="401">
        <f t="shared" si="519"/>
        <v>0</v>
      </c>
      <c r="AW223" s="133">
        <f t="shared" si="519"/>
        <v>0</v>
      </c>
      <c r="AX223" s="133">
        <f t="shared" si="519"/>
        <v>0</v>
      </c>
      <c r="AY223" s="133">
        <f t="shared" si="519"/>
        <v>0</v>
      </c>
      <c r="AZ223" s="10">
        <f t="shared" ref="AZ223:BK223" si="521">SUM(AZ224:AZ249)</f>
        <v>-81</v>
      </c>
      <c r="BA223" s="10">
        <f t="shared" si="521"/>
        <v>-81</v>
      </c>
      <c r="BB223" s="10">
        <f t="shared" si="521"/>
        <v>0</v>
      </c>
      <c r="BC223" s="394">
        <f t="shared" si="521"/>
        <v>-81</v>
      </c>
      <c r="BD223" s="10">
        <f t="shared" si="521"/>
        <v>0</v>
      </c>
      <c r="BE223" s="10">
        <f t="shared" si="521"/>
        <v>0</v>
      </c>
      <c r="BF223" s="10">
        <f t="shared" si="521"/>
        <v>0</v>
      </c>
      <c r="BG223" s="10">
        <f t="shared" si="521"/>
        <v>0</v>
      </c>
      <c r="BH223" s="10">
        <f t="shared" si="521"/>
        <v>0</v>
      </c>
      <c r="BI223" s="10">
        <f t="shared" si="521"/>
        <v>0</v>
      </c>
      <c r="BJ223" s="10">
        <f t="shared" si="521"/>
        <v>0</v>
      </c>
      <c r="BK223" s="334">
        <f t="shared" si="521"/>
        <v>0</v>
      </c>
      <c r="BL223" s="18"/>
      <c r="BM223" s="119"/>
      <c r="BN223" s="36"/>
      <c r="BO223" s="36"/>
      <c r="BP223" s="36"/>
      <c r="BQ223" s="36"/>
      <c r="BR223" s="36"/>
      <c r="BS223" s="36"/>
      <c r="BT223" s="36"/>
      <c r="BU223" s="36"/>
    </row>
    <row r="224" spans="1:73" s="193" customFormat="1" ht="24.75" thickTop="1" x14ac:dyDescent="0.2">
      <c r="A224" s="165">
        <v>90000056357</v>
      </c>
      <c r="B224" s="200"/>
      <c r="C224" s="475" t="s">
        <v>5</v>
      </c>
      <c r="D224" s="476"/>
      <c r="E224" s="267" t="s">
        <v>587</v>
      </c>
      <c r="F224" s="352">
        <f t="shared" ref="F224:F248" si="522">H224+W224+AF224+AQ224+AR224+AY224</f>
        <v>160421</v>
      </c>
      <c r="G224" s="227">
        <f t="shared" ref="G224:G248" si="523">I224+X224+AG224+AQ224+AS224+AZ224</f>
        <v>160421</v>
      </c>
      <c r="H224" s="289">
        <v>160421</v>
      </c>
      <c r="I224" s="289">
        <f t="shared" ref="I224:I246" si="524">J224+H224</f>
        <v>160421</v>
      </c>
      <c r="J224" s="289">
        <f t="shared" ref="J224:J246" si="525">SUM(K224:V224)</f>
        <v>0</v>
      </c>
      <c r="K224" s="289"/>
      <c r="L224" s="289"/>
      <c r="M224" s="371"/>
      <c r="N224" s="416"/>
      <c r="O224" s="289"/>
      <c r="P224" s="289"/>
      <c r="Q224" s="289"/>
      <c r="R224" s="289"/>
      <c r="S224" s="289"/>
      <c r="T224" s="289"/>
      <c r="U224" s="289"/>
      <c r="V224" s="289"/>
      <c r="W224" s="289">
        <v>0</v>
      </c>
      <c r="X224" s="289">
        <f t="shared" ref="X224:X246" si="526">Y224+W224</f>
        <v>0</v>
      </c>
      <c r="Y224" s="289">
        <f t="shared" ref="Y224:Y246" si="527">SUM(Z224:AE224)</f>
        <v>0</v>
      </c>
      <c r="Z224" s="289"/>
      <c r="AA224" s="416"/>
      <c r="AB224" s="289"/>
      <c r="AC224" s="289"/>
      <c r="AD224" s="289"/>
      <c r="AE224" s="289"/>
      <c r="AF224" s="289">
        <v>0</v>
      </c>
      <c r="AG224" s="228">
        <f t="shared" ref="AG224:AG246" si="528">AH224+AF224</f>
        <v>0</v>
      </c>
      <c r="AH224" s="228">
        <f t="shared" ref="AH224:AH246" si="529">SUM(AI224:AP224)</f>
        <v>0</v>
      </c>
      <c r="AI224" s="402"/>
      <c r="AJ224" s="228"/>
      <c r="AK224" s="228"/>
      <c r="AL224" s="228"/>
      <c r="AM224" s="228"/>
      <c r="AN224" s="228"/>
      <c r="AO224" s="228"/>
      <c r="AP224" s="228"/>
      <c r="AQ224" s="228"/>
      <c r="AR224" s="228">
        <v>0</v>
      </c>
      <c r="AS224" s="228">
        <f t="shared" ref="AS224:AS246" si="530">AT224+AR224</f>
        <v>0</v>
      </c>
      <c r="AT224" s="228">
        <f t="shared" ref="AT224:AT246" si="531">SUM(AU224:AX224)</f>
        <v>0</v>
      </c>
      <c r="AU224" s="228"/>
      <c r="AV224" s="402"/>
      <c r="AW224" s="228"/>
      <c r="AX224" s="228"/>
      <c r="AY224" s="228"/>
      <c r="AZ224" s="289">
        <f t="shared" ref="AZ224:AZ246" si="532">BA224+AY224</f>
        <v>0</v>
      </c>
      <c r="BA224" s="289">
        <f t="shared" ref="BA224:BA246" si="533">SUM(BB224:BK224)</f>
        <v>0</v>
      </c>
      <c r="BB224" s="289"/>
      <c r="BC224" s="416"/>
      <c r="BD224" s="289"/>
      <c r="BE224" s="289"/>
      <c r="BF224" s="289"/>
      <c r="BG224" s="289"/>
      <c r="BH224" s="289"/>
      <c r="BI224" s="289"/>
      <c r="BJ224" s="289"/>
      <c r="BK224" s="338"/>
      <c r="BL224" s="290" t="s">
        <v>447</v>
      </c>
      <c r="BM224" s="118" t="s">
        <v>568</v>
      </c>
      <c r="BN224" s="36"/>
      <c r="BO224" s="36"/>
      <c r="BP224" s="36"/>
      <c r="BQ224" s="36"/>
      <c r="BR224" s="36"/>
      <c r="BS224" s="36"/>
      <c r="BT224" s="36"/>
      <c r="BU224" s="36"/>
    </row>
    <row r="225" spans="1:73" ht="25.5" customHeight="1" x14ac:dyDescent="0.2">
      <c r="A225" s="165">
        <v>90000594245</v>
      </c>
      <c r="B225" s="129"/>
      <c r="C225" s="447" t="s">
        <v>707</v>
      </c>
      <c r="D225" s="448"/>
      <c r="E225" s="108" t="s">
        <v>206</v>
      </c>
      <c r="F225" s="346">
        <f t="shared" si="522"/>
        <v>724026</v>
      </c>
      <c r="G225" s="109">
        <f t="shared" si="523"/>
        <v>767403</v>
      </c>
      <c r="H225" s="110">
        <v>723966</v>
      </c>
      <c r="I225" s="110">
        <f t="shared" si="524"/>
        <v>767343</v>
      </c>
      <c r="J225" s="110">
        <f t="shared" si="525"/>
        <v>43377</v>
      </c>
      <c r="K225" s="110"/>
      <c r="L225" s="110">
        <v>42585</v>
      </c>
      <c r="M225" s="364">
        <v>792</v>
      </c>
      <c r="N225" s="398"/>
      <c r="O225" s="110"/>
      <c r="P225" s="110"/>
      <c r="Q225" s="110"/>
      <c r="R225" s="110"/>
      <c r="S225" s="110"/>
      <c r="T225" s="110"/>
      <c r="U225" s="110"/>
      <c r="V225" s="110"/>
      <c r="W225" s="110">
        <v>0</v>
      </c>
      <c r="X225" s="110">
        <f t="shared" si="526"/>
        <v>0</v>
      </c>
      <c r="Y225" s="110">
        <f t="shared" si="527"/>
        <v>0</v>
      </c>
      <c r="Z225" s="110"/>
      <c r="AA225" s="398"/>
      <c r="AB225" s="110"/>
      <c r="AC225" s="110"/>
      <c r="AD225" s="110"/>
      <c r="AE225" s="110"/>
      <c r="AF225" s="110">
        <v>60</v>
      </c>
      <c r="AG225" s="135">
        <f t="shared" si="528"/>
        <v>141</v>
      </c>
      <c r="AH225" s="135">
        <f t="shared" si="529"/>
        <v>81</v>
      </c>
      <c r="AI225" s="395">
        <v>81</v>
      </c>
      <c r="AJ225" s="135"/>
      <c r="AK225" s="135"/>
      <c r="AL225" s="135"/>
      <c r="AM225" s="135"/>
      <c r="AN225" s="135"/>
      <c r="AO225" s="135"/>
      <c r="AP225" s="135"/>
      <c r="AQ225" s="135"/>
      <c r="AR225" s="135">
        <v>0</v>
      </c>
      <c r="AS225" s="135">
        <f t="shared" si="530"/>
        <v>0</v>
      </c>
      <c r="AT225" s="135">
        <f t="shared" si="531"/>
        <v>0</v>
      </c>
      <c r="AU225" s="135"/>
      <c r="AV225" s="395"/>
      <c r="AW225" s="135"/>
      <c r="AX225" s="135"/>
      <c r="AY225" s="135"/>
      <c r="AZ225" s="110">
        <f t="shared" si="532"/>
        <v>-81</v>
      </c>
      <c r="BA225" s="110">
        <f t="shared" si="533"/>
        <v>-81</v>
      </c>
      <c r="BB225" s="110"/>
      <c r="BC225" s="398">
        <v>-81</v>
      </c>
      <c r="BD225" s="110"/>
      <c r="BE225" s="110"/>
      <c r="BF225" s="110"/>
      <c r="BG225" s="110"/>
      <c r="BH225" s="110"/>
      <c r="BI225" s="110"/>
      <c r="BJ225" s="110"/>
      <c r="BK225" s="332"/>
      <c r="BL225" s="111" t="s">
        <v>540</v>
      </c>
      <c r="BM225" s="117"/>
      <c r="BN225" s="36"/>
      <c r="BO225" s="36"/>
      <c r="BP225" s="36"/>
      <c r="BQ225" s="36"/>
      <c r="BR225" s="36"/>
      <c r="BS225" s="36"/>
      <c r="BT225" s="36"/>
      <c r="BU225" s="36"/>
    </row>
    <row r="226" spans="1:73" s="193" customFormat="1" ht="27" customHeight="1" x14ac:dyDescent="0.2">
      <c r="A226" s="165"/>
      <c r="B226" s="129"/>
      <c r="C226" s="191"/>
      <c r="D226" s="192"/>
      <c r="E226" s="108" t="s">
        <v>234</v>
      </c>
      <c r="F226" s="346">
        <f t="shared" si="522"/>
        <v>188014</v>
      </c>
      <c r="G226" s="109">
        <f t="shared" si="523"/>
        <v>188014</v>
      </c>
      <c r="H226" s="110">
        <v>18454</v>
      </c>
      <c r="I226" s="110">
        <f t="shared" si="524"/>
        <v>18454</v>
      </c>
      <c r="J226" s="110">
        <f t="shared" si="525"/>
        <v>0</v>
      </c>
      <c r="K226" s="110"/>
      <c r="L226" s="110"/>
      <c r="M226" s="364"/>
      <c r="N226" s="398"/>
      <c r="O226" s="110"/>
      <c r="P226" s="110"/>
      <c r="Q226" s="110"/>
      <c r="R226" s="110"/>
      <c r="S226" s="110"/>
      <c r="T226" s="110"/>
      <c r="U226" s="110"/>
      <c r="V226" s="110"/>
      <c r="W226" s="110">
        <v>169560</v>
      </c>
      <c r="X226" s="110">
        <f t="shared" si="526"/>
        <v>169560</v>
      </c>
      <c r="Y226" s="110">
        <f t="shared" si="527"/>
        <v>0</v>
      </c>
      <c r="Z226" s="110"/>
      <c r="AA226" s="398"/>
      <c r="AB226" s="110"/>
      <c r="AC226" s="110"/>
      <c r="AD226" s="110"/>
      <c r="AE226" s="110"/>
      <c r="AF226" s="110">
        <v>0</v>
      </c>
      <c r="AG226" s="135">
        <f t="shared" si="528"/>
        <v>0</v>
      </c>
      <c r="AH226" s="135">
        <f t="shared" si="529"/>
        <v>0</v>
      </c>
      <c r="AI226" s="395"/>
      <c r="AJ226" s="135"/>
      <c r="AK226" s="135"/>
      <c r="AL226" s="135"/>
      <c r="AM226" s="135"/>
      <c r="AN226" s="135"/>
      <c r="AO226" s="135"/>
      <c r="AP226" s="135"/>
      <c r="AQ226" s="135"/>
      <c r="AR226" s="135">
        <v>0</v>
      </c>
      <c r="AS226" s="135">
        <f t="shared" si="530"/>
        <v>0</v>
      </c>
      <c r="AT226" s="135">
        <f t="shared" si="531"/>
        <v>0</v>
      </c>
      <c r="AU226" s="135"/>
      <c r="AV226" s="395"/>
      <c r="AW226" s="135"/>
      <c r="AX226" s="135"/>
      <c r="AY226" s="135"/>
      <c r="AZ226" s="110">
        <f t="shared" si="532"/>
        <v>0</v>
      </c>
      <c r="BA226" s="110">
        <f t="shared" si="533"/>
        <v>0</v>
      </c>
      <c r="BB226" s="110"/>
      <c r="BC226" s="398"/>
      <c r="BD226" s="110"/>
      <c r="BE226" s="110"/>
      <c r="BF226" s="110"/>
      <c r="BG226" s="110"/>
      <c r="BH226" s="110"/>
      <c r="BI226" s="110"/>
      <c r="BJ226" s="110"/>
      <c r="BK226" s="332"/>
      <c r="BL226" s="111" t="s">
        <v>541</v>
      </c>
      <c r="BM226" s="117" t="s">
        <v>676</v>
      </c>
      <c r="BN226" s="36"/>
      <c r="BO226" s="36"/>
      <c r="BP226" s="36"/>
      <c r="BQ226" s="36"/>
      <c r="BR226" s="36"/>
      <c r="BS226" s="36"/>
      <c r="BT226" s="36"/>
      <c r="BU226" s="36"/>
    </row>
    <row r="227" spans="1:73" ht="24" x14ac:dyDescent="0.2">
      <c r="A227" s="165"/>
      <c r="B227" s="129"/>
      <c r="C227" s="191"/>
      <c r="D227" s="192"/>
      <c r="E227" s="108" t="s">
        <v>235</v>
      </c>
      <c r="F227" s="346">
        <f t="shared" si="522"/>
        <v>798326</v>
      </c>
      <c r="G227" s="109">
        <f t="shared" si="523"/>
        <v>798326</v>
      </c>
      <c r="H227" s="110">
        <v>794056</v>
      </c>
      <c r="I227" s="110">
        <f t="shared" si="524"/>
        <v>794056</v>
      </c>
      <c r="J227" s="110">
        <f t="shared" si="525"/>
        <v>0</v>
      </c>
      <c r="K227" s="110"/>
      <c r="L227" s="110"/>
      <c r="M227" s="364"/>
      <c r="N227" s="398"/>
      <c r="O227" s="110"/>
      <c r="P227" s="110"/>
      <c r="Q227" s="110"/>
      <c r="R227" s="110"/>
      <c r="S227" s="110"/>
      <c r="T227" s="110"/>
      <c r="U227" s="110"/>
      <c r="V227" s="110"/>
      <c r="W227" s="110">
        <v>4270</v>
      </c>
      <c r="X227" s="110">
        <f t="shared" si="526"/>
        <v>4270</v>
      </c>
      <c r="Y227" s="110">
        <f t="shared" si="527"/>
        <v>0</v>
      </c>
      <c r="Z227" s="110"/>
      <c r="AA227" s="398"/>
      <c r="AB227" s="110"/>
      <c r="AC227" s="110"/>
      <c r="AD227" s="110"/>
      <c r="AE227" s="110"/>
      <c r="AF227" s="110">
        <v>0</v>
      </c>
      <c r="AG227" s="135">
        <f t="shared" si="528"/>
        <v>0</v>
      </c>
      <c r="AH227" s="135">
        <f t="shared" si="529"/>
        <v>0</v>
      </c>
      <c r="AI227" s="395"/>
      <c r="AJ227" s="135"/>
      <c r="AK227" s="135"/>
      <c r="AL227" s="135"/>
      <c r="AM227" s="135"/>
      <c r="AN227" s="135"/>
      <c r="AO227" s="135"/>
      <c r="AP227" s="135"/>
      <c r="AQ227" s="135"/>
      <c r="AR227" s="135">
        <v>0</v>
      </c>
      <c r="AS227" s="135">
        <f t="shared" si="530"/>
        <v>0</v>
      </c>
      <c r="AT227" s="135">
        <f t="shared" si="531"/>
        <v>0</v>
      </c>
      <c r="AU227" s="135"/>
      <c r="AV227" s="395"/>
      <c r="AW227" s="135"/>
      <c r="AX227" s="135"/>
      <c r="AY227" s="135"/>
      <c r="AZ227" s="110">
        <f t="shared" si="532"/>
        <v>0</v>
      </c>
      <c r="BA227" s="110">
        <f t="shared" si="533"/>
        <v>0</v>
      </c>
      <c r="BB227" s="110"/>
      <c r="BC227" s="398"/>
      <c r="BD227" s="110"/>
      <c r="BE227" s="110"/>
      <c r="BF227" s="110"/>
      <c r="BG227" s="110"/>
      <c r="BH227" s="110"/>
      <c r="BI227" s="110"/>
      <c r="BJ227" s="110"/>
      <c r="BK227" s="332"/>
      <c r="BL227" s="111" t="s">
        <v>542</v>
      </c>
      <c r="BM227" s="117" t="s">
        <v>676</v>
      </c>
      <c r="BN227" s="36"/>
      <c r="BO227" s="36"/>
      <c r="BP227" s="36"/>
      <c r="BQ227" s="36"/>
      <c r="BR227" s="36"/>
      <c r="BS227" s="36"/>
      <c r="BT227" s="36"/>
      <c r="BU227" s="36"/>
    </row>
    <row r="228" spans="1:73" ht="24" x14ac:dyDescent="0.2">
      <c r="A228" s="165"/>
      <c r="B228" s="129"/>
      <c r="C228" s="191"/>
      <c r="D228" s="192"/>
      <c r="E228" s="108" t="s">
        <v>236</v>
      </c>
      <c r="F228" s="346">
        <f t="shared" si="522"/>
        <v>315489</v>
      </c>
      <c r="G228" s="109">
        <f t="shared" si="523"/>
        <v>315631</v>
      </c>
      <c r="H228" s="110">
        <v>313353</v>
      </c>
      <c r="I228" s="110">
        <f t="shared" si="524"/>
        <v>313353</v>
      </c>
      <c r="J228" s="110">
        <f t="shared" si="525"/>
        <v>0</v>
      </c>
      <c r="K228" s="110"/>
      <c r="L228" s="110"/>
      <c r="M228" s="364"/>
      <c r="N228" s="398"/>
      <c r="O228" s="110"/>
      <c r="P228" s="110"/>
      <c r="Q228" s="110"/>
      <c r="R228" s="110"/>
      <c r="S228" s="110"/>
      <c r="T228" s="110"/>
      <c r="U228" s="110"/>
      <c r="V228" s="110"/>
      <c r="W228" s="110">
        <v>0</v>
      </c>
      <c r="X228" s="110">
        <f t="shared" si="526"/>
        <v>0</v>
      </c>
      <c r="Y228" s="110">
        <f t="shared" si="527"/>
        <v>0</v>
      </c>
      <c r="Z228" s="110"/>
      <c r="AA228" s="398"/>
      <c r="AB228" s="110"/>
      <c r="AC228" s="110"/>
      <c r="AD228" s="110"/>
      <c r="AE228" s="110"/>
      <c r="AF228" s="110">
        <v>2136</v>
      </c>
      <c r="AG228" s="135">
        <f t="shared" si="528"/>
        <v>2278</v>
      </c>
      <c r="AH228" s="135">
        <f t="shared" si="529"/>
        <v>142</v>
      </c>
      <c r="AI228" s="395">
        <v>142</v>
      </c>
      <c r="AJ228" s="135"/>
      <c r="AK228" s="135"/>
      <c r="AL228" s="135"/>
      <c r="AM228" s="135"/>
      <c r="AN228" s="135"/>
      <c r="AO228" s="135"/>
      <c r="AP228" s="135"/>
      <c r="AQ228" s="135"/>
      <c r="AR228" s="135">
        <v>0</v>
      </c>
      <c r="AS228" s="135">
        <f t="shared" si="530"/>
        <v>0</v>
      </c>
      <c r="AT228" s="135">
        <f t="shared" si="531"/>
        <v>0</v>
      </c>
      <c r="AU228" s="135"/>
      <c r="AV228" s="395"/>
      <c r="AW228" s="135"/>
      <c r="AX228" s="135"/>
      <c r="AY228" s="135"/>
      <c r="AZ228" s="110">
        <f t="shared" si="532"/>
        <v>0</v>
      </c>
      <c r="BA228" s="110">
        <f t="shared" si="533"/>
        <v>0</v>
      </c>
      <c r="BB228" s="110"/>
      <c r="BC228" s="398"/>
      <c r="BD228" s="110"/>
      <c r="BE228" s="110"/>
      <c r="BF228" s="110"/>
      <c r="BG228" s="110"/>
      <c r="BH228" s="110"/>
      <c r="BI228" s="110"/>
      <c r="BJ228" s="110"/>
      <c r="BK228" s="332"/>
      <c r="BL228" s="111" t="s">
        <v>543</v>
      </c>
      <c r="BM228" s="117" t="s">
        <v>677</v>
      </c>
      <c r="BN228" s="36"/>
      <c r="BO228" s="36"/>
      <c r="BP228" s="36"/>
      <c r="BQ228" s="36"/>
      <c r="BR228" s="36"/>
      <c r="BS228" s="36"/>
      <c r="BT228" s="36"/>
      <c r="BU228" s="36"/>
    </row>
    <row r="229" spans="1:73" ht="24" x14ac:dyDescent="0.2">
      <c r="A229" s="165"/>
      <c r="B229" s="129"/>
      <c r="C229" s="191"/>
      <c r="D229" s="192"/>
      <c r="E229" s="108" t="s">
        <v>237</v>
      </c>
      <c r="F229" s="346">
        <f t="shared" si="522"/>
        <v>265800</v>
      </c>
      <c r="G229" s="109">
        <f t="shared" si="523"/>
        <v>265800</v>
      </c>
      <c r="H229" s="110">
        <v>265800</v>
      </c>
      <c r="I229" s="110">
        <f t="shared" si="524"/>
        <v>265800</v>
      </c>
      <c r="J229" s="110">
        <f t="shared" si="525"/>
        <v>0</v>
      </c>
      <c r="K229" s="110"/>
      <c r="L229" s="110"/>
      <c r="M229" s="364"/>
      <c r="N229" s="398"/>
      <c r="O229" s="110"/>
      <c r="P229" s="110"/>
      <c r="Q229" s="110"/>
      <c r="R229" s="110"/>
      <c r="S229" s="110"/>
      <c r="T229" s="110"/>
      <c r="U229" s="110"/>
      <c r="V229" s="110"/>
      <c r="W229" s="110">
        <v>0</v>
      </c>
      <c r="X229" s="110">
        <f t="shared" si="526"/>
        <v>0</v>
      </c>
      <c r="Y229" s="110">
        <f t="shared" si="527"/>
        <v>0</v>
      </c>
      <c r="Z229" s="110"/>
      <c r="AA229" s="398"/>
      <c r="AB229" s="110"/>
      <c r="AC229" s="110"/>
      <c r="AD229" s="110"/>
      <c r="AE229" s="110"/>
      <c r="AF229" s="110">
        <v>0</v>
      </c>
      <c r="AG229" s="135">
        <f t="shared" si="528"/>
        <v>0</v>
      </c>
      <c r="AH229" s="135">
        <f t="shared" si="529"/>
        <v>0</v>
      </c>
      <c r="AI229" s="395"/>
      <c r="AJ229" s="135"/>
      <c r="AK229" s="135"/>
      <c r="AL229" s="135"/>
      <c r="AM229" s="135"/>
      <c r="AN229" s="135"/>
      <c r="AO229" s="135"/>
      <c r="AP229" s="135"/>
      <c r="AQ229" s="135"/>
      <c r="AR229" s="135">
        <v>0</v>
      </c>
      <c r="AS229" s="135">
        <f t="shared" si="530"/>
        <v>0</v>
      </c>
      <c r="AT229" s="135">
        <f t="shared" si="531"/>
        <v>0</v>
      </c>
      <c r="AU229" s="135"/>
      <c r="AV229" s="395"/>
      <c r="AW229" s="135"/>
      <c r="AX229" s="135"/>
      <c r="AY229" s="135"/>
      <c r="AZ229" s="110">
        <f t="shared" si="532"/>
        <v>0</v>
      </c>
      <c r="BA229" s="110">
        <f t="shared" si="533"/>
        <v>0</v>
      </c>
      <c r="BB229" s="110"/>
      <c r="BC229" s="398"/>
      <c r="BD229" s="110"/>
      <c r="BE229" s="110"/>
      <c r="BF229" s="110"/>
      <c r="BG229" s="110"/>
      <c r="BH229" s="110"/>
      <c r="BI229" s="110"/>
      <c r="BJ229" s="110"/>
      <c r="BK229" s="332"/>
      <c r="BL229" s="111" t="s">
        <v>544</v>
      </c>
      <c r="BM229" s="117" t="s">
        <v>678</v>
      </c>
      <c r="BN229" s="36"/>
      <c r="BO229" s="36"/>
      <c r="BP229" s="36"/>
      <c r="BQ229" s="36"/>
      <c r="BR229" s="36"/>
      <c r="BS229" s="36"/>
      <c r="BT229" s="36"/>
      <c r="BU229" s="36"/>
    </row>
    <row r="230" spans="1:73" ht="24" x14ac:dyDescent="0.2">
      <c r="A230" s="165"/>
      <c r="B230" s="129"/>
      <c r="C230" s="191"/>
      <c r="D230" s="192"/>
      <c r="E230" s="108" t="s">
        <v>350</v>
      </c>
      <c r="F230" s="346">
        <f t="shared" si="522"/>
        <v>375240</v>
      </c>
      <c r="G230" s="109">
        <f t="shared" si="523"/>
        <v>375240</v>
      </c>
      <c r="H230" s="110">
        <v>375240</v>
      </c>
      <c r="I230" s="110">
        <f t="shared" si="524"/>
        <v>375240</v>
      </c>
      <c r="J230" s="110">
        <f t="shared" si="525"/>
        <v>0</v>
      </c>
      <c r="K230" s="110"/>
      <c r="L230" s="110"/>
      <c r="M230" s="364"/>
      <c r="N230" s="398"/>
      <c r="O230" s="110"/>
      <c r="P230" s="110"/>
      <c r="Q230" s="110"/>
      <c r="R230" s="110"/>
      <c r="S230" s="110"/>
      <c r="T230" s="110"/>
      <c r="U230" s="110"/>
      <c r="V230" s="110"/>
      <c r="W230" s="110">
        <v>0</v>
      </c>
      <c r="X230" s="110">
        <f t="shared" si="526"/>
        <v>0</v>
      </c>
      <c r="Y230" s="110">
        <f t="shared" si="527"/>
        <v>0</v>
      </c>
      <c r="Z230" s="110"/>
      <c r="AA230" s="398"/>
      <c r="AB230" s="110"/>
      <c r="AC230" s="110"/>
      <c r="AD230" s="110"/>
      <c r="AE230" s="110"/>
      <c r="AF230" s="110">
        <v>0</v>
      </c>
      <c r="AG230" s="135">
        <f t="shared" si="528"/>
        <v>0</v>
      </c>
      <c r="AH230" s="135">
        <f t="shared" si="529"/>
        <v>0</v>
      </c>
      <c r="AI230" s="395"/>
      <c r="AJ230" s="135"/>
      <c r="AK230" s="135"/>
      <c r="AL230" s="135"/>
      <c r="AM230" s="135"/>
      <c r="AN230" s="135"/>
      <c r="AO230" s="135"/>
      <c r="AP230" s="135"/>
      <c r="AQ230" s="135"/>
      <c r="AR230" s="135">
        <v>0</v>
      </c>
      <c r="AS230" s="135">
        <f t="shared" si="530"/>
        <v>0</v>
      </c>
      <c r="AT230" s="135">
        <f t="shared" si="531"/>
        <v>0</v>
      </c>
      <c r="AU230" s="135"/>
      <c r="AV230" s="395"/>
      <c r="AW230" s="135"/>
      <c r="AX230" s="135"/>
      <c r="AY230" s="135"/>
      <c r="AZ230" s="110">
        <f t="shared" si="532"/>
        <v>0</v>
      </c>
      <c r="BA230" s="110">
        <f t="shared" si="533"/>
        <v>0</v>
      </c>
      <c r="BB230" s="110"/>
      <c r="BC230" s="398"/>
      <c r="BD230" s="110"/>
      <c r="BE230" s="110"/>
      <c r="BF230" s="110"/>
      <c r="BG230" s="110"/>
      <c r="BH230" s="110"/>
      <c r="BI230" s="110"/>
      <c r="BJ230" s="110"/>
      <c r="BK230" s="332"/>
      <c r="BL230" s="111" t="s">
        <v>545</v>
      </c>
      <c r="BM230" s="117" t="s">
        <v>572</v>
      </c>
      <c r="BN230" s="36"/>
      <c r="BO230" s="36"/>
      <c r="BP230" s="36"/>
      <c r="BQ230" s="36"/>
      <c r="BR230" s="36"/>
      <c r="BS230" s="36"/>
      <c r="BT230" s="36"/>
      <c r="BU230" s="36"/>
    </row>
    <row r="231" spans="1:73" s="193" customFormat="1" ht="24" x14ac:dyDescent="0.2">
      <c r="A231" s="165"/>
      <c r="B231" s="129"/>
      <c r="C231" s="191"/>
      <c r="D231" s="192"/>
      <c r="E231" s="108" t="s">
        <v>349</v>
      </c>
      <c r="F231" s="346">
        <f t="shared" si="522"/>
        <v>463288</v>
      </c>
      <c r="G231" s="109">
        <f t="shared" si="523"/>
        <v>463288</v>
      </c>
      <c r="H231" s="110">
        <v>461528</v>
      </c>
      <c r="I231" s="110">
        <f t="shared" si="524"/>
        <v>461528</v>
      </c>
      <c r="J231" s="110">
        <f t="shared" si="525"/>
        <v>0</v>
      </c>
      <c r="K231" s="110"/>
      <c r="L231" s="110"/>
      <c r="M231" s="364"/>
      <c r="N231" s="398"/>
      <c r="O231" s="110"/>
      <c r="P231" s="110"/>
      <c r="Q231" s="110"/>
      <c r="R231" s="110"/>
      <c r="S231" s="110"/>
      <c r="T231" s="110"/>
      <c r="U231" s="110"/>
      <c r="V231" s="110"/>
      <c r="W231" s="110">
        <v>0</v>
      </c>
      <c r="X231" s="110">
        <f t="shared" si="526"/>
        <v>0</v>
      </c>
      <c r="Y231" s="110">
        <f t="shared" si="527"/>
        <v>0</v>
      </c>
      <c r="Z231" s="110"/>
      <c r="AA231" s="398"/>
      <c r="AB231" s="110"/>
      <c r="AC231" s="110"/>
      <c r="AD231" s="110"/>
      <c r="AE231" s="110"/>
      <c r="AF231" s="110">
        <v>1760</v>
      </c>
      <c r="AG231" s="135">
        <f t="shared" si="528"/>
        <v>1760</v>
      </c>
      <c r="AH231" s="135">
        <f t="shared" si="529"/>
        <v>0</v>
      </c>
      <c r="AI231" s="395"/>
      <c r="AJ231" s="135"/>
      <c r="AK231" s="135"/>
      <c r="AL231" s="135"/>
      <c r="AM231" s="135"/>
      <c r="AN231" s="135"/>
      <c r="AO231" s="135"/>
      <c r="AP231" s="135"/>
      <c r="AQ231" s="135"/>
      <c r="AR231" s="135">
        <v>0</v>
      </c>
      <c r="AS231" s="135">
        <f t="shared" si="530"/>
        <v>0</v>
      </c>
      <c r="AT231" s="135">
        <f t="shared" si="531"/>
        <v>0</v>
      </c>
      <c r="AU231" s="135"/>
      <c r="AV231" s="395"/>
      <c r="AW231" s="135"/>
      <c r="AX231" s="135"/>
      <c r="AY231" s="135"/>
      <c r="AZ231" s="110">
        <f t="shared" si="532"/>
        <v>0</v>
      </c>
      <c r="BA231" s="110">
        <f t="shared" si="533"/>
        <v>0</v>
      </c>
      <c r="BB231" s="110"/>
      <c r="BC231" s="398"/>
      <c r="BD231" s="110"/>
      <c r="BE231" s="110"/>
      <c r="BF231" s="110"/>
      <c r="BG231" s="110"/>
      <c r="BH231" s="110"/>
      <c r="BI231" s="110"/>
      <c r="BJ231" s="110"/>
      <c r="BK231" s="332"/>
      <c r="BL231" s="111" t="s">
        <v>546</v>
      </c>
      <c r="BM231" s="117" t="s">
        <v>678</v>
      </c>
      <c r="BN231" s="36"/>
      <c r="BO231" s="36"/>
      <c r="BP231" s="36"/>
      <c r="BQ231" s="36"/>
      <c r="BR231" s="36"/>
      <c r="BS231" s="36"/>
      <c r="BT231" s="36"/>
      <c r="BU231" s="36"/>
    </row>
    <row r="232" spans="1:73" ht="27" customHeight="1" x14ac:dyDescent="0.2">
      <c r="A232" s="165"/>
      <c r="B232" s="129"/>
      <c r="C232" s="159"/>
      <c r="D232" s="160"/>
      <c r="E232" s="108" t="s">
        <v>633</v>
      </c>
      <c r="F232" s="346">
        <f t="shared" si="522"/>
        <v>98894</v>
      </c>
      <c r="G232" s="109">
        <f t="shared" si="523"/>
        <v>98894</v>
      </c>
      <c r="H232" s="110">
        <v>98894</v>
      </c>
      <c r="I232" s="110">
        <f t="shared" si="524"/>
        <v>98894</v>
      </c>
      <c r="J232" s="110">
        <f t="shared" si="525"/>
        <v>0</v>
      </c>
      <c r="K232" s="110"/>
      <c r="L232" s="110"/>
      <c r="M232" s="364"/>
      <c r="N232" s="398"/>
      <c r="O232" s="110"/>
      <c r="P232" s="110"/>
      <c r="Q232" s="110"/>
      <c r="R232" s="110"/>
      <c r="S232" s="110"/>
      <c r="T232" s="110"/>
      <c r="U232" s="110"/>
      <c r="V232" s="110"/>
      <c r="W232" s="110">
        <v>0</v>
      </c>
      <c r="X232" s="110">
        <f t="shared" si="526"/>
        <v>0</v>
      </c>
      <c r="Y232" s="110">
        <f t="shared" si="527"/>
        <v>0</v>
      </c>
      <c r="Z232" s="110"/>
      <c r="AA232" s="398"/>
      <c r="AB232" s="110"/>
      <c r="AC232" s="110"/>
      <c r="AD232" s="110"/>
      <c r="AE232" s="110"/>
      <c r="AF232" s="110">
        <v>0</v>
      </c>
      <c r="AG232" s="135">
        <f t="shared" si="528"/>
        <v>0</v>
      </c>
      <c r="AH232" s="135">
        <f t="shared" si="529"/>
        <v>0</v>
      </c>
      <c r="AI232" s="395"/>
      <c r="AJ232" s="135"/>
      <c r="AK232" s="135"/>
      <c r="AL232" s="135"/>
      <c r="AM232" s="135"/>
      <c r="AN232" s="135"/>
      <c r="AO232" s="135"/>
      <c r="AP232" s="135"/>
      <c r="AQ232" s="135"/>
      <c r="AR232" s="135">
        <v>0</v>
      </c>
      <c r="AS232" s="135">
        <f t="shared" si="530"/>
        <v>0</v>
      </c>
      <c r="AT232" s="135">
        <f t="shared" si="531"/>
        <v>0</v>
      </c>
      <c r="AU232" s="135"/>
      <c r="AV232" s="395"/>
      <c r="AW232" s="135"/>
      <c r="AX232" s="135"/>
      <c r="AY232" s="135"/>
      <c r="AZ232" s="110">
        <f t="shared" si="532"/>
        <v>0</v>
      </c>
      <c r="BA232" s="110">
        <f t="shared" si="533"/>
        <v>0</v>
      </c>
      <c r="BB232" s="110"/>
      <c r="BC232" s="398"/>
      <c r="BD232" s="110"/>
      <c r="BE232" s="110"/>
      <c r="BF232" s="110"/>
      <c r="BG232" s="110"/>
      <c r="BH232" s="110"/>
      <c r="BI232" s="110"/>
      <c r="BJ232" s="110"/>
      <c r="BK232" s="332"/>
      <c r="BL232" s="111" t="s">
        <v>547</v>
      </c>
      <c r="BM232" s="117"/>
      <c r="BN232" s="36"/>
      <c r="BO232" s="36"/>
      <c r="BP232" s="36"/>
      <c r="BQ232" s="36"/>
      <c r="BR232" s="36"/>
      <c r="BS232" s="36"/>
      <c r="BT232" s="36"/>
      <c r="BU232" s="36"/>
    </row>
    <row r="233" spans="1:73" s="259" customFormat="1" ht="24" x14ac:dyDescent="0.2">
      <c r="A233" s="165"/>
      <c r="B233" s="129"/>
      <c r="C233" s="257"/>
      <c r="D233" s="258"/>
      <c r="E233" s="108" t="s">
        <v>615</v>
      </c>
      <c r="F233" s="346">
        <f t="shared" si="522"/>
        <v>41964</v>
      </c>
      <c r="G233" s="109">
        <f t="shared" si="523"/>
        <v>42235</v>
      </c>
      <c r="H233" s="110">
        <v>41964</v>
      </c>
      <c r="I233" s="110">
        <f t="shared" si="524"/>
        <v>42235</v>
      </c>
      <c r="J233" s="110">
        <f t="shared" si="525"/>
        <v>271</v>
      </c>
      <c r="K233" s="110">
        <v>271</v>
      </c>
      <c r="L233" s="110"/>
      <c r="M233" s="364"/>
      <c r="N233" s="398"/>
      <c r="O233" s="110"/>
      <c r="P233" s="110"/>
      <c r="Q233" s="110"/>
      <c r="R233" s="110"/>
      <c r="S233" s="110"/>
      <c r="T233" s="110"/>
      <c r="U233" s="110"/>
      <c r="V233" s="110"/>
      <c r="W233" s="110">
        <v>0</v>
      </c>
      <c r="X233" s="110">
        <f t="shared" si="526"/>
        <v>0</v>
      </c>
      <c r="Y233" s="110">
        <f t="shared" si="527"/>
        <v>0</v>
      </c>
      <c r="Z233" s="110"/>
      <c r="AA233" s="398"/>
      <c r="AB233" s="110"/>
      <c r="AC233" s="110"/>
      <c r="AD233" s="110"/>
      <c r="AE233" s="110"/>
      <c r="AF233" s="110">
        <v>0</v>
      </c>
      <c r="AG233" s="135">
        <f t="shared" si="528"/>
        <v>0</v>
      </c>
      <c r="AH233" s="135">
        <f t="shared" si="529"/>
        <v>0</v>
      </c>
      <c r="AI233" s="395"/>
      <c r="AJ233" s="135"/>
      <c r="AK233" s="135"/>
      <c r="AL233" s="135"/>
      <c r="AM233" s="135"/>
      <c r="AN233" s="135"/>
      <c r="AO233" s="135"/>
      <c r="AP233" s="135"/>
      <c r="AQ233" s="135"/>
      <c r="AR233" s="135">
        <v>0</v>
      </c>
      <c r="AS233" s="135">
        <f t="shared" si="530"/>
        <v>0</v>
      </c>
      <c r="AT233" s="135">
        <f t="shared" si="531"/>
        <v>0</v>
      </c>
      <c r="AU233" s="135"/>
      <c r="AV233" s="395"/>
      <c r="AW233" s="135"/>
      <c r="AX233" s="135"/>
      <c r="AY233" s="135"/>
      <c r="AZ233" s="110">
        <f t="shared" si="532"/>
        <v>0</v>
      </c>
      <c r="BA233" s="110">
        <f t="shared" si="533"/>
        <v>0</v>
      </c>
      <c r="BB233" s="110"/>
      <c r="BC233" s="398"/>
      <c r="BD233" s="110"/>
      <c r="BE233" s="110"/>
      <c r="BF233" s="110"/>
      <c r="BG233" s="110"/>
      <c r="BH233" s="110"/>
      <c r="BI233" s="110"/>
      <c r="BJ233" s="110"/>
      <c r="BK233" s="332"/>
      <c r="BL233" s="111" t="s">
        <v>669</v>
      </c>
      <c r="BM233" s="117"/>
      <c r="BN233" s="36"/>
      <c r="BO233" s="36"/>
      <c r="BP233" s="36"/>
      <c r="BQ233" s="36"/>
      <c r="BR233" s="36"/>
      <c r="BS233" s="36"/>
      <c r="BT233" s="36"/>
      <c r="BU233" s="36"/>
    </row>
    <row r="234" spans="1:73" s="387" customFormat="1" ht="36" x14ac:dyDescent="0.2">
      <c r="A234" s="165"/>
      <c r="B234" s="129"/>
      <c r="C234" s="385"/>
      <c r="D234" s="386"/>
      <c r="E234" s="384" t="s">
        <v>750</v>
      </c>
      <c r="F234" s="346">
        <f t="shared" ref="F234" si="534">H234+W234+AF234+AQ234+AR234+AY234</f>
        <v>0</v>
      </c>
      <c r="G234" s="109">
        <f t="shared" ref="G234" si="535">I234+X234+AG234+AQ234+AS234+AZ234</f>
        <v>82502</v>
      </c>
      <c r="H234" s="110"/>
      <c r="I234" s="110">
        <f t="shared" ref="I234" si="536">J234+H234</f>
        <v>82502</v>
      </c>
      <c r="J234" s="110">
        <f t="shared" ref="J234" si="537">SUM(K234:V234)</f>
        <v>82502</v>
      </c>
      <c r="K234" s="110"/>
      <c r="L234" s="110">
        <v>126236</v>
      </c>
      <c r="M234" s="364"/>
      <c r="N234" s="398">
        <v>-43734</v>
      </c>
      <c r="O234" s="110"/>
      <c r="P234" s="110"/>
      <c r="Q234" s="110"/>
      <c r="R234" s="110"/>
      <c r="S234" s="110"/>
      <c r="T234" s="110"/>
      <c r="U234" s="110"/>
      <c r="V234" s="110"/>
      <c r="W234" s="110"/>
      <c r="X234" s="110">
        <f t="shared" ref="X234" si="538">Y234+W234</f>
        <v>0</v>
      </c>
      <c r="Y234" s="110">
        <f t="shared" ref="Y234" si="539">SUM(Z234:AE234)</f>
        <v>0</v>
      </c>
      <c r="Z234" s="110"/>
      <c r="AA234" s="398"/>
      <c r="AB234" s="110"/>
      <c r="AC234" s="110"/>
      <c r="AD234" s="110"/>
      <c r="AE234" s="110"/>
      <c r="AF234" s="110"/>
      <c r="AG234" s="135">
        <f t="shared" ref="AG234" si="540">AH234+AF234</f>
        <v>0</v>
      </c>
      <c r="AH234" s="135">
        <f t="shared" ref="AH234" si="541">SUM(AI234:AP234)</f>
        <v>0</v>
      </c>
      <c r="AI234" s="39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>
        <f t="shared" ref="AS234" si="542">AT234+AR234</f>
        <v>0</v>
      </c>
      <c r="AT234" s="135">
        <f t="shared" ref="AT234" si="543">SUM(AU234:AX234)</f>
        <v>0</v>
      </c>
      <c r="AU234" s="135"/>
      <c r="AV234" s="395"/>
      <c r="AW234" s="135"/>
      <c r="AX234" s="135"/>
      <c r="AY234" s="135"/>
      <c r="AZ234" s="110">
        <f t="shared" ref="AZ234" si="544">BA234+AY234</f>
        <v>0</v>
      </c>
      <c r="BA234" s="110">
        <f t="shared" ref="BA234" si="545">SUM(BB234:BK234)</f>
        <v>0</v>
      </c>
      <c r="BB234" s="110"/>
      <c r="BC234" s="398"/>
      <c r="BD234" s="110"/>
      <c r="BE234" s="110"/>
      <c r="BF234" s="110"/>
      <c r="BG234" s="110"/>
      <c r="BH234" s="110"/>
      <c r="BI234" s="110"/>
      <c r="BJ234" s="110"/>
      <c r="BK234" s="332"/>
      <c r="BL234" s="111" t="s">
        <v>751</v>
      </c>
      <c r="BM234" s="117"/>
      <c r="BN234" s="36"/>
      <c r="BO234" s="36"/>
      <c r="BP234" s="36"/>
      <c r="BQ234" s="36"/>
      <c r="BR234" s="36"/>
      <c r="BS234" s="36"/>
      <c r="BT234" s="36"/>
      <c r="BU234" s="36"/>
    </row>
    <row r="235" spans="1:73" s="431" customFormat="1" ht="36" x14ac:dyDescent="0.2">
      <c r="A235" s="165"/>
      <c r="B235" s="129"/>
      <c r="C235" s="432"/>
      <c r="D235" s="433"/>
      <c r="E235" s="430" t="s">
        <v>760</v>
      </c>
      <c r="F235" s="346">
        <f t="shared" ref="F235" si="546">H235+W235+AF235+AQ235+AR235+AY235</f>
        <v>0</v>
      </c>
      <c r="G235" s="109">
        <f t="shared" ref="G235" si="547">I235+X235+AG235+AQ235+AS235+AZ235</f>
        <v>147004</v>
      </c>
      <c r="H235" s="110"/>
      <c r="I235" s="110">
        <f t="shared" ref="I235" si="548">J235+H235</f>
        <v>147004</v>
      </c>
      <c r="J235" s="110">
        <f t="shared" ref="J235" si="549">SUM(K235:V235)</f>
        <v>147004</v>
      </c>
      <c r="K235" s="110"/>
      <c r="L235" s="110"/>
      <c r="M235" s="364"/>
      <c r="N235" s="398">
        <v>147004</v>
      </c>
      <c r="O235" s="110"/>
      <c r="P235" s="110"/>
      <c r="Q235" s="110"/>
      <c r="R235" s="110"/>
      <c r="S235" s="110"/>
      <c r="T235" s="110"/>
      <c r="U235" s="110"/>
      <c r="V235" s="110"/>
      <c r="W235" s="110"/>
      <c r="X235" s="110">
        <f t="shared" ref="X235" si="550">Y235+W235</f>
        <v>0</v>
      </c>
      <c r="Y235" s="110">
        <f t="shared" ref="Y235" si="551">SUM(Z235:AE235)</f>
        <v>0</v>
      </c>
      <c r="Z235" s="110"/>
      <c r="AA235" s="398"/>
      <c r="AB235" s="110"/>
      <c r="AC235" s="110"/>
      <c r="AD235" s="110"/>
      <c r="AE235" s="110"/>
      <c r="AF235" s="110"/>
      <c r="AG235" s="135">
        <f t="shared" ref="AG235" si="552">AH235+AF235</f>
        <v>0</v>
      </c>
      <c r="AH235" s="135">
        <f t="shared" ref="AH235" si="553">SUM(AI235:AP235)</f>
        <v>0</v>
      </c>
      <c r="AI235" s="39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>
        <f t="shared" ref="AS235" si="554">AT235+AR235</f>
        <v>0</v>
      </c>
      <c r="AT235" s="135">
        <f t="shared" ref="AT235" si="555">SUM(AU235:AX235)</f>
        <v>0</v>
      </c>
      <c r="AU235" s="135"/>
      <c r="AV235" s="395"/>
      <c r="AW235" s="135"/>
      <c r="AX235" s="135"/>
      <c r="AY235" s="135"/>
      <c r="AZ235" s="110">
        <f t="shared" ref="AZ235" si="556">BA235+AY235</f>
        <v>0</v>
      </c>
      <c r="BA235" s="110">
        <f t="shared" ref="BA235" si="557">SUM(BB235:BK235)</f>
        <v>0</v>
      </c>
      <c r="BB235" s="110"/>
      <c r="BC235" s="398"/>
      <c r="BD235" s="110"/>
      <c r="BE235" s="110"/>
      <c r="BF235" s="110"/>
      <c r="BG235" s="110"/>
      <c r="BH235" s="110"/>
      <c r="BI235" s="110"/>
      <c r="BJ235" s="110"/>
      <c r="BK235" s="332"/>
      <c r="BL235" s="111" t="s">
        <v>761</v>
      </c>
      <c r="BM235" s="117"/>
      <c r="BN235" s="36"/>
      <c r="BO235" s="36"/>
      <c r="BP235" s="36"/>
      <c r="BQ235" s="36"/>
      <c r="BR235" s="36"/>
      <c r="BS235" s="36"/>
      <c r="BT235" s="36"/>
      <c r="BU235" s="36"/>
    </row>
    <row r="236" spans="1:73" ht="50.25" customHeight="1" x14ac:dyDescent="0.2">
      <c r="A236" s="165">
        <v>90010991438</v>
      </c>
      <c r="B236" s="129"/>
      <c r="C236" s="447" t="s">
        <v>609</v>
      </c>
      <c r="D236" s="448"/>
      <c r="E236" s="108" t="s">
        <v>239</v>
      </c>
      <c r="F236" s="346">
        <f t="shared" si="522"/>
        <v>1175285</v>
      </c>
      <c r="G236" s="109">
        <f t="shared" si="523"/>
        <v>1176651</v>
      </c>
      <c r="H236" s="110">
        <v>512674</v>
      </c>
      <c r="I236" s="110">
        <f t="shared" si="524"/>
        <v>512674</v>
      </c>
      <c r="J236" s="110">
        <f t="shared" si="525"/>
        <v>0</v>
      </c>
      <c r="K236" s="110"/>
      <c r="L236" s="110"/>
      <c r="M236" s="364"/>
      <c r="N236" s="398"/>
      <c r="O236" s="110"/>
      <c r="P236" s="110"/>
      <c r="Q236" s="110"/>
      <c r="R236" s="110"/>
      <c r="S236" s="110"/>
      <c r="T236" s="110"/>
      <c r="U236" s="110"/>
      <c r="V236" s="110"/>
      <c r="W236" s="110">
        <v>25620</v>
      </c>
      <c r="X236" s="110">
        <f t="shared" si="526"/>
        <v>25620</v>
      </c>
      <c r="Y236" s="110">
        <f t="shared" si="527"/>
        <v>0</v>
      </c>
      <c r="Z236" s="110"/>
      <c r="AA236" s="398"/>
      <c r="AB236" s="110"/>
      <c r="AC236" s="110"/>
      <c r="AD236" s="110"/>
      <c r="AE236" s="110"/>
      <c r="AF236" s="110">
        <v>636147</v>
      </c>
      <c r="AG236" s="135">
        <f t="shared" si="528"/>
        <v>637512</v>
      </c>
      <c r="AH236" s="135">
        <f t="shared" si="529"/>
        <v>1365</v>
      </c>
      <c r="AI236" s="395">
        <v>1365</v>
      </c>
      <c r="AJ236" s="135"/>
      <c r="AK236" s="135"/>
      <c r="AL236" s="135"/>
      <c r="AM236" s="135"/>
      <c r="AN236" s="135"/>
      <c r="AO236" s="135"/>
      <c r="AP236" s="135"/>
      <c r="AQ236" s="135"/>
      <c r="AR236" s="110">
        <v>844</v>
      </c>
      <c r="AS236" s="135">
        <f t="shared" si="530"/>
        <v>845</v>
      </c>
      <c r="AT236" s="135">
        <f t="shared" si="531"/>
        <v>1</v>
      </c>
      <c r="AU236" s="135">
        <v>1</v>
      </c>
      <c r="AV236" s="395"/>
      <c r="AW236" s="135"/>
      <c r="AX236" s="135"/>
      <c r="AY236" s="135"/>
      <c r="AZ236" s="110">
        <f t="shared" si="532"/>
        <v>0</v>
      </c>
      <c r="BA236" s="110">
        <f t="shared" si="533"/>
        <v>0</v>
      </c>
      <c r="BB236" s="110"/>
      <c r="BC236" s="398"/>
      <c r="BD236" s="110"/>
      <c r="BE236" s="110"/>
      <c r="BF236" s="110"/>
      <c r="BG236" s="110"/>
      <c r="BH236" s="110"/>
      <c r="BI236" s="110"/>
      <c r="BJ236" s="110"/>
      <c r="BK236" s="332"/>
      <c r="BL236" s="111" t="s">
        <v>548</v>
      </c>
      <c r="BM236" s="117"/>
      <c r="BN236" s="36"/>
      <c r="BO236" s="36"/>
      <c r="BP236" s="36"/>
      <c r="BQ236" s="36"/>
      <c r="BR236" s="36"/>
      <c r="BS236" s="36"/>
      <c r="BT236" s="36"/>
      <c r="BU236" s="36"/>
    </row>
    <row r="237" spans="1:73" ht="24" x14ac:dyDescent="0.2">
      <c r="A237" s="165"/>
      <c r="B237" s="129"/>
      <c r="C237" s="108"/>
      <c r="D237" s="307"/>
      <c r="E237" s="108" t="s">
        <v>634</v>
      </c>
      <c r="F237" s="346">
        <f t="shared" si="522"/>
        <v>40652</v>
      </c>
      <c r="G237" s="109">
        <f t="shared" si="523"/>
        <v>40652</v>
      </c>
      <c r="H237" s="110">
        <v>40652</v>
      </c>
      <c r="I237" s="110">
        <f t="shared" si="524"/>
        <v>40652</v>
      </c>
      <c r="J237" s="110">
        <f t="shared" si="525"/>
        <v>0</v>
      </c>
      <c r="K237" s="110"/>
      <c r="L237" s="110"/>
      <c r="M237" s="364"/>
      <c r="N237" s="398"/>
      <c r="O237" s="110"/>
      <c r="P237" s="110"/>
      <c r="Q237" s="110"/>
      <c r="R237" s="110"/>
      <c r="S237" s="110"/>
      <c r="T237" s="110"/>
      <c r="U237" s="110"/>
      <c r="V237" s="110"/>
      <c r="W237" s="110">
        <v>0</v>
      </c>
      <c r="X237" s="110">
        <f t="shared" si="526"/>
        <v>0</v>
      </c>
      <c r="Y237" s="110">
        <f t="shared" si="527"/>
        <v>0</v>
      </c>
      <c r="Z237" s="110"/>
      <c r="AA237" s="398"/>
      <c r="AB237" s="110"/>
      <c r="AC237" s="110"/>
      <c r="AD237" s="110"/>
      <c r="AE237" s="110"/>
      <c r="AF237" s="110">
        <v>0</v>
      </c>
      <c r="AG237" s="135">
        <f t="shared" si="528"/>
        <v>0</v>
      </c>
      <c r="AH237" s="135">
        <f t="shared" si="529"/>
        <v>0</v>
      </c>
      <c r="AI237" s="395"/>
      <c r="AJ237" s="135"/>
      <c r="AK237" s="135"/>
      <c r="AL237" s="135"/>
      <c r="AM237" s="135"/>
      <c r="AN237" s="135"/>
      <c r="AO237" s="135"/>
      <c r="AP237" s="135"/>
      <c r="AQ237" s="135"/>
      <c r="AR237" s="135">
        <v>0</v>
      </c>
      <c r="AS237" s="135">
        <f t="shared" si="530"/>
        <v>0</v>
      </c>
      <c r="AT237" s="135">
        <f t="shared" si="531"/>
        <v>0</v>
      </c>
      <c r="AU237" s="135"/>
      <c r="AV237" s="395"/>
      <c r="AW237" s="135"/>
      <c r="AX237" s="135"/>
      <c r="AY237" s="135"/>
      <c r="AZ237" s="110">
        <f t="shared" si="532"/>
        <v>0</v>
      </c>
      <c r="BA237" s="110">
        <f t="shared" si="533"/>
        <v>0</v>
      </c>
      <c r="BB237" s="110"/>
      <c r="BC237" s="398"/>
      <c r="BD237" s="110"/>
      <c r="BE237" s="110"/>
      <c r="BF237" s="110"/>
      <c r="BG237" s="110"/>
      <c r="BH237" s="110"/>
      <c r="BI237" s="110"/>
      <c r="BJ237" s="110"/>
      <c r="BK237" s="332"/>
      <c r="BL237" s="111" t="s">
        <v>549</v>
      </c>
      <c r="BM237" s="117"/>
      <c r="BN237" s="36"/>
      <c r="BO237" s="36"/>
      <c r="BP237" s="36"/>
      <c r="BQ237" s="36"/>
      <c r="BR237" s="36"/>
      <c r="BS237" s="36"/>
      <c r="BT237" s="36"/>
      <c r="BU237" s="36"/>
    </row>
    <row r="238" spans="1:73" ht="24" x14ac:dyDescent="0.2">
      <c r="A238" s="165"/>
      <c r="B238" s="129"/>
      <c r="C238" s="108"/>
      <c r="D238" s="307"/>
      <c r="E238" s="108" t="s">
        <v>241</v>
      </c>
      <c r="F238" s="346">
        <f t="shared" si="522"/>
        <v>10626</v>
      </c>
      <c r="G238" s="109">
        <f t="shared" si="523"/>
        <v>10626</v>
      </c>
      <c r="H238" s="110">
        <v>10626</v>
      </c>
      <c r="I238" s="110">
        <f t="shared" si="524"/>
        <v>10626</v>
      </c>
      <c r="J238" s="110">
        <f t="shared" si="525"/>
        <v>0</v>
      </c>
      <c r="K238" s="110"/>
      <c r="L238" s="110"/>
      <c r="M238" s="364"/>
      <c r="N238" s="398"/>
      <c r="O238" s="110"/>
      <c r="P238" s="110"/>
      <c r="Q238" s="110"/>
      <c r="R238" s="110"/>
      <c r="S238" s="110"/>
      <c r="T238" s="110"/>
      <c r="U238" s="110"/>
      <c r="V238" s="110"/>
      <c r="W238" s="110">
        <v>0</v>
      </c>
      <c r="X238" s="110">
        <f t="shared" si="526"/>
        <v>0</v>
      </c>
      <c r="Y238" s="110">
        <f t="shared" si="527"/>
        <v>0</v>
      </c>
      <c r="Z238" s="110"/>
      <c r="AA238" s="398"/>
      <c r="AB238" s="110"/>
      <c r="AC238" s="110"/>
      <c r="AD238" s="110"/>
      <c r="AE238" s="110"/>
      <c r="AF238" s="110">
        <v>0</v>
      </c>
      <c r="AG238" s="135">
        <f t="shared" si="528"/>
        <v>0</v>
      </c>
      <c r="AH238" s="135">
        <f t="shared" si="529"/>
        <v>0</v>
      </c>
      <c r="AI238" s="395"/>
      <c r="AJ238" s="135"/>
      <c r="AK238" s="135"/>
      <c r="AL238" s="135"/>
      <c r="AM238" s="135"/>
      <c r="AN238" s="135"/>
      <c r="AO238" s="135"/>
      <c r="AP238" s="135"/>
      <c r="AQ238" s="135"/>
      <c r="AR238" s="135">
        <v>0</v>
      </c>
      <c r="AS238" s="135">
        <f t="shared" si="530"/>
        <v>0</v>
      </c>
      <c r="AT238" s="135">
        <f t="shared" si="531"/>
        <v>0</v>
      </c>
      <c r="AU238" s="135"/>
      <c r="AV238" s="395"/>
      <c r="AW238" s="135"/>
      <c r="AX238" s="135"/>
      <c r="AY238" s="135"/>
      <c r="AZ238" s="110">
        <f t="shared" si="532"/>
        <v>0</v>
      </c>
      <c r="BA238" s="110">
        <f t="shared" si="533"/>
        <v>0</v>
      </c>
      <c r="BB238" s="110"/>
      <c r="BC238" s="398"/>
      <c r="BD238" s="110"/>
      <c r="BE238" s="110"/>
      <c r="BF238" s="110"/>
      <c r="BG238" s="110"/>
      <c r="BH238" s="110"/>
      <c r="BI238" s="110"/>
      <c r="BJ238" s="110"/>
      <c r="BK238" s="332"/>
      <c r="BL238" s="111" t="s">
        <v>670</v>
      </c>
      <c r="BM238" s="117"/>
      <c r="BN238" s="36"/>
      <c r="BO238" s="36"/>
      <c r="BP238" s="36"/>
      <c r="BQ238" s="36"/>
      <c r="BR238" s="36"/>
      <c r="BS238" s="36"/>
      <c r="BT238" s="36"/>
      <c r="BU238" s="36"/>
    </row>
    <row r="239" spans="1:73" x14ac:dyDescent="0.2">
      <c r="A239" s="165"/>
      <c r="B239" s="129"/>
      <c r="C239" s="108"/>
      <c r="D239" s="307"/>
      <c r="E239" s="108" t="s">
        <v>240</v>
      </c>
      <c r="F239" s="346">
        <f t="shared" si="522"/>
        <v>115662</v>
      </c>
      <c r="G239" s="109">
        <f t="shared" si="523"/>
        <v>115662</v>
      </c>
      <c r="H239" s="110">
        <v>115662</v>
      </c>
      <c r="I239" s="110">
        <f t="shared" si="524"/>
        <v>115662</v>
      </c>
      <c r="J239" s="110">
        <f t="shared" si="525"/>
        <v>0</v>
      </c>
      <c r="K239" s="110"/>
      <c r="L239" s="110"/>
      <c r="M239" s="364"/>
      <c r="N239" s="398"/>
      <c r="O239" s="110"/>
      <c r="P239" s="110"/>
      <c r="Q239" s="110"/>
      <c r="R239" s="110"/>
      <c r="S239" s="110"/>
      <c r="T239" s="110"/>
      <c r="U239" s="110"/>
      <c r="V239" s="110"/>
      <c r="W239" s="110">
        <v>0</v>
      </c>
      <c r="X239" s="110">
        <f t="shared" si="526"/>
        <v>0</v>
      </c>
      <c r="Y239" s="110">
        <f t="shared" si="527"/>
        <v>0</v>
      </c>
      <c r="Z239" s="110"/>
      <c r="AA239" s="398"/>
      <c r="AB239" s="110"/>
      <c r="AC239" s="110"/>
      <c r="AD239" s="110"/>
      <c r="AE239" s="110"/>
      <c r="AF239" s="110">
        <v>0</v>
      </c>
      <c r="AG239" s="135">
        <f t="shared" si="528"/>
        <v>0</v>
      </c>
      <c r="AH239" s="135">
        <f t="shared" si="529"/>
        <v>0</v>
      </c>
      <c r="AI239" s="395"/>
      <c r="AJ239" s="135"/>
      <c r="AK239" s="135"/>
      <c r="AL239" s="135"/>
      <c r="AM239" s="135"/>
      <c r="AN239" s="135"/>
      <c r="AO239" s="135"/>
      <c r="AP239" s="135"/>
      <c r="AQ239" s="135"/>
      <c r="AR239" s="135">
        <v>0</v>
      </c>
      <c r="AS239" s="135">
        <f t="shared" si="530"/>
        <v>0</v>
      </c>
      <c r="AT239" s="135">
        <f t="shared" si="531"/>
        <v>0</v>
      </c>
      <c r="AU239" s="135"/>
      <c r="AV239" s="395"/>
      <c r="AW239" s="135"/>
      <c r="AX239" s="135"/>
      <c r="AY239" s="135"/>
      <c r="AZ239" s="110">
        <f t="shared" si="532"/>
        <v>0</v>
      </c>
      <c r="BA239" s="110">
        <f t="shared" si="533"/>
        <v>0</v>
      </c>
      <c r="BB239" s="110"/>
      <c r="BC239" s="398"/>
      <c r="BD239" s="110"/>
      <c r="BE239" s="110"/>
      <c r="BF239" s="110"/>
      <c r="BG239" s="110"/>
      <c r="BH239" s="110"/>
      <c r="BI239" s="110"/>
      <c r="BJ239" s="110"/>
      <c r="BK239" s="332"/>
      <c r="BL239" s="111" t="s">
        <v>550</v>
      </c>
      <c r="BM239" s="117"/>
      <c r="BN239" s="36"/>
      <c r="BO239" s="36"/>
      <c r="BP239" s="36"/>
      <c r="BQ239" s="36"/>
      <c r="BR239" s="36"/>
      <c r="BS239" s="36"/>
      <c r="BT239" s="36"/>
      <c r="BU239" s="36"/>
    </row>
    <row r="240" spans="1:73" ht="24" x14ac:dyDescent="0.2">
      <c r="A240" s="165"/>
      <c r="B240" s="129"/>
      <c r="C240" s="108"/>
      <c r="D240" s="307"/>
      <c r="E240" s="108" t="s">
        <v>361</v>
      </c>
      <c r="F240" s="346">
        <f t="shared" si="522"/>
        <v>371913</v>
      </c>
      <c r="G240" s="109">
        <f t="shared" si="523"/>
        <v>371913</v>
      </c>
      <c r="H240" s="110">
        <v>371913</v>
      </c>
      <c r="I240" s="110">
        <f t="shared" si="524"/>
        <v>371913</v>
      </c>
      <c r="J240" s="110">
        <f t="shared" si="525"/>
        <v>0</v>
      </c>
      <c r="K240" s="110"/>
      <c r="L240" s="110"/>
      <c r="M240" s="364"/>
      <c r="N240" s="398"/>
      <c r="O240" s="110"/>
      <c r="P240" s="110"/>
      <c r="Q240" s="110"/>
      <c r="R240" s="110"/>
      <c r="S240" s="110"/>
      <c r="T240" s="110"/>
      <c r="U240" s="110"/>
      <c r="V240" s="110"/>
      <c r="W240" s="110">
        <v>0</v>
      </c>
      <c r="X240" s="110">
        <f t="shared" si="526"/>
        <v>0</v>
      </c>
      <c r="Y240" s="110">
        <f t="shared" si="527"/>
        <v>0</v>
      </c>
      <c r="Z240" s="110"/>
      <c r="AA240" s="398"/>
      <c r="AB240" s="110"/>
      <c r="AC240" s="110"/>
      <c r="AD240" s="110"/>
      <c r="AE240" s="110"/>
      <c r="AF240" s="110">
        <v>0</v>
      </c>
      <c r="AG240" s="135">
        <f t="shared" si="528"/>
        <v>0</v>
      </c>
      <c r="AH240" s="135">
        <f t="shared" si="529"/>
        <v>0</v>
      </c>
      <c r="AI240" s="395"/>
      <c r="AJ240" s="135"/>
      <c r="AK240" s="135"/>
      <c r="AL240" s="135"/>
      <c r="AM240" s="135"/>
      <c r="AN240" s="135"/>
      <c r="AO240" s="135"/>
      <c r="AP240" s="135"/>
      <c r="AQ240" s="135"/>
      <c r="AR240" s="135">
        <v>0</v>
      </c>
      <c r="AS240" s="135">
        <f t="shared" si="530"/>
        <v>0</v>
      </c>
      <c r="AT240" s="135">
        <f t="shared" si="531"/>
        <v>0</v>
      </c>
      <c r="AU240" s="135"/>
      <c r="AV240" s="395"/>
      <c r="AW240" s="135"/>
      <c r="AX240" s="135"/>
      <c r="AY240" s="135"/>
      <c r="AZ240" s="110">
        <f t="shared" si="532"/>
        <v>0</v>
      </c>
      <c r="BA240" s="110">
        <f t="shared" si="533"/>
        <v>0</v>
      </c>
      <c r="BB240" s="110"/>
      <c r="BC240" s="398"/>
      <c r="BD240" s="110"/>
      <c r="BE240" s="110"/>
      <c r="BF240" s="110"/>
      <c r="BG240" s="110"/>
      <c r="BH240" s="110"/>
      <c r="BI240" s="110"/>
      <c r="BJ240" s="110"/>
      <c r="BK240" s="332"/>
      <c r="BL240" s="111" t="s">
        <v>551</v>
      </c>
      <c r="BM240" s="117"/>
      <c r="BN240" s="36"/>
      <c r="BO240" s="36"/>
      <c r="BP240" s="36"/>
      <c r="BQ240" s="36"/>
      <c r="BR240" s="36"/>
      <c r="BS240" s="36"/>
      <c r="BT240" s="36"/>
      <c r="BU240" s="36"/>
    </row>
    <row r="241" spans="1:73" ht="24" x14ac:dyDescent="0.2">
      <c r="A241" s="165"/>
      <c r="B241" s="129"/>
      <c r="C241" s="108"/>
      <c r="D241" s="307"/>
      <c r="E241" s="108" t="s">
        <v>635</v>
      </c>
      <c r="F241" s="346">
        <f t="shared" si="522"/>
        <v>68403</v>
      </c>
      <c r="G241" s="109">
        <f t="shared" si="523"/>
        <v>68403</v>
      </c>
      <c r="H241" s="110">
        <v>68403</v>
      </c>
      <c r="I241" s="110">
        <f t="shared" si="524"/>
        <v>68403</v>
      </c>
      <c r="J241" s="110">
        <f t="shared" si="525"/>
        <v>0</v>
      </c>
      <c r="K241" s="110"/>
      <c r="L241" s="110"/>
      <c r="M241" s="364"/>
      <c r="N241" s="398"/>
      <c r="O241" s="110"/>
      <c r="P241" s="110"/>
      <c r="Q241" s="110"/>
      <c r="R241" s="110"/>
      <c r="S241" s="110"/>
      <c r="T241" s="110"/>
      <c r="U241" s="110"/>
      <c r="V241" s="110"/>
      <c r="W241" s="110">
        <v>0</v>
      </c>
      <c r="X241" s="110">
        <f t="shared" si="526"/>
        <v>0</v>
      </c>
      <c r="Y241" s="110">
        <f t="shared" si="527"/>
        <v>0</v>
      </c>
      <c r="Z241" s="110"/>
      <c r="AA241" s="398"/>
      <c r="AB241" s="110"/>
      <c r="AC241" s="110"/>
      <c r="AD241" s="110"/>
      <c r="AE241" s="110"/>
      <c r="AF241" s="110">
        <v>0</v>
      </c>
      <c r="AG241" s="135">
        <f t="shared" si="528"/>
        <v>0</v>
      </c>
      <c r="AH241" s="135">
        <f t="shared" si="529"/>
        <v>0</v>
      </c>
      <c r="AI241" s="395"/>
      <c r="AJ241" s="135"/>
      <c r="AK241" s="135"/>
      <c r="AL241" s="135"/>
      <c r="AM241" s="135"/>
      <c r="AN241" s="135"/>
      <c r="AO241" s="135"/>
      <c r="AP241" s="135"/>
      <c r="AQ241" s="135"/>
      <c r="AR241" s="135">
        <v>0</v>
      </c>
      <c r="AS241" s="135">
        <f t="shared" si="530"/>
        <v>0</v>
      </c>
      <c r="AT241" s="135">
        <f t="shared" si="531"/>
        <v>0</v>
      </c>
      <c r="AU241" s="135"/>
      <c r="AV241" s="395"/>
      <c r="AW241" s="135"/>
      <c r="AX241" s="135"/>
      <c r="AY241" s="135"/>
      <c r="AZ241" s="110">
        <f t="shared" si="532"/>
        <v>0</v>
      </c>
      <c r="BA241" s="110">
        <f t="shared" si="533"/>
        <v>0</v>
      </c>
      <c r="BB241" s="110"/>
      <c r="BC241" s="398"/>
      <c r="BD241" s="110"/>
      <c r="BE241" s="110"/>
      <c r="BF241" s="110"/>
      <c r="BG241" s="110"/>
      <c r="BH241" s="110"/>
      <c r="BI241" s="110"/>
      <c r="BJ241" s="110"/>
      <c r="BK241" s="332"/>
      <c r="BL241" s="111" t="s">
        <v>552</v>
      </c>
      <c r="BM241" s="117"/>
      <c r="BN241" s="36"/>
      <c r="BO241" s="36"/>
      <c r="BP241" s="36"/>
      <c r="BQ241" s="36"/>
      <c r="BR241" s="36"/>
      <c r="BS241" s="36"/>
      <c r="BT241" s="36"/>
      <c r="BU241" s="36"/>
    </row>
    <row r="242" spans="1:73" s="155" customFormat="1" ht="24" x14ac:dyDescent="0.2">
      <c r="A242" s="165"/>
      <c r="B242" s="129"/>
      <c r="C242" s="108"/>
      <c r="D242" s="307"/>
      <c r="E242" s="108" t="s">
        <v>687</v>
      </c>
      <c r="F242" s="346">
        <f t="shared" si="522"/>
        <v>329850</v>
      </c>
      <c r="G242" s="109">
        <f t="shared" si="523"/>
        <v>329850</v>
      </c>
      <c r="H242" s="110">
        <v>329850</v>
      </c>
      <c r="I242" s="110">
        <f t="shared" si="524"/>
        <v>329850</v>
      </c>
      <c r="J242" s="110">
        <f t="shared" si="525"/>
        <v>0</v>
      </c>
      <c r="K242" s="110"/>
      <c r="L242" s="110"/>
      <c r="M242" s="364"/>
      <c r="N242" s="398"/>
      <c r="O242" s="110"/>
      <c r="P242" s="110"/>
      <c r="Q242" s="110"/>
      <c r="R242" s="110"/>
      <c r="S242" s="110"/>
      <c r="T242" s="110"/>
      <c r="U242" s="110"/>
      <c r="V242" s="110"/>
      <c r="W242" s="110">
        <v>0</v>
      </c>
      <c r="X242" s="110">
        <f t="shared" si="526"/>
        <v>0</v>
      </c>
      <c r="Y242" s="110">
        <f t="shared" si="527"/>
        <v>0</v>
      </c>
      <c r="Z242" s="110"/>
      <c r="AA242" s="398"/>
      <c r="AB242" s="110"/>
      <c r="AC242" s="110"/>
      <c r="AD242" s="110"/>
      <c r="AE242" s="110"/>
      <c r="AF242" s="110">
        <v>0</v>
      </c>
      <c r="AG242" s="135">
        <f t="shared" si="528"/>
        <v>0</v>
      </c>
      <c r="AH242" s="135">
        <f t="shared" si="529"/>
        <v>0</v>
      </c>
      <c r="AI242" s="395"/>
      <c r="AJ242" s="135"/>
      <c r="AK242" s="135"/>
      <c r="AL242" s="135"/>
      <c r="AM242" s="135"/>
      <c r="AN242" s="135"/>
      <c r="AO242" s="135"/>
      <c r="AP242" s="135"/>
      <c r="AQ242" s="135"/>
      <c r="AR242" s="135">
        <v>0</v>
      </c>
      <c r="AS242" s="135">
        <f t="shared" si="530"/>
        <v>0</v>
      </c>
      <c r="AT242" s="135">
        <f t="shared" si="531"/>
        <v>0</v>
      </c>
      <c r="AU242" s="135"/>
      <c r="AV242" s="395"/>
      <c r="AW242" s="135"/>
      <c r="AX242" s="135"/>
      <c r="AY242" s="135"/>
      <c r="AZ242" s="110">
        <f t="shared" si="532"/>
        <v>0</v>
      </c>
      <c r="BA242" s="110">
        <f t="shared" si="533"/>
        <v>0</v>
      </c>
      <c r="BB242" s="110"/>
      <c r="BC242" s="398"/>
      <c r="BD242" s="110"/>
      <c r="BE242" s="110"/>
      <c r="BF242" s="110"/>
      <c r="BG242" s="110"/>
      <c r="BH242" s="110"/>
      <c r="BI242" s="110"/>
      <c r="BJ242" s="110"/>
      <c r="BK242" s="332"/>
      <c r="BL242" s="111" t="s">
        <v>553</v>
      </c>
      <c r="BM242" s="117"/>
      <c r="BN242" s="36"/>
      <c r="BO242" s="36"/>
      <c r="BP242" s="36"/>
      <c r="BQ242" s="36"/>
      <c r="BR242" s="36"/>
      <c r="BS242" s="36"/>
      <c r="BT242" s="36"/>
      <c r="BU242" s="36"/>
    </row>
    <row r="243" spans="1:73" ht="24" x14ac:dyDescent="0.2">
      <c r="A243" s="165">
        <v>90001868844</v>
      </c>
      <c r="B243" s="129"/>
      <c r="C243" s="447" t="s">
        <v>397</v>
      </c>
      <c r="D243" s="448"/>
      <c r="E243" s="108" t="s">
        <v>215</v>
      </c>
      <c r="F243" s="346">
        <f t="shared" si="522"/>
        <v>570163</v>
      </c>
      <c r="G243" s="109">
        <f t="shared" si="523"/>
        <v>570059</v>
      </c>
      <c r="H243" s="110">
        <v>563863</v>
      </c>
      <c r="I243" s="110">
        <f t="shared" si="524"/>
        <v>563863</v>
      </c>
      <c r="J243" s="110">
        <f t="shared" si="525"/>
        <v>0</v>
      </c>
      <c r="K243" s="110"/>
      <c r="L243" s="110"/>
      <c r="M243" s="364"/>
      <c r="N243" s="398"/>
      <c r="O243" s="110"/>
      <c r="P243" s="110"/>
      <c r="Q243" s="110"/>
      <c r="R243" s="110"/>
      <c r="S243" s="110"/>
      <c r="T243" s="110"/>
      <c r="U243" s="110"/>
      <c r="V243" s="110"/>
      <c r="W243" s="110">
        <v>0</v>
      </c>
      <c r="X243" s="110">
        <f t="shared" si="526"/>
        <v>0</v>
      </c>
      <c r="Y243" s="110">
        <f t="shared" si="527"/>
        <v>0</v>
      </c>
      <c r="Z243" s="110"/>
      <c r="AA243" s="398"/>
      <c r="AB243" s="110"/>
      <c r="AC243" s="110"/>
      <c r="AD243" s="110"/>
      <c r="AE243" s="110"/>
      <c r="AF243" s="110">
        <v>4300</v>
      </c>
      <c r="AG243" s="135">
        <f t="shared" si="528"/>
        <v>4300</v>
      </c>
      <c r="AH243" s="135">
        <f t="shared" si="529"/>
        <v>0</v>
      </c>
      <c r="AI243" s="395"/>
      <c r="AJ243" s="135"/>
      <c r="AK243" s="135"/>
      <c r="AL243" s="135"/>
      <c r="AM243" s="135"/>
      <c r="AN243" s="135"/>
      <c r="AO243" s="135"/>
      <c r="AP243" s="135"/>
      <c r="AQ243" s="135"/>
      <c r="AR243" s="110">
        <v>2000</v>
      </c>
      <c r="AS243" s="135">
        <f t="shared" si="530"/>
        <v>1896</v>
      </c>
      <c r="AT243" s="135">
        <f t="shared" si="531"/>
        <v>-104</v>
      </c>
      <c r="AU243" s="135">
        <v>-104</v>
      </c>
      <c r="AV243" s="395"/>
      <c r="AW243" s="135"/>
      <c r="AX243" s="135"/>
      <c r="AY243" s="135"/>
      <c r="AZ243" s="110">
        <f t="shared" si="532"/>
        <v>0</v>
      </c>
      <c r="BA243" s="110">
        <f t="shared" si="533"/>
        <v>0</v>
      </c>
      <c r="BB243" s="110"/>
      <c r="BC243" s="398"/>
      <c r="BD243" s="110"/>
      <c r="BE243" s="110"/>
      <c r="BF243" s="110"/>
      <c r="BG243" s="110"/>
      <c r="BH243" s="110"/>
      <c r="BI243" s="110"/>
      <c r="BJ243" s="110"/>
      <c r="BK243" s="332"/>
      <c r="BL243" s="111" t="s">
        <v>554</v>
      </c>
      <c r="BM243" s="117"/>
      <c r="BN243" s="36"/>
      <c r="BO243" s="36"/>
      <c r="BP243" s="36"/>
      <c r="BQ243" s="36"/>
      <c r="BR243" s="36"/>
      <c r="BS243" s="36"/>
      <c r="BT243" s="36"/>
      <c r="BU243" s="36"/>
    </row>
    <row r="244" spans="1:73" ht="24" x14ac:dyDescent="0.2">
      <c r="A244" s="165"/>
      <c r="B244" s="129"/>
      <c r="C244" s="108"/>
      <c r="D244" s="307"/>
      <c r="E244" s="108" t="s">
        <v>241</v>
      </c>
      <c r="F244" s="346">
        <f t="shared" si="522"/>
        <v>484</v>
      </c>
      <c r="G244" s="109">
        <f t="shared" si="523"/>
        <v>484</v>
      </c>
      <c r="H244" s="110">
        <v>484</v>
      </c>
      <c r="I244" s="110">
        <f t="shared" si="524"/>
        <v>484</v>
      </c>
      <c r="J244" s="110">
        <f t="shared" si="525"/>
        <v>0</v>
      </c>
      <c r="K244" s="110"/>
      <c r="L244" s="110"/>
      <c r="M244" s="364"/>
      <c r="N244" s="398"/>
      <c r="O244" s="110"/>
      <c r="P244" s="110"/>
      <c r="Q244" s="110"/>
      <c r="R244" s="110"/>
      <c r="S244" s="110"/>
      <c r="T244" s="110"/>
      <c r="U244" s="110"/>
      <c r="V244" s="110"/>
      <c r="W244" s="110">
        <v>0</v>
      </c>
      <c r="X244" s="110">
        <f t="shared" si="526"/>
        <v>0</v>
      </c>
      <c r="Y244" s="110">
        <f t="shared" si="527"/>
        <v>0</v>
      </c>
      <c r="Z244" s="110"/>
      <c r="AA244" s="398"/>
      <c r="AB244" s="110"/>
      <c r="AC244" s="110"/>
      <c r="AD244" s="110"/>
      <c r="AE244" s="110"/>
      <c r="AF244" s="110">
        <v>0</v>
      </c>
      <c r="AG244" s="110">
        <f t="shared" si="528"/>
        <v>0</v>
      </c>
      <c r="AH244" s="110">
        <f t="shared" si="529"/>
        <v>0</v>
      </c>
      <c r="AI244" s="398"/>
      <c r="AJ244" s="110"/>
      <c r="AK244" s="110"/>
      <c r="AL244" s="110"/>
      <c r="AM244" s="110"/>
      <c r="AN244" s="110"/>
      <c r="AO244" s="110"/>
      <c r="AP244" s="110"/>
      <c r="AQ244" s="110"/>
      <c r="AR244" s="135">
        <v>0</v>
      </c>
      <c r="AS244" s="135">
        <f t="shared" si="530"/>
        <v>0</v>
      </c>
      <c r="AT244" s="135">
        <f t="shared" si="531"/>
        <v>0</v>
      </c>
      <c r="AU244" s="135"/>
      <c r="AV244" s="395"/>
      <c r="AW244" s="135"/>
      <c r="AX244" s="135"/>
      <c r="AY244" s="135"/>
      <c r="AZ244" s="110">
        <f t="shared" si="532"/>
        <v>0</v>
      </c>
      <c r="BA244" s="110">
        <f t="shared" si="533"/>
        <v>0</v>
      </c>
      <c r="BB244" s="110"/>
      <c r="BC244" s="398"/>
      <c r="BD244" s="110"/>
      <c r="BE244" s="110"/>
      <c r="BF244" s="110"/>
      <c r="BG244" s="110"/>
      <c r="BH244" s="110"/>
      <c r="BI244" s="110"/>
      <c r="BJ244" s="110"/>
      <c r="BK244" s="332"/>
      <c r="BL244" s="111" t="s">
        <v>555</v>
      </c>
      <c r="BM244" s="117"/>
      <c r="BN244" s="36"/>
      <c r="BO244" s="36"/>
      <c r="BP244" s="36"/>
      <c r="BQ244" s="36"/>
      <c r="BR244" s="36"/>
      <c r="BS244" s="36"/>
      <c r="BT244" s="36"/>
      <c r="BU244" s="36"/>
    </row>
    <row r="245" spans="1:73" ht="24" x14ac:dyDescent="0.2">
      <c r="A245" s="165">
        <v>90000091456</v>
      </c>
      <c r="B245" s="129"/>
      <c r="C245" s="447" t="s">
        <v>222</v>
      </c>
      <c r="D245" s="448"/>
      <c r="E245" s="108" t="s">
        <v>216</v>
      </c>
      <c r="F245" s="346">
        <f t="shared" si="522"/>
        <v>148056</v>
      </c>
      <c r="G245" s="109">
        <f t="shared" si="523"/>
        <v>148056</v>
      </c>
      <c r="H245" s="110">
        <v>148052</v>
      </c>
      <c r="I245" s="110">
        <f t="shared" si="524"/>
        <v>148052</v>
      </c>
      <c r="J245" s="110">
        <f t="shared" si="525"/>
        <v>0</v>
      </c>
      <c r="K245" s="110"/>
      <c r="L245" s="110"/>
      <c r="M245" s="364"/>
      <c r="N245" s="398"/>
      <c r="O245" s="110"/>
      <c r="P245" s="110"/>
      <c r="Q245" s="110"/>
      <c r="R245" s="110"/>
      <c r="S245" s="110"/>
      <c r="T245" s="110"/>
      <c r="U245" s="110"/>
      <c r="V245" s="110"/>
      <c r="W245" s="110">
        <v>0</v>
      </c>
      <c r="X245" s="110">
        <f t="shared" si="526"/>
        <v>0</v>
      </c>
      <c r="Y245" s="110">
        <f t="shared" si="527"/>
        <v>0</v>
      </c>
      <c r="Z245" s="110"/>
      <c r="AA245" s="398"/>
      <c r="AB245" s="110"/>
      <c r="AC245" s="110"/>
      <c r="AD245" s="110"/>
      <c r="AE245" s="110"/>
      <c r="AF245" s="110">
        <v>4</v>
      </c>
      <c r="AG245" s="135">
        <f t="shared" si="528"/>
        <v>4</v>
      </c>
      <c r="AH245" s="135">
        <f t="shared" si="529"/>
        <v>0</v>
      </c>
      <c r="AI245" s="395"/>
      <c r="AJ245" s="135"/>
      <c r="AK245" s="135"/>
      <c r="AL245" s="135"/>
      <c r="AM245" s="135"/>
      <c r="AN245" s="135"/>
      <c r="AO245" s="135"/>
      <c r="AP245" s="135"/>
      <c r="AQ245" s="135"/>
      <c r="AR245" s="110">
        <v>0</v>
      </c>
      <c r="AS245" s="135">
        <f t="shared" si="530"/>
        <v>0</v>
      </c>
      <c r="AT245" s="135">
        <f t="shared" si="531"/>
        <v>0</v>
      </c>
      <c r="AU245" s="135"/>
      <c r="AV245" s="395"/>
      <c r="AW245" s="135"/>
      <c r="AX245" s="135"/>
      <c r="AY245" s="135"/>
      <c r="AZ245" s="110">
        <f t="shared" si="532"/>
        <v>0</v>
      </c>
      <c r="BA245" s="110">
        <f t="shared" si="533"/>
        <v>0</v>
      </c>
      <c r="BB245" s="110"/>
      <c r="BC245" s="398"/>
      <c r="BD245" s="110"/>
      <c r="BE245" s="110"/>
      <c r="BF245" s="110"/>
      <c r="BG245" s="110"/>
      <c r="BH245" s="110"/>
      <c r="BI245" s="110"/>
      <c r="BJ245" s="110"/>
      <c r="BK245" s="332"/>
      <c r="BL245" s="111" t="s">
        <v>556</v>
      </c>
      <c r="BM245" s="117"/>
      <c r="BN245" s="36"/>
      <c r="BO245" s="36"/>
      <c r="BP245" s="36"/>
      <c r="BQ245" s="36"/>
      <c r="BR245" s="36"/>
      <c r="BS245" s="36"/>
      <c r="BT245" s="36"/>
      <c r="BU245" s="36"/>
    </row>
    <row r="246" spans="1:73" s="292" customFormat="1" ht="50.25" customHeight="1" x14ac:dyDescent="0.2">
      <c r="A246" s="165">
        <v>50003220021</v>
      </c>
      <c r="B246" s="129"/>
      <c r="C246" s="447" t="s">
        <v>684</v>
      </c>
      <c r="D246" s="448"/>
      <c r="E246" s="108" t="s">
        <v>588</v>
      </c>
      <c r="F246" s="346">
        <f t="shared" si="522"/>
        <v>16000</v>
      </c>
      <c r="G246" s="109">
        <f t="shared" si="523"/>
        <v>16000</v>
      </c>
      <c r="H246" s="110">
        <v>16000</v>
      </c>
      <c r="I246" s="110">
        <f t="shared" si="524"/>
        <v>16000</v>
      </c>
      <c r="J246" s="110">
        <f t="shared" si="525"/>
        <v>0</v>
      </c>
      <c r="K246" s="110"/>
      <c r="L246" s="110"/>
      <c r="M246" s="364"/>
      <c r="N246" s="398"/>
      <c r="O246" s="110"/>
      <c r="P246" s="110"/>
      <c r="Q246" s="110"/>
      <c r="R246" s="110"/>
      <c r="S246" s="110"/>
      <c r="T246" s="110"/>
      <c r="U246" s="110"/>
      <c r="V246" s="110"/>
      <c r="W246" s="110">
        <v>0</v>
      </c>
      <c r="X246" s="110">
        <f t="shared" si="526"/>
        <v>0</v>
      </c>
      <c r="Y246" s="110">
        <f t="shared" si="527"/>
        <v>0</v>
      </c>
      <c r="Z246" s="110"/>
      <c r="AA246" s="398"/>
      <c r="AB246" s="110"/>
      <c r="AC246" s="110"/>
      <c r="AD246" s="110"/>
      <c r="AE246" s="110"/>
      <c r="AF246" s="110">
        <v>0</v>
      </c>
      <c r="AG246" s="135">
        <f t="shared" si="528"/>
        <v>0</v>
      </c>
      <c r="AH246" s="135">
        <f t="shared" si="529"/>
        <v>0</v>
      </c>
      <c r="AI246" s="395"/>
      <c r="AJ246" s="135"/>
      <c r="AK246" s="135"/>
      <c r="AL246" s="135"/>
      <c r="AM246" s="135"/>
      <c r="AN246" s="135"/>
      <c r="AO246" s="135"/>
      <c r="AP246" s="135"/>
      <c r="AQ246" s="135"/>
      <c r="AR246" s="135">
        <v>0</v>
      </c>
      <c r="AS246" s="135">
        <f t="shared" si="530"/>
        <v>0</v>
      </c>
      <c r="AT246" s="135">
        <f t="shared" si="531"/>
        <v>0</v>
      </c>
      <c r="AU246" s="135"/>
      <c r="AV246" s="395"/>
      <c r="AW246" s="135"/>
      <c r="AX246" s="135"/>
      <c r="AY246" s="135"/>
      <c r="AZ246" s="110">
        <f t="shared" si="532"/>
        <v>0</v>
      </c>
      <c r="BA246" s="110">
        <f t="shared" si="533"/>
        <v>0</v>
      </c>
      <c r="BB246" s="110"/>
      <c r="BC246" s="398"/>
      <c r="BD246" s="110"/>
      <c r="BE246" s="110"/>
      <c r="BF246" s="110"/>
      <c r="BG246" s="110"/>
      <c r="BH246" s="110"/>
      <c r="BI246" s="110"/>
      <c r="BJ246" s="110"/>
      <c r="BK246" s="332"/>
      <c r="BL246" s="111" t="s">
        <v>682</v>
      </c>
      <c r="BM246" s="117"/>
      <c r="BN246" s="36"/>
      <c r="BO246" s="36"/>
      <c r="BP246" s="36"/>
      <c r="BQ246" s="36"/>
      <c r="BR246" s="36"/>
      <c r="BS246" s="36"/>
      <c r="BT246" s="36"/>
      <c r="BU246" s="36"/>
    </row>
    <row r="247" spans="1:73" ht="60" x14ac:dyDescent="0.2">
      <c r="A247" s="165"/>
      <c r="B247" s="129"/>
      <c r="C247" s="447" t="s">
        <v>190</v>
      </c>
      <c r="D247" s="448"/>
      <c r="E247" s="283" t="s">
        <v>307</v>
      </c>
      <c r="F247" s="346">
        <f t="shared" si="522"/>
        <v>241889</v>
      </c>
      <c r="G247" s="109">
        <f>I247+X247+AG247+AQ247+AS247+AZ247</f>
        <v>241889</v>
      </c>
      <c r="H247" s="110"/>
      <c r="I247" s="110"/>
      <c r="J247" s="110"/>
      <c r="K247" s="110"/>
      <c r="L247" s="110"/>
      <c r="M247" s="364"/>
      <c r="N247" s="398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398"/>
      <c r="AB247" s="110"/>
      <c r="AC247" s="110"/>
      <c r="AD247" s="110"/>
      <c r="AE247" s="110"/>
      <c r="AF247" s="110"/>
      <c r="AG247" s="110"/>
      <c r="AH247" s="110"/>
      <c r="AI247" s="398"/>
      <c r="AJ247" s="110"/>
      <c r="AK247" s="110"/>
      <c r="AL247" s="110"/>
      <c r="AM247" s="110"/>
      <c r="AN247" s="110"/>
      <c r="AO247" s="110"/>
      <c r="AP247" s="110"/>
      <c r="AQ247" s="110">
        <v>241889</v>
      </c>
      <c r="AR247" s="135"/>
      <c r="AS247" s="135"/>
      <c r="AT247" s="135"/>
      <c r="AU247" s="135"/>
      <c r="AV247" s="395"/>
      <c r="AW247" s="135"/>
      <c r="AX247" s="135"/>
      <c r="AY247" s="135"/>
      <c r="AZ247" s="110"/>
      <c r="BA247" s="110"/>
      <c r="BB247" s="110"/>
      <c r="BC247" s="398"/>
      <c r="BD247" s="110"/>
      <c r="BE247" s="110"/>
      <c r="BF247" s="110"/>
      <c r="BG247" s="110"/>
      <c r="BH247" s="110"/>
      <c r="BI247" s="110"/>
      <c r="BJ247" s="110"/>
      <c r="BK247" s="332"/>
      <c r="BL247" s="111"/>
      <c r="BM247" s="117"/>
      <c r="BO247" s="36"/>
      <c r="BP247" s="36"/>
      <c r="BQ247" s="36"/>
      <c r="BR247" s="36"/>
      <c r="BS247" s="36"/>
      <c r="BT247" s="36"/>
      <c r="BU247" s="36"/>
    </row>
    <row r="248" spans="1:73" s="158" customFormat="1" ht="42.75" customHeight="1" x14ac:dyDescent="0.2">
      <c r="A248" s="165"/>
      <c r="B248" s="129"/>
      <c r="C248" s="191"/>
      <c r="D248" s="192"/>
      <c r="E248" s="283" t="s">
        <v>294</v>
      </c>
      <c r="F248" s="346">
        <f t="shared" si="522"/>
        <v>106716</v>
      </c>
      <c r="G248" s="109">
        <f t="shared" si="523"/>
        <v>106716</v>
      </c>
      <c r="H248" s="110"/>
      <c r="I248" s="110"/>
      <c r="J248" s="110"/>
      <c r="K248" s="110"/>
      <c r="L248" s="110"/>
      <c r="M248" s="364"/>
      <c r="N248" s="398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398"/>
      <c r="AB248" s="110"/>
      <c r="AC248" s="110"/>
      <c r="AD248" s="110"/>
      <c r="AE248" s="110"/>
      <c r="AF248" s="110"/>
      <c r="AG248" s="110"/>
      <c r="AH248" s="110"/>
      <c r="AI248" s="398"/>
      <c r="AJ248" s="110"/>
      <c r="AK248" s="110"/>
      <c r="AL248" s="110"/>
      <c r="AM248" s="110"/>
      <c r="AN248" s="110"/>
      <c r="AO248" s="110"/>
      <c r="AP248" s="110"/>
      <c r="AQ248" s="110">
        <v>106716</v>
      </c>
      <c r="AR248" s="135"/>
      <c r="AS248" s="135"/>
      <c r="AT248" s="135"/>
      <c r="AU248" s="135"/>
      <c r="AV248" s="395"/>
      <c r="AW248" s="135"/>
      <c r="AX248" s="135"/>
      <c r="AY248" s="135"/>
      <c r="AZ248" s="110"/>
      <c r="BA248" s="110"/>
      <c r="BB248" s="110"/>
      <c r="BC248" s="398"/>
      <c r="BD248" s="110"/>
      <c r="BE248" s="110"/>
      <c r="BF248" s="110"/>
      <c r="BG248" s="110"/>
      <c r="BH248" s="110"/>
      <c r="BI248" s="110"/>
      <c r="BJ248" s="110"/>
      <c r="BK248" s="332"/>
      <c r="BL248" s="111"/>
      <c r="BM248" s="117"/>
      <c r="BO248" s="36"/>
      <c r="BP248" s="36"/>
      <c r="BQ248" s="36"/>
      <c r="BR248" s="36"/>
      <c r="BS248" s="36"/>
      <c r="BT248" s="36"/>
      <c r="BU248" s="36"/>
    </row>
    <row r="249" spans="1:73" ht="12.75" thickBot="1" x14ac:dyDescent="0.25">
      <c r="A249" s="150"/>
      <c r="B249" s="146"/>
      <c r="C249" s="488"/>
      <c r="D249" s="489"/>
      <c r="E249" s="25"/>
      <c r="F249" s="347"/>
      <c r="G249" s="95"/>
      <c r="H249" s="96"/>
      <c r="I249" s="96"/>
      <c r="J249" s="96"/>
      <c r="K249" s="96"/>
      <c r="L249" s="96"/>
      <c r="M249" s="365"/>
      <c r="N249" s="412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412"/>
      <c r="AB249" s="96"/>
      <c r="AC249" s="96"/>
      <c r="AD249" s="96"/>
      <c r="AE249" s="96"/>
      <c r="AF249" s="96"/>
      <c r="AG249" s="134"/>
      <c r="AH249" s="134"/>
      <c r="AI249" s="396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396"/>
      <c r="AW249" s="134"/>
      <c r="AX249" s="134"/>
      <c r="AY249" s="134"/>
      <c r="AZ249" s="96"/>
      <c r="BA249" s="96"/>
      <c r="BB249" s="96"/>
      <c r="BC249" s="412"/>
      <c r="BD249" s="96"/>
      <c r="BE249" s="96"/>
      <c r="BF249" s="96"/>
      <c r="BG249" s="96"/>
      <c r="BH249" s="96"/>
      <c r="BI249" s="96"/>
      <c r="BJ249" s="96"/>
      <c r="BK249" s="333"/>
      <c r="BL249" s="97"/>
      <c r="BM249" s="120"/>
      <c r="BO249" s="36"/>
      <c r="BP249" s="36"/>
      <c r="BQ249" s="36"/>
      <c r="BR249" s="36"/>
      <c r="BS249" s="36"/>
      <c r="BT249" s="36"/>
      <c r="BU249" s="36"/>
    </row>
    <row r="250" spans="1:73" ht="13.5" thickTop="1" thickBot="1" x14ac:dyDescent="0.25">
      <c r="A250" s="151"/>
      <c r="B250" s="484" t="s">
        <v>139</v>
      </c>
      <c r="C250" s="484"/>
      <c r="D250" s="485"/>
      <c r="E250" s="20"/>
      <c r="F250" s="353">
        <f>SUM(F251)</f>
        <v>194328</v>
      </c>
      <c r="G250" s="21">
        <f>SUM(G251)</f>
        <v>1521380</v>
      </c>
      <c r="H250" s="22">
        <f>SUM(H251)</f>
        <v>432614</v>
      </c>
      <c r="I250" s="22">
        <f t="shared" ref="I250:BK250" si="558">SUM(I251)</f>
        <v>1634576</v>
      </c>
      <c r="J250" s="22">
        <f t="shared" si="558"/>
        <v>1201962</v>
      </c>
      <c r="K250" s="22">
        <f t="shared" si="558"/>
        <v>633</v>
      </c>
      <c r="L250" s="22">
        <f t="shared" si="558"/>
        <v>1592853</v>
      </c>
      <c r="M250" s="372">
        <f t="shared" si="558"/>
        <v>-85</v>
      </c>
      <c r="N250" s="405">
        <f t="shared" si="558"/>
        <v>-391439</v>
      </c>
      <c r="O250" s="22">
        <f t="shared" si="558"/>
        <v>0</v>
      </c>
      <c r="P250" s="22">
        <f t="shared" si="558"/>
        <v>0</v>
      </c>
      <c r="Q250" s="22">
        <f t="shared" si="558"/>
        <v>0</v>
      </c>
      <c r="R250" s="22">
        <f t="shared" si="558"/>
        <v>0</v>
      </c>
      <c r="S250" s="22">
        <f t="shared" si="558"/>
        <v>0</v>
      </c>
      <c r="T250" s="22">
        <f t="shared" si="558"/>
        <v>0</v>
      </c>
      <c r="U250" s="22">
        <f t="shared" si="558"/>
        <v>0</v>
      </c>
      <c r="V250" s="22">
        <f t="shared" si="558"/>
        <v>0</v>
      </c>
      <c r="W250" s="22">
        <f t="shared" si="558"/>
        <v>54916</v>
      </c>
      <c r="X250" s="22">
        <f t="shared" si="558"/>
        <v>188031</v>
      </c>
      <c r="Y250" s="22">
        <f t="shared" si="558"/>
        <v>133115</v>
      </c>
      <c r="Z250" s="22">
        <f t="shared" si="558"/>
        <v>0</v>
      </c>
      <c r="AA250" s="405">
        <f t="shared" si="558"/>
        <v>133115</v>
      </c>
      <c r="AB250" s="22">
        <f t="shared" si="558"/>
        <v>0</v>
      </c>
      <c r="AC250" s="22">
        <f t="shared" si="558"/>
        <v>0</v>
      </c>
      <c r="AD250" s="22">
        <f t="shared" si="558"/>
        <v>0</v>
      </c>
      <c r="AE250" s="22">
        <f t="shared" si="558"/>
        <v>0</v>
      </c>
      <c r="AF250" s="22">
        <f t="shared" si="558"/>
        <v>0</v>
      </c>
      <c r="AG250" s="112">
        <f t="shared" si="558"/>
        <v>454</v>
      </c>
      <c r="AH250" s="112">
        <f t="shared" si="558"/>
        <v>454</v>
      </c>
      <c r="AI250" s="403">
        <f t="shared" si="558"/>
        <v>454</v>
      </c>
      <c r="AJ250" s="112">
        <f t="shared" si="558"/>
        <v>0</v>
      </c>
      <c r="AK250" s="112">
        <f t="shared" si="558"/>
        <v>0</v>
      </c>
      <c r="AL250" s="112">
        <f t="shared" si="558"/>
        <v>0</v>
      </c>
      <c r="AM250" s="112">
        <f t="shared" si="558"/>
        <v>0</v>
      </c>
      <c r="AN250" s="112">
        <f t="shared" si="558"/>
        <v>0</v>
      </c>
      <c r="AO250" s="112">
        <f t="shared" si="558"/>
        <v>0</v>
      </c>
      <c r="AP250" s="112">
        <f t="shared" si="558"/>
        <v>0</v>
      </c>
      <c r="AQ250" s="112">
        <f t="shared" si="558"/>
        <v>0</v>
      </c>
      <c r="AR250" s="112">
        <f t="shared" si="558"/>
        <v>0</v>
      </c>
      <c r="AS250" s="112">
        <f t="shared" si="558"/>
        <v>0</v>
      </c>
      <c r="AT250" s="112">
        <f t="shared" si="558"/>
        <v>0</v>
      </c>
      <c r="AU250" s="112">
        <f t="shared" si="558"/>
        <v>314</v>
      </c>
      <c r="AV250" s="403">
        <f t="shared" si="558"/>
        <v>-314</v>
      </c>
      <c r="AW250" s="112">
        <f t="shared" si="558"/>
        <v>0</v>
      </c>
      <c r="AX250" s="112">
        <f t="shared" si="558"/>
        <v>0</v>
      </c>
      <c r="AY250" s="112">
        <f t="shared" si="558"/>
        <v>-293202</v>
      </c>
      <c r="AZ250" s="22">
        <f t="shared" si="558"/>
        <v>-301681</v>
      </c>
      <c r="BA250" s="22">
        <f t="shared" si="558"/>
        <v>-8479</v>
      </c>
      <c r="BB250" s="22">
        <f t="shared" si="558"/>
        <v>-8791</v>
      </c>
      <c r="BC250" s="405">
        <f t="shared" si="558"/>
        <v>312</v>
      </c>
      <c r="BD250" s="22">
        <f t="shared" si="558"/>
        <v>0</v>
      </c>
      <c r="BE250" s="22">
        <f t="shared" si="558"/>
        <v>0</v>
      </c>
      <c r="BF250" s="22">
        <f t="shared" si="558"/>
        <v>0</v>
      </c>
      <c r="BG250" s="22">
        <f t="shared" si="558"/>
        <v>0</v>
      </c>
      <c r="BH250" s="22">
        <f t="shared" si="558"/>
        <v>0</v>
      </c>
      <c r="BI250" s="22">
        <f t="shared" si="558"/>
        <v>0</v>
      </c>
      <c r="BJ250" s="22">
        <f t="shared" si="558"/>
        <v>0</v>
      </c>
      <c r="BK250" s="339">
        <f t="shared" si="558"/>
        <v>0</v>
      </c>
      <c r="BL250" s="23"/>
      <c r="BM250" s="121"/>
      <c r="BO250" s="36"/>
      <c r="BP250" s="36"/>
      <c r="BQ250" s="36"/>
      <c r="BR250" s="36"/>
      <c r="BS250" s="36"/>
      <c r="BT250" s="36"/>
      <c r="BU250" s="36"/>
    </row>
    <row r="251" spans="1:73" ht="14.25" thickTop="1" thickBot="1" x14ac:dyDescent="0.25">
      <c r="A251" s="152"/>
      <c r="B251" s="149"/>
      <c r="C251" s="486" t="s">
        <v>135</v>
      </c>
      <c r="D251" s="487"/>
      <c r="E251" s="12"/>
      <c r="F251" s="354">
        <f t="shared" ref="F251" si="559">H251+W251+AF251+AQ251+AR251+AY251</f>
        <v>194328</v>
      </c>
      <c r="G251" s="15">
        <f>I251+X251+AG251+AQ251+AS251+AZ251</f>
        <v>1521380</v>
      </c>
      <c r="H251" s="13">
        <f>188000+11412+293202-60000</f>
        <v>432614</v>
      </c>
      <c r="I251" s="13">
        <f>J251+H251</f>
        <v>1634576</v>
      </c>
      <c r="J251" s="13">
        <f t="shared" ref="J251" si="560">SUM(K251:V251)</f>
        <v>1201962</v>
      </c>
      <c r="K251" s="13">
        <v>633</v>
      </c>
      <c r="L251" s="13">
        <f>4032+4032+4759+4759+1+1+1978814+1+4543+262+6516+46515-791335+1692-18006+207249+139018</f>
        <v>1592853</v>
      </c>
      <c r="M251" s="373">
        <f>-312-312+539</f>
        <v>-85</v>
      </c>
      <c r="N251" s="417">
        <f>13686+58650-2747+14+904+394+900+387+357+115+636+1226+10+142+377+71+72-3000-400-116000-1888-8000+1782+7140-207249-139018+6709-2215-2648-1846</f>
        <v>-391439</v>
      </c>
      <c r="O251" s="13"/>
      <c r="P251" s="13"/>
      <c r="Q251" s="13"/>
      <c r="R251" s="13"/>
      <c r="S251" s="13"/>
      <c r="T251" s="13"/>
      <c r="U251" s="13"/>
      <c r="V251" s="13"/>
      <c r="W251" s="13">
        <f>53632+1284</f>
        <v>54916</v>
      </c>
      <c r="X251" s="13">
        <f t="shared" ref="X251" si="561">Y251+W251</f>
        <v>188031</v>
      </c>
      <c r="Y251" s="13">
        <f t="shared" ref="Y251" si="562">SUM(Z251:AE251)</f>
        <v>133115</v>
      </c>
      <c r="Z251" s="13"/>
      <c r="AA251" s="417">
        <f>(6431+14639+24232+161947)+2747-26979-49902</f>
        <v>133115</v>
      </c>
      <c r="AB251" s="13"/>
      <c r="AC251" s="13"/>
      <c r="AD251" s="13"/>
      <c r="AE251" s="13"/>
      <c r="AF251" s="13"/>
      <c r="AG251" s="139">
        <f t="shared" ref="AG251" si="563">AH251+AF251</f>
        <v>454</v>
      </c>
      <c r="AH251" s="139">
        <f t="shared" ref="AH251" si="564">SUM(AI251:AP251)</f>
        <v>454</v>
      </c>
      <c r="AI251" s="404">
        <f>139018-2124-1710-14-394-1350-632-454-1462-202-699-199-14411-3119-1323-1723-651-912+3690-3112-10-1147-33-3895-4696-1076-36-1532-649-344-1262-2256-4832-2658-4053-377-71-142-76-1387-1948-36773-38269+454-1365+670</f>
        <v>454</v>
      </c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>
        <f t="shared" ref="AS251" si="565">AT251+AR251</f>
        <v>0</v>
      </c>
      <c r="AT251" s="139">
        <f>SUM(AU251:AX251)</f>
        <v>0</v>
      </c>
      <c r="AU251" s="139">
        <f>314</f>
        <v>314</v>
      </c>
      <c r="AV251" s="404">
        <v>-314</v>
      </c>
      <c r="AW251" s="139"/>
      <c r="AX251" s="139"/>
      <c r="AY251" s="139">
        <f>-199775-66678-684-20758-2921-2386</f>
        <v>-293202</v>
      </c>
      <c r="AZ251" s="13">
        <f>BA251+AY251</f>
        <v>-301681</v>
      </c>
      <c r="BA251" s="13">
        <f>SUM(BB251:BK251)</f>
        <v>-8479</v>
      </c>
      <c r="BB251" s="13">
        <f>-4032-4759</f>
        <v>-8791</v>
      </c>
      <c r="BC251" s="417">
        <v>312</v>
      </c>
      <c r="BD251" s="13"/>
      <c r="BE251" s="13"/>
      <c r="BF251" s="13"/>
      <c r="BG251" s="13"/>
      <c r="BH251" s="13"/>
      <c r="BI251" s="13"/>
      <c r="BJ251" s="13"/>
      <c r="BK251" s="340"/>
      <c r="BL251" s="14"/>
      <c r="BM251" s="121"/>
      <c r="BO251" s="36"/>
      <c r="BP251" s="36"/>
      <c r="BQ251" s="36"/>
      <c r="BR251" s="36"/>
      <c r="BS251" s="36"/>
      <c r="BT251" s="36"/>
      <c r="BU251" s="36"/>
    </row>
    <row r="252" spans="1:73" ht="28.5" customHeight="1" thickTop="1" thickBot="1" x14ac:dyDescent="0.25">
      <c r="A252" s="151"/>
      <c r="B252" s="484" t="s">
        <v>136</v>
      </c>
      <c r="C252" s="484"/>
      <c r="D252" s="485"/>
      <c r="E252" s="20"/>
      <c r="F252" s="353">
        <f>F12+F27+F35-SUM(F56:F59)+F61+F72-SUM(F84:F87)+F89+F96-SUM(F130:F131)+F133-SUM(F218:F221)+F223-SUM(F247:F248)-F70</f>
        <v>94684868</v>
      </c>
      <c r="G252" s="21">
        <f>G12+G27+G35-SUM(G56:G59)+G61+G72-SUM(G84:G87)+G89+G96-SUM(G130:G131)+G133-SUM(G218:G221)+G223-SUM(G247:G248)-G70</f>
        <v>96443269</v>
      </c>
      <c r="H252" s="22">
        <f>H12+H27+H35-SUM(H56:H59)+H61+H72-H84+H89+H96-SUM(H130:H130)+H133-SUM(H218:H220)+H223-SUM(H247:H248)-H70</f>
        <v>82114491</v>
      </c>
      <c r="I252" s="22">
        <f t="shared" ref="I252:V252" si="566">I12+I27+I35-SUM(I56:I59)+I61+I72-SUM(I84:I87)+I89+I96-SUM(I130:I131)+I133-SUM(I218:I221)+I223-SUM(I247:I248)-I70</f>
        <v>83349175</v>
      </c>
      <c r="J252" s="22">
        <f t="shared" si="566"/>
        <v>1234684</v>
      </c>
      <c r="K252" s="22">
        <f t="shared" si="566"/>
        <v>940</v>
      </c>
      <c r="L252" s="22">
        <f t="shared" si="566"/>
        <v>909967</v>
      </c>
      <c r="M252" s="372">
        <f t="shared" si="566"/>
        <v>41485</v>
      </c>
      <c r="N252" s="405">
        <f t="shared" si="566"/>
        <v>282292</v>
      </c>
      <c r="O252" s="22">
        <f t="shared" si="566"/>
        <v>0</v>
      </c>
      <c r="P252" s="22">
        <f t="shared" si="566"/>
        <v>0</v>
      </c>
      <c r="Q252" s="22">
        <f t="shared" si="566"/>
        <v>0</v>
      </c>
      <c r="R252" s="22">
        <f t="shared" si="566"/>
        <v>0</v>
      </c>
      <c r="S252" s="22">
        <f t="shared" si="566"/>
        <v>0</v>
      </c>
      <c r="T252" s="22">
        <f t="shared" si="566"/>
        <v>0</v>
      </c>
      <c r="U252" s="22">
        <f t="shared" si="566"/>
        <v>0</v>
      </c>
      <c r="V252" s="22">
        <f t="shared" si="566"/>
        <v>0</v>
      </c>
      <c r="W252" s="22">
        <f>W12+W27+W35-SUM(W56:W59)+W61+W72-W84+W89+W96-SUM(W130:W130)+W133-SUM(W218:W220)+W223-SUM(W247:W248)-W70</f>
        <v>10785816</v>
      </c>
      <c r="X252" s="22">
        <f t="shared" ref="X252:AE252" si="567">X12+X27+X35-SUM(X56:X59)+X61+X72-SUM(X84:X87)+X89+X96-SUM(X130:X131)+X133-SUM(X218:X221)+X223-SUM(X247:X248)-X70</f>
        <v>11178000</v>
      </c>
      <c r="Y252" s="22">
        <f t="shared" si="567"/>
        <v>392184</v>
      </c>
      <c r="Z252" s="22">
        <f t="shared" si="567"/>
        <v>32045</v>
      </c>
      <c r="AA252" s="405">
        <f t="shared" si="567"/>
        <v>360139</v>
      </c>
      <c r="AB252" s="22">
        <f t="shared" si="567"/>
        <v>0</v>
      </c>
      <c r="AC252" s="22">
        <f t="shared" si="567"/>
        <v>0</v>
      </c>
      <c r="AD252" s="22">
        <f t="shared" si="567"/>
        <v>0</v>
      </c>
      <c r="AE252" s="22">
        <f t="shared" si="567"/>
        <v>0</v>
      </c>
      <c r="AF252" s="22">
        <f>AF12+AF27+AF35-SUM(AF56:AF59)+AF61+AF72-AF84+AF89+AF96-SUM(AF130:AF130)+AF133-SUM(AF218:AF220)+AF223-SUM(AF247:AF248)-AF70</f>
        <v>1785677</v>
      </c>
      <c r="AG252" s="22">
        <f t="shared" ref="AG252:AP252" si="568">AG12+AG27+AG35-SUM(AG56:AG59)+AG61+AG72-SUM(AG84:AG87)+AG89+AG96-SUM(AG130:AG131)+AG133-SUM(AG218:AG221)+AG223-SUM(AG247:AG248)-AG70</f>
        <v>1928490</v>
      </c>
      <c r="AH252" s="22">
        <f t="shared" si="568"/>
        <v>142813</v>
      </c>
      <c r="AI252" s="405">
        <f t="shared" si="568"/>
        <v>142813</v>
      </c>
      <c r="AJ252" s="22">
        <f t="shared" si="568"/>
        <v>0</v>
      </c>
      <c r="AK252" s="22">
        <f t="shared" si="568"/>
        <v>0</v>
      </c>
      <c r="AL252" s="22">
        <f t="shared" si="568"/>
        <v>0</v>
      </c>
      <c r="AM252" s="22">
        <f t="shared" si="568"/>
        <v>0</v>
      </c>
      <c r="AN252" s="22">
        <f t="shared" si="568"/>
        <v>0</v>
      </c>
      <c r="AO252" s="22">
        <f t="shared" si="568"/>
        <v>0</v>
      </c>
      <c r="AP252" s="22">
        <f t="shared" si="568"/>
        <v>0</v>
      </c>
      <c r="AQ252" s="22">
        <f>AQ12+AQ27+AQ35-SUM(AQ56:AQ59)+AQ61+AQ72-SUM(AQ84:AQ87)+AQ89+AQ96-SUM(AQ130:AQ131)+AQ133-SUM(AQ218:AQ221)+AQ223-SUM(AQ247:AQ248)-AQ70</f>
        <v>0</v>
      </c>
      <c r="AR252" s="112">
        <f>AR12+AR27+AR35-SUM(AR56:AR59)+AR61+AR72-AR84+AR89+AR96-SUM(AR130:AR130)+AR133-SUM(AR218:AR220)+AR223-SUM(AR247:AR248)-AR70</f>
        <v>3460</v>
      </c>
      <c r="AS252" s="112">
        <f t="shared" ref="AS252:AX252" si="569">AS12+AS27+AS35-SUM(AS56:AS59)+AS61+AS72-SUM(AS84:AS87)+AS89+AS96-SUM(AS130:AS131)+AS133-SUM(AS218:AS221)+AS223-SUM(AS247:AS248)-AS70</f>
        <v>6016</v>
      </c>
      <c r="AT252" s="112">
        <f t="shared" si="569"/>
        <v>2556</v>
      </c>
      <c r="AU252" s="112">
        <f t="shared" si="569"/>
        <v>2242</v>
      </c>
      <c r="AV252" s="403">
        <f t="shared" si="569"/>
        <v>314</v>
      </c>
      <c r="AW252" s="112">
        <f t="shared" si="569"/>
        <v>0</v>
      </c>
      <c r="AX252" s="112">
        <f t="shared" si="569"/>
        <v>0</v>
      </c>
      <c r="AY252" s="112">
        <f>AY12+AY27+AY35-SUM(AY56:AY59)+AY61+AY72-AY84+AY89+AY96-SUM(AY130:AY130)+AY133-SUM(AY218:AY220)+AY223-SUM(AY247:AY248)-AY70</f>
        <v>-4576</v>
      </c>
      <c r="AZ252" s="22">
        <f t="shared" ref="AZ252:BK252" si="570">AZ12+AZ27+AZ35-SUM(AZ56:AZ59)+AZ61+AZ72-SUM(AZ84:AZ87)+AZ89+AZ96-SUM(AZ130:AZ131)+AZ133-SUM(AZ218:AZ221)+AZ223-SUM(AZ247:AZ248)-AZ70</f>
        <v>-18412</v>
      </c>
      <c r="BA252" s="22">
        <f t="shared" si="570"/>
        <v>-13836</v>
      </c>
      <c r="BB252" s="22">
        <f t="shared" si="570"/>
        <v>-2</v>
      </c>
      <c r="BC252" s="405">
        <f t="shared" si="570"/>
        <v>-13834</v>
      </c>
      <c r="BD252" s="22">
        <f t="shared" si="570"/>
        <v>0</v>
      </c>
      <c r="BE252" s="22">
        <f t="shared" si="570"/>
        <v>0</v>
      </c>
      <c r="BF252" s="22">
        <f t="shared" si="570"/>
        <v>0</v>
      </c>
      <c r="BG252" s="22">
        <f t="shared" si="570"/>
        <v>0</v>
      </c>
      <c r="BH252" s="22">
        <f t="shared" si="570"/>
        <v>0</v>
      </c>
      <c r="BI252" s="22">
        <f t="shared" si="570"/>
        <v>0</v>
      </c>
      <c r="BJ252" s="22">
        <f t="shared" si="570"/>
        <v>0</v>
      </c>
      <c r="BK252" s="339">
        <f t="shared" si="570"/>
        <v>0</v>
      </c>
      <c r="BL252" s="23"/>
      <c r="BM252" s="122"/>
      <c r="BO252" s="36"/>
      <c r="BP252" s="36"/>
      <c r="BQ252" s="36"/>
      <c r="BR252" s="36"/>
      <c r="BS252" s="36"/>
      <c r="BT252" s="36"/>
      <c r="BU252" s="36"/>
    </row>
    <row r="253" spans="1:73" ht="13.5" thickTop="1" thickBot="1" x14ac:dyDescent="0.25">
      <c r="A253" s="151"/>
      <c r="B253" s="484" t="s">
        <v>137</v>
      </c>
      <c r="C253" s="484"/>
      <c r="D253" s="485"/>
      <c r="E253" s="8"/>
      <c r="F253" s="348">
        <f>SUM(H253:AY253)</f>
        <v>204781857</v>
      </c>
      <c r="G253" s="17">
        <f t="shared" ref="G253:V253" si="571">SUM(G12,G27,G35,G61,G72,G89,G96,G133,G223,G250)</f>
        <v>103367032</v>
      </c>
      <c r="H253" s="10">
        <f t="shared" ref="H253:AY253" si="572">SUM(H12,H27,H35,H61,H72,H89,H96,H133,H223,H250)</f>
        <v>82547105</v>
      </c>
      <c r="I253" s="10">
        <f t="shared" si="571"/>
        <v>84983751</v>
      </c>
      <c r="J253" s="10">
        <f t="shared" si="571"/>
        <v>2436646</v>
      </c>
      <c r="K253" s="10">
        <f t="shared" si="571"/>
        <v>1573</v>
      </c>
      <c r="L253" s="10">
        <f t="shared" si="571"/>
        <v>2502820</v>
      </c>
      <c r="M253" s="363">
        <f t="shared" si="571"/>
        <v>41400</v>
      </c>
      <c r="N253" s="394">
        <f t="shared" si="571"/>
        <v>-109147</v>
      </c>
      <c r="O253" s="10">
        <f t="shared" si="571"/>
        <v>0</v>
      </c>
      <c r="P253" s="10">
        <f t="shared" si="571"/>
        <v>0</v>
      </c>
      <c r="Q253" s="10">
        <f t="shared" si="571"/>
        <v>0</v>
      </c>
      <c r="R253" s="10">
        <f t="shared" si="571"/>
        <v>0</v>
      </c>
      <c r="S253" s="10">
        <f t="shared" si="571"/>
        <v>0</v>
      </c>
      <c r="T253" s="10">
        <f t="shared" si="571"/>
        <v>0</v>
      </c>
      <c r="U253" s="10">
        <f t="shared" si="571"/>
        <v>0</v>
      </c>
      <c r="V253" s="10">
        <f t="shared" si="571"/>
        <v>0</v>
      </c>
      <c r="W253" s="10">
        <f t="shared" si="572"/>
        <v>10840732</v>
      </c>
      <c r="X253" s="10">
        <f t="shared" si="572"/>
        <v>11366031</v>
      </c>
      <c r="Y253" s="10">
        <f t="shared" si="572"/>
        <v>525299</v>
      </c>
      <c r="Z253" s="10">
        <f t="shared" si="572"/>
        <v>32045</v>
      </c>
      <c r="AA253" s="394">
        <f t="shared" si="572"/>
        <v>493254</v>
      </c>
      <c r="AB253" s="10">
        <f t="shared" si="572"/>
        <v>0</v>
      </c>
      <c r="AC253" s="10">
        <f t="shared" si="572"/>
        <v>0</v>
      </c>
      <c r="AD253" s="10">
        <f t="shared" si="572"/>
        <v>0</v>
      </c>
      <c r="AE253" s="10">
        <f t="shared" si="572"/>
        <v>0</v>
      </c>
      <c r="AF253" s="10">
        <f t="shared" si="572"/>
        <v>1785677</v>
      </c>
      <c r="AG253" s="133">
        <f t="shared" ref="AG253:AP253" si="573">SUM(AG12,AG27,AG35,AG61,AG72,AG89,AG96,AG133,AG223,AG250)</f>
        <v>1928944</v>
      </c>
      <c r="AH253" s="133">
        <f t="shared" si="573"/>
        <v>143267</v>
      </c>
      <c r="AI253" s="401">
        <f t="shared" si="573"/>
        <v>143267</v>
      </c>
      <c r="AJ253" s="133">
        <f t="shared" si="573"/>
        <v>0</v>
      </c>
      <c r="AK253" s="133">
        <f t="shared" si="573"/>
        <v>0</v>
      </c>
      <c r="AL253" s="133">
        <f t="shared" si="573"/>
        <v>0</v>
      </c>
      <c r="AM253" s="133">
        <f t="shared" si="573"/>
        <v>0</v>
      </c>
      <c r="AN253" s="133">
        <f t="shared" si="573"/>
        <v>0</v>
      </c>
      <c r="AO253" s="133">
        <f t="shared" si="573"/>
        <v>0</v>
      </c>
      <c r="AP253" s="133">
        <f t="shared" si="573"/>
        <v>0</v>
      </c>
      <c r="AQ253" s="133">
        <f t="shared" si="572"/>
        <v>5402383</v>
      </c>
      <c r="AR253" s="133">
        <f t="shared" si="572"/>
        <v>3460</v>
      </c>
      <c r="AS253" s="133">
        <f t="shared" si="572"/>
        <v>6016</v>
      </c>
      <c r="AT253" s="133">
        <f t="shared" si="572"/>
        <v>2556</v>
      </c>
      <c r="AU253" s="133">
        <f t="shared" si="572"/>
        <v>2556</v>
      </c>
      <c r="AV253" s="401">
        <f t="shared" si="572"/>
        <v>0</v>
      </c>
      <c r="AW253" s="133">
        <f t="shared" si="572"/>
        <v>0</v>
      </c>
      <c r="AX253" s="133">
        <f t="shared" si="572"/>
        <v>0</v>
      </c>
      <c r="AY253" s="133">
        <f t="shared" si="572"/>
        <v>-297778</v>
      </c>
      <c r="AZ253" s="10">
        <f t="shared" ref="AZ253:BK253" si="574">SUM(AZ12,AZ27,AZ35,AZ61,AZ72,AZ89,AZ96,AZ133,AZ223,AZ250)</f>
        <v>-320093</v>
      </c>
      <c r="BA253" s="10">
        <f t="shared" si="574"/>
        <v>-22315</v>
      </c>
      <c r="BB253" s="10">
        <f t="shared" si="574"/>
        <v>-8793</v>
      </c>
      <c r="BC253" s="394">
        <f t="shared" si="574"/>
        <v>-13522</v>
      </c>
      <c r="BD253" s="10">
        <f t="shared" si="574"/>
        <v>0</v>
      </c>
      <c r="BE253" s="10">
        <f t="shared" si="574"/>
        <v>0</v>
      </c>
      <c r="BF253" s="10">
        <f t="shared" si="574"/>
        <v>0</v>
      </c>
      <c r="BG253" s="10">
        <f t="shared" si="574"/>
        <v>0</v>
      </c>
      <c r="BH253" s="10">
        <f t="shared" si="574"/>
        <v>0</v>
      </c>
      <c r="BI253" s="10">
        <f t="shared" si="574"/>
        <v>0</v>
      </c>
      <c r="BJ253" s="10">
        <f t="shared" si="574"/>
        <v>0</v>
      </c>
      <c r="BK253" s="341">
        <f t="shared" si="574"/>
        <v>0</v>
      </c>
      <c r="BL253" s="24"/>
      <c r="BM253" s="122"/>
      <c r="BO253" s="36"/>
      <c r="BP253" s="36"/>
      <c r="BQ253" s="36"/>
      <c r="BR253" s="36"/>
      <c r="BS253" s="36"/>
      <c r="BT253" s="36"/>
      <c r="BU253" s="36"/>
    </row>
    <row r="254" spans="1:73" ht="12.75" hidden="1" outlineLevel="1" thickTop="1" x14ac:dyDescent="0.2">
      <c r="C254" s="25"/>
      <c r="D254" s="26" t="s">
        <v>23</v>
      </c>
      <c r="E254" s="26"/>
      <c r="F254" s="27">
        <f>SUM(F13:F26,F28:F34,F36:F59,F62:F69,F70,F73:F83,F90:F95,F97:F132,F134:F217,F224:F249,F250,F84:F88,F218:F222)</f>
        <v>100281579</v>
      </c>
      <c r="G254" s="27">
        <f t="shared" ref="G254:V254" si="575">SUM(G13:G26,G28:G34,G36:G59,G62:G69,G70,G73:G83,G90:G95,G97:G132,G134:G217,G224:G249,G250,G84:G88,G218:G222)</f>
        <v>103367032</v>
      </c>
      <c r="H254" s="27">
        <f t="shared" ref="H254:AY254" si="576">SUM(H13:H26,H28:H34,H36:H59,H62:H69,H70,H73:H83,H90:H95,H97:H132,H134:H217,H224:H249,H250,H84:H88,H218:H222)</f>
        <v>82547105</v>
      </c>
      <c r="I254" s="27">
        <f t="shared" si="575"/>
        <v>84983751</v>
      </c>
      <c r="J254" s="27">
        <f t="shared" si="575"/>
        <v>2436646</v>
      </c>
      <c r="K254" s="27">
        <f t="shared" si="575"/>
        <v>1573</v>
      </c>
      <c r="L254" s="27">
        <f t="shared" si="575"/>
        <v>2502820</v>
      </c>
      <c r="M254" s="374">
        <f t="shared" si="575"/>
        <v>41400</v>
      </c>
      <c r="N254" s="406">
        <f t="shared" si="575"/>
        <v>-109147</v>
      </c>
      <c r="O254" s="27">
        <f t="shared" si="575"/>
        <v>0</v>
      </c>
      <c r="P254" s="27">
        <f t="shared" si="575"/>
        <v>0</v>
      </c>
      <c r="Q254" s="27">
        <f t="shared" si="575"/>
        <v>0</v>
      </c>
      <c r="R254" s="27">
        <f t="shared" si="575"/>
        <v>0</v>
      </c>
      <c r="S254" s="27">
        <f t="shared" si="575"/>
        <v>0</v>
      </c>
      <c r="T254" s="27">
        <f t="shared" si="575"/>
        <v>0</v>
      </c>
      <c r="U254" s="27">
        <f t="shared" si="575"/>
        <v>0</v>
      </c>
      <c r="V254" s="27">
        <f t="shared" si="575"/>
        <v>0</v>
      </c>
      <c r="W254" s="27">
        <f t="shared" si="576"/>
        <v>10840732</v>
      </c>
      <c r="X254" s="27">
        <f t="shared" si="576"/>
        <v>11366031</v>
      </c>
      <c r="Y254" s="27">
        <f t="shared" si="576"/>
        <v>525299</v>
      </c>
      <c r="Z254" s="27">
        <f t="shared" si="576"/>
        <v>32045</v>
      </c>
      <c r="AA254" s="406">
        <f t="shared" si="576"/>
        <v>493254</v>
      </c>
      <c r="AB254" s="27">
        <f t="shared" si="576"/>
        <v>0</v>
      </c>
      <c r="AC254" s="27">
        <f t="shared" si="576"/>
        <v>0</v>
      </c>
      <c r="AD254" s="27">
        <f t="shared" si="576"/>
        <v>0</v>
      </c>
      <c r="AE254" s="27">
        <f t="shared" si="576"/>
        <v>0</v>
      </c>
      <c r="AF254" s="27">
        <f t="shared" si="576"/>
        <v>1785677</v>
      </c>
      <c r="AG254" s="27">
        <f t="shared" ref="AG254:AP254" si="577">SUM(AG13:AG26,AG28:AG34,AG36:AG59,AG62:AG69,AG70,AG73:AG83,AG90:AG95,AG97:AG132,AG134:AG217,AG224:AG249,AG250,AG84:AG88,AG218:AG222)</f>
        <v>1928944</v>
      </c>
      <c r="AH254" s="27">
        <f t="shared" si="577"/>
        <v>143267</v>
      </c>
      <c r="AI254" s="406">
        <f t="shared" si="577"/>
        <v>143267</v>
      </c>
      <c r="AJ254" s="27">
        <f t="shared" si="577"/>
        <v>0</v>
      </c>
      <c r="AK254" s="27">
        <f t="shared" si="577"/>
        <v>0</v>
      </c>
      <c r="AL254" s="27">
        <f t="shared" si="577"/>
        <v>0</v>
      </c>
      <c r="AM254" s="27">
        <f t="shared" si="577"/>
        <v>0</v>
      </c>
      <c r="AN254" s="27">
        <f t="shared" si="577"/>
        <v>0</v>
      </c>
      <c r="AO254" s="27">
        <f t="shared" si="577"/>
        <v>0</v>
      </c>
      <c r="AP254" s="27">
        <f t="shared" si="577"/>
        <v>0</v>
      </c>
      <c r="AQ254" s="27">
        <f t="shared" si="576"/>
        <v>5402383</v>
      </c>
      <c r="AR254" s="27">
        <f t="shared" si="576"/>
        <v>3460</v>
      </c>
      <c r="AS254" s="27">
        <f t="shared" si="576"/>
        <v>6016</v>
      </c>
      <c r="AT254" s="27">
        <f t="shared" si="576"/>
        <v>2556</v>
      </c>
      <c r="AU254" s="27">
        <f t="shared" si="576"/>
        <v>2556</v>
      </c>
      <c r="AV254" s="406">
        <f t="shared" si="576"/>
        <v>0</v>
      </c>
      <c r="AW254" s="27">
        <f t="shared" si="576"/>
        <v>0</v>
      </c>
      <c r="AX254" s="27">
        <f t="shared" si="576"/>
        <v>0</v>
      </c>
      <c r="AY254" s="27">
        <f t="shared" si="576"/>
        <v>-297778</v>
      </c>
      <c r="AZ254" s="27">
        <f t="shared" ref="AZ254:BK254" si="578">SUM(AZ13:AZ26,AZ28:AZ34,AZ36:AZ59,AZ62:AZ69,AZ70,AZ73:AZ83,AZ90:AZ95,AZ97:AZ132,AZ134:AZ217,AZ224:AZ249,AZ250,AZ84:AZ88,AZ218:AZ222)</f>
        <v>-320093</v>
      </c>
      <c r="BA254" s="27">
        <f t="shared" si="578"/>
        <v>-22315</v>
      </c>
      <c r="BB254" s="27">
        <f t="shared" si="578"/>
        <v>-8793</v>
      </c>
      <c r="BC254" s="406">
        <f t="shared" si="578"/>
        <v>-13522</v>
      </c>
      <c r="BD254" s="27">
        <f t="shared" si="578"/>
        <v>0</v>
      </c>
      <c r="BE254" s="27">
        <f t="shared" si="578"/>
        <v>0</v>
      </c>
      <c r="BF254" s="27">
        <f t="shared" si="578"/>
        <v>0</v>
      </c>
      <c r="BG254" s="27">
        <f t="shared" si="578"/>
        <v>0</v>
      </c>
      <c r="BH254" s="27">
        <f t="shared" si="578"/>
        <v>0</v>
      </c>
      <c r="BI254" s="27">
        <f t="shared" si="578"/>
        <v>0</v>
      </c>
      <c r="BJ254" s="27">
        <f t="shared" si="578"/>
        <v>0</v>
      </c>
      <c r="BK254" s="27">
        <f t="shared" si="578"/>
        <v>0</v>
      </c>
      <c r="BL254" s="28">
        <f>SUM(BL15:BL17,BL29:BL33,BL37:BL59,BL62:BL62,BL73:BL84,BL90:BL94,BL97:BL130,BL136:BL220,BL226:BL248,BL250)</f>
        <v>0</v>
      </c>
    </row>
    <row r="255" spans="1:73" hidden="1" outlineLevel="1" x14ac:dyDescent="0.2">
      <c r="C255" s="25"/>
      <c r="D255" s="26" t="s">
        <v>24</v>
      </c>
      <c r="E255" s="26"/>
      <c r="F255" s="27">
        <f t="shared" ref="F255:BL255" si="579">SUM(F12,F27,F35,F61,F72,F89,F96,F133,F223,F250)</f>
        <v>100281579</v>
      </c>
      <c r="G255" s="27">
        <f t="shared" ref="G255:V255" si="580">SUM(G12,G27,G35,G61,G72,G89,G96,G133,G223,G250)</f>
        <v>103367032</v>
      </c>
      <c r="H255" s="27">
        <f t="shared" si="579"/>
        <v>82547105</v>
      </c>
      <c r="I255" s="27">
        <f t="shared" si="580"/>
        <v>84983751</v>
      </c>
      <c r="J255" s="27">
        <f t="shared" si="580"/>
        <v>2436646</v>
      </c>
      <c r="K255" s="27">
        <f t="shared" si="580"/>
        <v>1573</v>
      </c>
      <c r="L255" s="27">
        <f t="shared" si="580"/>
        <v>2502820</v>
      </c>
      <c r="M255" s="374">
        <f t="shared" si="580"/>
        <v>41400</v>
      </c>
      <c r="N255" s="406">
        <f t="shared" si="580"/>
        <v>-109147</v>
      </c>
      <c r="O255" s="27">
        <f t="shared" si="580"/>
        <v>0</v>
      </c>
      <c r="P255" s="27">
        <f t="shared" si="580"/>
        <v>0</v>
      </c>
      <c r="Q255" s="27">
        <f t="shared" si="580"/>
        <v>0</v>
      </c>
      <c r="R255" s="27">
        <f t="shared" si="580"/>
        <v>0</v>
      </c>
      <c r="S255" s="27">
        <f t="shared" si="580"/>
        <v>0</v>
      </c>
      <c r="T255" s="27">
        <f t="shared" si="580"/>
        <v>0</v>
      </c>
      <c r="U255" s="27">
        <f t="shared" si="580"/>
        <v>0</v>
      </c>
      <c r="V255" s="27">
        <f t="shared" si="580"/>
        <v>0</v>
      </c>
      <c r="W255" s="27">
        <f t="shared" si="579"/>
        <v>10840732</v>
      </c>
      <c r="X255" s="27">
        <f t="shared" si="579"/>
        <v>11366031</v>
      </c>
      <c r="Y255" s="27">
        <f t="shared" si="579"/>
        <v>525299</v>
      </c>
      <c r="Z255" s="27">
        <f t="shared" si="579"/>
        <v>32045</v>
      </c>
      <c r="AA255" s="406">
        <f t="shared" si="579"/>
        <v>493254</v>
      </c>
      <c r="AB255" s="27">
        <f t="shared" si="579"/>
        <v>0</v>
      </c>
      <c r="AC255" s="27">
        <f t="shared" si="579"/>
        <v>0</v>
      </c>
      <c r="AD255" s="27">
        <f t="shared" si="579"/>
        <v>0</v>
      </c>
      <c r="AE255" s="27">
        <f t="shared" si="579"/>
        <v>0</v>
      </c>
      <c r="AF255" s="27">
        <f t="shared" si="579"/>
        <v>1785677</v>
      </c>
      <c r="AG255" s="27">
        <f t="shared" ref="AG255:AP255" si="581">SUM(AG12,AG27,AG35,AG61,AG72,AG89,AG96,AG133,AG223,AG250)</f>
        <v>1928944</v>
      </c>
      <c r="AH255" s="27">
        <f t="shared" si="581"/>
        <v>143267</v>
      </c>
      <c r="AI255" s="406">
        <f t="shared" si="581"/>
        <v>143267</v>
      </c>
      <c r="AJ255" s="27">
        <f t="shared" si="581"/>
        <v>0</v>
      </c>
      <c r="AK255" s="27">
        <f t="shared" si="581"/>
        <v>0</v>
      </c>
      <c r="AL255" s="27">
        <f t="shared" si="581"/>
        <v>0</v>
      </c>
      <c r="AM255" s="27">
        <f t="shared" si="581"/>
        <v>0</v>
      </c>
      <c r="AN255" s="27">
        <f t="shared" si="581"/>
        <v>0</v>
      </c>
      <c r="AO255" s="27">
        <f t="shared" si="581"/>
        <v>0</v>
      </c>
      <c r="AP255" s="27">
        <f t="shared" si="581"/>
        <v>0</v>
      </c>
      <c r="AQ255" s="27">
        <f t="shared" si="579"/>
        <v>5402383</v>
      </c>
      <c r="AR255" s="27">
        <f t="shared" si="579"/>
        <v>3460</v>
      </c>
      <c r="AS255" s="27">
        <f t="shared" si="579"/>
        <v>6016</v>
      </c>
      <c r="AT255" s="27">
        <f t="shared" si="579"/>
        <v>2556</v>
      </c>
      <c r="AU255" s="27">
        <f t="shared" si="579"/>
        <v>2556</v>
      </c>
      <c r="AV255" s="406">
        <f t="shared" si="579"/>
        <v>0</v>
      </c>
      <c r="AW255" s="27">
        <f t="shared" si="579"/>
        <v>0</v>
      </c>
      <c r="AX255" s="27">
        <f t="shared" si="579"/>
        <v>0</v>
      </c>
      <c r="AY255" s="27">
        <f t="shared" si="579"/>
        <v>-297778</v>
      </c>
      <c r="AZ255" s="27">
        <f t="shared" ref="AZ255:BK255" si="582">SUM(AZ12,AZ27,AZ35,AZ61,AZ72,AZ89,AZ96,AZ133,AZ223,AZ250)</f>
        <v>-320093</v>
      </c>
      <c r="BA255" s="27">
        <f t="shared" si="582"/>
        <v>-22315</v>
      </c>
      <c r="BB255" s="27">
        <f t="shared" si="582"/>
        <v>-8793</v>
      </c>
      <c r="BC255" s="406">
        <f t="shared" si="582"/>
        <v>-13522</v>
      </c>
      <c r="BD255" s="27">
        <f t="shared" si="582"/>
        <v>0</v>
      </c>
      <c r="BE255" s="27">
        <f t="shared" si="582"/>
        <v>0</v>
      </c>
      <c r="BF255" s="27">
        <f t="shared" si="582"/>
        <v>0</v>
      </c>
      <c r="BG255" s="27">
        <f t="shared" si="582"/>
        <v>0</v>
      </c>
      <c r="BH255" s="27">
        <f t="shared" si="582"/>
        <v>0</v>
      </c>
      <c r="BI255" s="27">
        <f t="shared" si="582"/>
        <v>0</v>
      </c>
      <c r="BJ255" s="27">
        <f t="shared" si="582"/>
        <v>0</v>
      </c>
      <c r="BK255" s="27">
        <f t="shared" si="582"/>
        <v>0</v>
      </c>
      <c r="BL255" s="28">
        <f t="shared" si="579"/>
        <v>0</v>
      </c>
    </row>
    <row r="256" spans="1:73" hidden="1" outlineLevel="1" x14ac:dyDescent="0.2">
      <c r="C256" s="25"/>
      <c r="D256" s="26" t="s">
        <v>25</v>
      </c>
      <c r="E256" s="26"/>
      <c r="F256" s="29" t="str">
        <f t="shared" ref="F256:BL256" si="583">IF(F253=F254=F255,"PROBLEM","")</f>
        <v/>
      </c>
      <c r="G256" s="29"/>
      <c r="H256" s="29" t="str">
        <f t="shared" si="583"/>
        <v/>
      </c>
      <c r="I256" s="29"/>
      <c r="J256" s="29"/>
      <c r="K256" s="29"/>
      <c r="L256" s="29"/>
      <c r="M256" s="375"/>
      <c r="N256" s="407"/>
      <c r="O256" s="29"/>
      <c r="P256" s="29"/>
      <c r="Q256" s="29"/>
      <c r="R256" s="29"/>
      <c r="S256" s="29"/>
      <c r="T256" s="29"/>
      <c r="U256" s="29"/>
      <c r="V256" s="29"/>
      <c r="W256" s="29" t="str">
        <f t="shared" si="583"/>
        <v/>
      </c>
      <c r="X256" s="29"/>
      <c r="Y256" s="29"/>
      <c r="Z256" s="29"/>
      <c r="AA256" s="407"/>
      <c r="AB256" s="29"/>
      <c r="AC256" s="29"/>
      <c r="AD256" s="29"/>
      <c r="AE256" s="29"/>
      <c r="AF256" s="29" t="str">
        <f t="shared" si="583"/>
        <v/>
      </c>
      <c r="AG256" s="29"/>
      <c r="AH256" s="29"/>
      <c r="AI256" s="407"/>
      <c r="AJ256" s="29"/>
      <c r="AK256" s="29"/>
      <c r="AL256" s="29"/>
      <c r="AM256" s="29"/>
      <c r="AN256" s="29"/>
      <c r="AO256" s="29"/>
      <c r="AP256" s="29"/>
      <c r="AQ256" s="29" t="str">
        <f t="shared" si="583"/>
        <v/>
      </c>
      <c r="AR256" s="29" t="str">
        <f t="shared" si="583"/>
        <v/>
      </c>
      <c r="AS256" s="29"/>
      <c r="AT256" s="29"/>
      <c r="AU256" s="29"/>
      <c r="AV256" s="407"/>
      <c r="AW256" s="29"/>
      <c r="AX256" s="29"/>
      <c r="AY256" s="29"/>
      <c r="AZ256" s="29"/>
      <c r="BA256" s="29"/>
      <c r="BB256" s="29"/>
      <c r="BC256" s="407"/>
      <c r="BD256" s="29"/>
      <c r="BE256" s="29"/>
      <c r="BF256" s="29"/>
      <c r="BG256" s="29"/>
      <c r="BH256" s="29"/>
      <c r="BI256" s="29"/>
      <c r="BJ256" s="29"/>
      <c r="BK256" s="29"/>
      <c r="BL256" s="30" t="str">
        <f t="shared" si="583"/>
        <v/>
      </c>
    </row>
    <row r="257" spans="3:64" hidden="1" outlineLevel="1" x14ac:dyDescent="0.2">
      <c r="C257" s="25"/>
      <c r="D257" s="19"/>
      <c r="E257" s="19"/>
    </row>
    <row r="258" spans="3:64" s="33" customFormat="1" hidden="1" outlineLevel="1" x14ac:dyDescent="0.2">
      <c r="C258" s="31"/>
      <c r="D258" s="32"/>
      <c r="E258" s="32" t="s">
        <v>351</v>
      </c>
      <c r="F258" s="34"/>
      <c r="G258" s="34"/>
      <c r="H258" s="34"/>
      <c r="I258" s="34"/>
      <c r="J258" s="34"/>
      <c r="K258" s="34"/>
      <c r="L258" s="34"/>
      <c r="M258" s="376"/>
      <c r="N258" s="408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408"/>
      <c r="AB258" s="34"/>
      <c r="AC258" s="34"/>
      <c r="AD258" s="34"/>
      <c r="AE258" s="34"/>
      <c r="AF258" s="34"/>
      <c r="AG258" s="34"/>
      <c r="AH258" s="34"/>
      <c r="AI258" s="408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408"/>
      <c r="AW258" s="34"/>
      <c r="AX258" s="34"/>
      <c r="AY258" s="34"/>
      <c r="AZ258" s="34"/>
      <c r="BA258" s="34"/>
      <c r="BB258" s="34"/>
      <c r="BC258" s="408"/>
      <c r="BD258" s="34"/>
      <c r="BE258" s="34"/>
      <c r="BF258" s="34"/>
      <c r="BG258" s="34"/>
      <c r="BH258" s="34"/>
      <c r="BI258" s="34"/>
      <c r="BJ258" s="34"/>
      <c r="BK258" s="34"/>
      <c r="BL258" s="35"/>
    </row>
    <row r="259" spans="3:64" hidden="1" outlineLevel="1" x14ac:dyDescent="0.2">
      <c r="C259" s="25"/>
      <c r="D259" s="19"/>
      <c r="E259" s="19"/>
      <c r="F259" s="343">
        <f>Ienemumi!AI175-G253</f>
        <v>0</v>
      </c>
      <c r="G259" s="205"/>
      <c r="AR259" s="36"/>
      <c r="AS259" s="36"/>
      <c r="AT259" s="36"/>
      <c r="AU259" s="36"/>
      <c r="AV259" s="422"/>
      <c r="AW259" s="36"/>
      <c r="AX259" s="36"/>
      <c r="AY259" s="36"/>
      <c r="AZ259" s="36"/>
      <c r="BA259" s="36"/>
      <c r="BB259" s="36"/>
      <c r="BC259" s="422"/>
      <c r="BD259" s="36"/>
      <c r="BE259" s="36"/>
      <c r="BF259" s="36"/>
      <c r="BG259" s="36"/>
      <c r="BH259" s="36"/>
      <c r="BI259" s="36"/>
      <c r="BJ259" s="36"/>
      <c r="BK259" s="36"/>
    </row>
    <row r="260" spans="3:64" ht="12.75" collapsed="1" thickTop="1" x14ac:dyDescent="0.2">
      <c r="C260" s="25"/>
      <c r="D260" s="19"/>
      <c r="E260" s="19"/>
      <c r="F260" s="205"/>
      <c r="G260" s="205"/>
      <c r="H260" s="239"/>
      <c r="I260" s="239"/>
      <c r="J260" s="239"/>
      <c r="K260" s="239"/>
      <c r="L260" s="239"/>
      <c r="M260" s="377"/>
      <c r="N260" s="419"/>
      <c r="O260" s="239"/>
      <c r="P260" s="239"/>
      <c r="Q260" s="239"/>
      <c r="R260" s="239"/>
      <c r="S260" s="239"/>
      <c r="T260" s="239"/>
      <c r="U260" s="239"/>
      <c r="V260" s="239"/>
      <c r="AR260" s="36"/>
      <c r="AS260" s="36"/>
      <c r="AT260" s="36"/>
      <c r="AU260" s="36"/>
      <c r="AV260" s="422"/>
      <c r="AW260" s="36"/>
      <c r="AX260" s="36"/>
      <c r="AY260" s="36"/>
      <c r="AZ260" s="36"/>
      <c r="BA260" s="36"/>
      <c r="BB260" s="36"/>
      <c r="BC260" s="422"/>
      <c r="BD260" s="36"/>
      <c r="BE260" s="36"/>
      <c r="BF260" s="36"/>
      <c r="BG260" s="36"/>
      <c r="BH260" s="36"/>
      <c r="BI260" s="36"/>
      <c r="BJ260" s="36"/>
      <c r="BK260" s="36"/>
    </row>
    <row r="261" spans="3:64" x14ac:dyDescent="0.2">
      <c r="C261" s="25"/>
      <c r="D261" s="19"/>
      <c r="E261" s="19"/>
    </row>
    <row r="262" spans="3:64" x14ac:dyDescent="0.2">
      <c r="C262" s="25"/>
      <c r="D262" s="19"/>
      <c r="E262" s="19"/>
      <c r="F262" s="205"/>
      <c r="G262" s="205"/>
    </row>
    <row r="263" spans="3:64" x14ac:dyDescent="0.2">
      <c r="C263" s="25"/>
      <c r="D263" s="19"/>
      <c r="E263" s="19"/>
    </row>
    <row r="264" spans="3:64" x14ac:dyDescent="0.2">
      <c r="C264" s="25"/>
      <c r="D264" s="19"/>
      <c r="E264" s="19"/>
    </row>
    <row r="265" spans="3:64" x14ac:dyDescent="0.2">
      <c r="C265" s="25"/>
      <c r="D265" s="19"/>
      <c r="E265" s="19"/>
    </row>
    <row r="266" spans="3:64" x14ac:dyDescent="0.2">
      <c r="C266" s="25"/>
      <c r="D266" s="19"/>
      <c r="E266" s="19"/>
    </row>
    <row r="267" spans="3:64" x14ac:dyDescent="0.2">
      <c r="C267" s="25"/>
      <c r="D267" s="19"/>
      <c r="E267" s="19"/>
    </row>
    <row r="268" spans="3:64" x14ac:dyDescent="0.2">
      <c r="C268" s="25"/>
      <c r="D268" s="19"/>
      <c r="E268" s="19"/>
    </row>
    <row r="269" spans="3:64" x14ac:dyDescent="0.2">
      <c r="C269" s="25"/>
      <c r="D269" s="19"/>
      <c r="E269" s="19"/>
    </row>
    <row r="270" spans="3:64" x14ac:dyDescent="0.2">
      <c r="C270" s="25"/>
      <c r="D270" s="19"/>
      <c r="E270" s="19"/>
    </row>
    <row r="271" spans="3:64" x14ac:dyDescent="0.2">
      <c r="C271" s="25"/>
      <c r="D271" s="19"/>
      <c r="E271" s="19"/>
    </row>
    <row r="272" spans="3:64" x14ac:dyDescent="0.2">
      <c r="C272" s="25"/>
      <c r="D272" s="19"/>
      <c r="E272" s="19"/>
    </row>
    <row r="273" spans="3:5" x14ac:dyDescent="0.2">
      <c r="C273" s="25"/>
      <c r="D273" s="19"/>
      <c r="E273" s="19"/>
    </row>
    <row r="274" spans="3:5" x14ac:dyDescent="0.2">
      <c r="C274" s="25"/>
      <c r="D274" s="19"/>
      <c r="E274" s="19"/>
    </row>
    <row r="275" spans="3:5" x14ac:dyDescent="0.2">
      <c r="C275" s="25"/>
      <c r="D275" s="19"/>
      <c r="E275" s="19"/>
    </row>
    <row r="276" spans="3:5" x14ac:dyDescent="0.2">
      <c r="C276" s="25"/>
      <c r="D276" s="19"/>
      <c r="E276" s="19"/>
    </row>
    <row r="277" spans="3:5" x14ac:dyDescent="0.2">
      <c r="C277" s="25"/>
      <c r="D277" s="19"/>
      <c r="E277" s="19"/>
    </row>
    <row r="278" spans="3:5" x14ac:dyDescent="0.2">
      <c r="C278" s="25"/>
      <c r="D278" s="19"/>
      <c r="E278" s="19"/>
    </row>
    <row r="279" spans="3:5" x14ac:dyDescent="0.2">
      <c r="C279" s="25"/>
      <c r="D279" s="19"/>
      <c r="E279" s="19"/>
    </row>
    <row r="280" spans="3:5" x14ac:dyDescent="0.2">
      <c r="C280" s="25"/>
      <c r="D280" s="19"/>
      <c r="E280" s="19"/>
    </row>
    <row r="281" spans="3:5" x14ac:dyDescent="0.2">
      <c r="C281" s="25"/>
      <c r="D281" s="19"/>
      <c r="E281" s="19"/>
    </row>
    <row r="282" spans="3:5" x14ac:dyDescent="0.2">
      <c r="C282" s="25"/>
      <c r="D282" s="19"/>
      <c r="E282" s="19"/>
    </row>
    <row r="283" spans="3:5" x14ac:dyDescent="0.2">
      <c r="C283" s="25"/>
      <c r="D283" s="19"/>
      <c r="E283" s="19"/>
    </row>
    <row r="284" spans="3:5" x14ac:dyDescent="0.2">
      <c r="C284" s="25"/>
      <c r="D284" s="19"/>
      <c r="E284" s="19"/>
    </row>
    <row r="285" spans="3:5" x14ac:dyDescent="0.2">
      <c r="C285" s="25"/>
      <c r="D285" s="19"/>
      <c r="E285" s="19"/>
    </row>
    <row r="286" spans="3:5" x14ac:dyDescent="0.2">
      <c r="C286" s="25"/>
      <c r="D286" s="19"/>
      <c r="E286" s="19"/>
    </row>
    <row r="287" spans="3:5" x14ac:dyDescent="0.2">
      <c r="C287" s="25"/>
      <c r="D287" s="19"/>
      <c r="E287" s="19"/>
    </row>
    <row r="288" spans="3:5" x14ac:dyDescent="0.2">
      <c r="C288" s="25"/>
      <c r="D288" s="19"/>
      <c r="E288" s="19"/>
    </row>
    <row r="289" spans="3:5" x14ac:dyDescent="0.2">
      <c r="C289" s="25"/>
      <c r="D289" s="19"/>
      <c r="E289" s="19"/>
    </row>
    <row r="290" spans="3:5" x14ac:dyDescent="0.2">
      <c r="C290" s="25"/>
      <c r="D290" s="19"/>
      <c r="E290" s="19"/>
    </row>
    <row r="291" spans="3:5" x14ac:dyDescent="0.2">
      <c r="C291" s="25"/>
      <c r="D291" s="19"/>
      <c r="E291" s="19"/>
    </row>
    <row r="292" spans="3:5" x14ac:dyDescent="0.2">
      <c r="C292" s="25"/>
      <c r="D292" s="19"/>
      <c r="E292" s="19"/>
    </row>
    <row r="293" spans="3:5" x14ac:dyDescent="0.2">
      <c r="C293" s="25"/>
      <c r="D293" s="19"/>
      <c r="E293" s="19"/>
    </row>
    <row r="294" spans="3:5" x14ac:dyDescent="0.2">
      <c r="C294" s="25"/>
      <c r="D294" s="19"/>
      <c r="E294" s="19"/>
    </row>
    <row r="295" spans="3:5" x14ac:dyDescent="0.2">
      <c r="C295" s="25"/>
      <c r="D295" s="19"/>
      <c r="E295" s="19"/>
    </row>
    <row r="296" spans="3:5" x14ac:dyDescent="0.2">
      <c r="C296" s="25"/>
      <c r="D296" s="19"/>
      <c r="E296" s="19"/>
    </row>
    <row r="297" spans="3:5" x14ac:dyDescent="0.2">
      <c r="C297" s="25"/>
      <c r="D297" s="19"/>
      <c r="E297" s="19"/>
    </row>
    <row r="298" spans="3:5" x14ac:dyDescent="0.2">
      <c r="C298" s="25"/>
      <c r="D298" s="19"/>
      <c r="E298" s="19"/>
    </row>
    <row r="299" spans="3:5" x14ac:dyDescent="0.2">
      <c r="C299" s="25"/>
      <c r="D299" s="19"/>
      <c r="E299" s="19"/>
    </row>
    <row r="300" spans="3:5" x14ac:dyDescent="0.2">
      <c r="C300" s="25"/>
      <c r="D300" s="19"/>
      <c r="E300" s="19"/>
    </row>
    <row r="301" spans="3:5" x14ac:dyDescent="0.2">
      <c r="C301" s="25"/>
      <c r="D301" s="19"/>
      <c r="E301" s="19"/>
    </row>
    <row r="302" spans="3:5" x14ac:dyDescent="0.2">
      <c r="C302" s="25"/>
      <c r="D302" s="19"/>
      <c r="E302" s="19"/>
    </row>
    <row r="303" spans="3:5" x14ac:dyDescent="0.2">
      <c r="C303" s="25"/>
      <c r="D303" s="19"/>
      <c r="E303" s="19"/>
    </row>
    <row r="304" spans="3:5" x14ac:dyDescent="0.2">
      <c r="C304" s="25"/>
      <c r="D304" s="19"/>
      <c r="E304" s="19"/>
    </row>
    <row r="305" spans="3:5" x14ac:dyDescent="0.2">
      <c r="C305" s="25"/>
      <c r="D305" s="19"/>
      <c r="E305" s="19"/>
    </row>
    <row r="306" spans="3:5" x14ac:dyDescent="0.2">
      <c r="C306" s="25"/>
      <c r="D306" s="19"/>
      <c r="E306" s="19"/>
    </row>
    <row r="307" spans="3:5" x14ac:dyDescent="0.2">
      <c r="C307" s="25"/>
      <c r="D307" s="19"/>
      <c r="E307" s="19"/>
    </row>
    <row r="308" spans="3:5" x14ac:dyDescent="0.2">
      <c r="C308" s="25"/>
      <c r="D308" s="19"/>
      <c r="E308" s="19"/>
    </row>
    <row r="309" spans="3:5" x14ac:dyDescent="0.2">
      <c r="C309" s="25"/>
      <c r="D309" s="19"/>
      <c r="E309" s="19"/>
    </row>
    <row r="310" spans="3:5" x14ac:dyDescent="0.2">
      <c r="C310" s="25"/>
      <c r="D310" s="19"/>
      <c r="E310" s="19"/>
    </row>
    <row r="311" spans="3:5" x14ac:dyDescent="0.2">
      <c r="C311" s="25"/>
      <c r="D311" s="19"/>
      <c r="E311" s="19"/>
    </row>
    <row r="312" spans="3:5" x14ac:dyDescent="0.2">
      <c r="C312" s="25"/>
      <c r="D312" s="19"/>
      <c r="E312" s="19"/>
    </row>
    <row r="313" spans="3:5" x14ac:dyDescent="0.2">
      <c r="C313" s="25"/>
      <c r="D313" s="19"/>
      <c r="E313" s="19"/>
    </row>
    <row r="314" spans="3:5" x14ac:dyDescent="0.2">
      <c r="C314" s="25"/>
      <c r="D314" s="19"/>
      <c r="E314" s="19"/>
    </row>
    <row r="315" spans="3:5" x14ac:dyDescent="0.2">
      <c r="C315" s="25"/>
      <c r="D315" s="19"/>
      <c r="E315" s="19"/>
    </row>
    <row r="316" spans="3:5" x14ac:dyDescent="0.2">
      <c r="C316" s="25"/>
      <c r="D316" s="19"/>
      <c r="E316" s="19"/>
    </row>
    <row r="317" spans="3:5" x14ac:dyDescent="0.2">
      <c r="C317" s="25"/>
      <c r="D317" s="19"/>
      <c r="E317" s="19"/>
    </row>
    <row r="318" spans="3:5" x14ac:dyDescent="0.2">
      <c r="C318" s="25"/>
      <c r="D318" s="19"/>
      <c r="E318" s="19"/>
    </row>
    <row r="319" spans="3:5" x14ac:dyDescent="0.2">
      <c r="C319" s="25"/>
      <c r="D319" s="19"/>
      <c r="E319" s="19"/>
    </row>
    <row r="320" spans="3:5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</sheetData>
  <sheetProtection algorithmName="SHA-512" hashValue="Te/qnteVLaM59H6jLzjPjvOk97iOe6olDav7HqorK7wIJDQ6I+xmjMO4HiHecIYwdCojPdLHWPzoTeqiLCpFVg==" saltValue="ANysZcvD/lLdxu5NXb1x7g==" spinCount="100000" sheet="1" objects="1" scenarios="1" selectLockedCells="1" selectUnlockedCells="1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2">
    <mergeCell ref="AT8:AT9"/>
    <mergeCell ref="AU8:AX8"/>
    <mergeCell ref="AZ8:AZ9"/>
    <mergeCell ref="BA8:BA9"/>
    <mergeCell ref="BB8:BK8"/>
    <mergeCell ref="C20:D20"/>
    <mergeCell ref="C21:D21"/>
    <mergeCell ref="B35:C35"/>
    <mergeCell ref="C84:D84"/>
    <mergeCell ref="C34:D34"/>
    <mergeCell ref="F8:F9"/>
    <mergeCell ref="B11:D11"/>
    <mergeCell ref="C13:D13"/>
    <mergeCell ref="C32:D32"/>
    <mergeCell ref="C31:D31"/>
    <mergeCell ref="B12:C12"/>
    <mergeCell ref="B10:D10"/>
    <mergeCell ref="C71:D71"/>
    <mergeCell ref="C26:D26"/>
    <mergeCell ref="B27:C27"/>
    <mergeCell ref="C28:D28"/>
    <mergeCell ref="C67:D67"/>
    <mergeCell ref="C33:D33"/>
    <mergeCell ref="C60:D60"/>
    <mergeCell ref="B133:C133"/>
    <mergeCell ref="C132:D132"/>
    <mergeCell ref="C116:D116"/>
    <mergeCell ref="C95:D95"/>
    <mergeCell ref="C108:D108"/>
    <mergeCell ref="C97:D97"/>
    <mergeCell ref="C130:D130"/>
    <mergeCell ref="C128:D128"/>
    <mergeCell ref="C93:D93"/>
    <mergeCell ref="C124:D124"/>
    <mergeCell ref="C118:D118"/>
    <mergeCell ref="C115:D115"/>
    <mergeCell ref="B253:D253"/>
    <mergeCell ref="C251:D251"/>
    <mergeCell ref="C249:D249"/>
    <mergeCell ref="B250:D250"/>
    <mergeCell ref="B252:D252"/>
    <mergeCell ref="C134:D134"/>
    <mergeCell ref="C144:D144"/>
    <mergeCell ref="C194:D194"/>
    <mergeCell ref="B223:C223"/>
    <mergeCell ref="C218:D218"/>
    <mergeCell ref="C158:D158"/>
    <mergeCell ref="C222:D222"/>
    <mergeCell ref="C211:D211"/>
    <mergeCell ref="C161:D161"/>
    <mergeCell ref="C182:D182"/>
    <mergeCell ref="C190:D190"/>
    <mergeCell ref="C163:D163"/>
    <mergeCell ref="C204:D204"/>
    <mergeCell ref="C184:D184"/>
    <mergeCell ref="C208:D208"/>
    <mergeCell ref="C150:D150"/>
    <mergeCell ref="C147:D147"/>
    <mergeCell ref="C247:D247"/>
    <mergeCell ref="C245:D245"/>
    <mergeCell ref="C243:D243"/>
    <mergeCell ref="C165:D165"/>
    <mergeCell ref="C170:D170"/>
    <mergeCell ref="C173:D173"/>
    <mergeCell ref="C176:D176"/>
    <mergeCell ref="C188:D188"/>
    <mergeCell ref="C198:D198"/>
    <mergeCell ref="C178:D178"/>
    <mergeCell ref="C167:D167"/>
    <mergeCell ref="C180:D180"/>
    <mergeCell ref="C186:D186"/>
    <mergeCell ref="C174:D174"/>
    <mergeCell ref="C236:D236"/>
    <mergeCell ref="C217:D217"/>
    <mergeCell ref="AG8:AG9"/>
    <mergeCell ref="AH8:AH9"/>
    <mergeCell ref="C207:D207"/>
    <mergeCell ref="C200:D200"/>
    <mergeCell ref="C225:D225"/>
    <mergeCell ref="C153:D153"/>
    <mergeCell ref="C202:D202"/>
    <mergeCell ref="C192:D192"/>
    <mergeCell ref="C214:D214"/>
    <mergeCell ref="C224:D224"/>
    <mergeCell ref="B89:C89"/>
    <mergeCell ref="C83:D83"/>
    <mergeCell ref="C88:D88"/>
    <mergeCell ref="C90:D90"/>
    <mergeCell ref="C50:D50"/>
    <mergeCell ref="C36:D36"/>
    <mergeCell ref="C52:D52"/>
    <mergeCell ref="B61:C61"/>
    <mergeCell ref="C70:D70"/>
    <mergeCell ref="C62:D62"/>
    <mergeCell ref="B96:C96"/>
    <mergeCell ref="B72:C72"/>
    <mergeCell ref="C82:D82"/>
    <mergeCell ref="C73:D73"/>
    <mergeCell ref="AI8:AP8"/>
    <mergeCell ref="AS8:AS9"/>
    <mergeCell ref="C210:D210"/>
    <mergeCell ref="C246:D246"/>
    <mergeCell ref="A7:A9"/>
    <mergeCell ref="B5:BM5"/>
    <mergeCell ref="F7:AR7"/>
    <mergeCell ref="W8:W9"/>
    <mergeCell ref="H8:H9"/>
    <mergeCell ref="BM7:BM9"/>
    <mergeCell ref="BL7:BL9"/>
    <mergeCell ref="AR8:AR9"/>
    <mergeCell ref="AQ8:AQ9"/>
    <mergeCell ref="B7:D9"/>
    <mergeCell ref="AF8:AF9"/>
    <mergeCell ref="E7:E9"/>
    <mergeCell ref="AY8:AY9"/>
    <mergeCell ref="G8:G9"/>
    <mergeCell ref="I8:I9"/>
    <mergeCell ref="J8:J9"/>
    <mergeCell ref="X8:X9"/>
    <mergeCell ref="Y8:Y9"/>
    <mergeCell ref="K8:V8"/>
    <mergeCell ref="Z8:AE8"/>
  </mergeCells>
  <phoneticPr fontId="1" type="noConversion"/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 2.pielikums Jūrmalas pilsētas domes
2017.gada 23.marta saistošajiem noteikumiem Nr. 14
(protokols Nr.6, 9.punkts)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P183"/>
  <sheetViews>
    <sheetView view="pageLayout" zoomScaleNormal="100" workbookViewId="0">
      <selection activeCell="AK6" sqref="AK6"/>
    </sheetView>
  </sheetViews>
  <sheetFormatPr defaultRowHeight="12" outlineLevelRow="1" outlineLevelCol="1" x14ac:dyDescent="0.2"/>
  <cols>
    <col min="1" max="1" width="1.42578125" style="94" customWidth="1"/>
    <col min="2" max="2" width="3" style="94" customWidth="1"/>
    <col min="3" max="3" width="9.140625" style="94" customWidth="1"/>
    <col min="4" max="4" width="40.7109375" style="94" customWidth="1"/>
    <col min="5" max="5" width="11.42578125" style="94" hidden="1" customWidth="1" outlineLevel="1"/>
    <col min="6" max="6" width="10.85546875" style="94" customWidth="1" collapsed="1"/>
    <col min="7" max="7" width="8.140625" style="94" hidden="1" customWidth="1" outlineLevel="1"/>
    <col min="8" max="8" width="7.85546875" style="94" hidden="1" customWidth="1" outlineLevel="1"/>
    <col min="9" max="19" width="8.140625" style="94" hidden="1" customWidth="1" outlineLevel="1"/>
    <col min="20" max="20" width="10" style="94" hidden="1" customWidth="1" outlineLevel="1"/>
    <col min="21" max="21" width="7.7109375" style="94" customWidth="1" collapsed="1"/>
    <col min="22" max="22" width="11.5703125" style="94" hidden="1" customWidth="1" outlineLevel="1"/>
    <col min="23" max="23" width="6" style="94" hidden="1" customWidth="1" outlineLevel="1"/>
    <col min="24" max="33" width="7.7109375" style="94" hidden="1" customWidth="1" outlineLevel="1"/>
    <col min="34" max="34" width="13" style="94" hidden="1" customWidth="1" outlineLevel="1"/>
    <col min="35" max="35" width="12.140625" style="37" customWidth="1" collapsed="1"/>
    <col min="36" max="16384" width="9.140625" style="37"/>
  </cols>
  <sheetData>
    <row r="1" spans="1:39" x14ac:dyDescent="0.2">
      <c r="AH1" s="37"/>
      <c r="AI1" s="317" t="s">
        <v>714</v>
      </c>
      <c r="AJ1" s="316"/>
    </row>
    <row r="2" spans="1:39" x14ac:dyDescent="0.2">
      <c r="AH2" s="37"/>
      <c r="AI2" s="317" t="s">
        <v>715</v>
      </c>
      <c r="AL2" s="316"/>
    </row>
    <row r="3" spans="1:39" x14ac:dyDescent="0.2">
      <c r="AH3" s="37"/>
      <c r="AI3" s="317" t="s">
        <v>716</v>
      </c>
      <c r="AL3" s="316"/>
    </row>
    <row r="5" spans="1:39" ht="18" customHeight="1" x14ac:dyDescent="0.35">
      <c r="A5" s="504" t="s">
        <v>607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</row>
    <row r="6" spans="1:39" ht="12.75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9" ht="48" x14ac:dyDescent="0.2">
      <c r="A7" s="505" t="s">
        <v>26</v>
      </c>
      <c r="B7" s="506"/>
      <c r="C7" s="506"/>
      <c r="D7" s="173" t="s">
        <v>27</v>
      </c>
      <c r="E7" s="182" t="s">
        <v>717</v>
      </c>
      <c r="F7" s="232" t="s">
        <v>711</v>
      </c>
      <c r="G7" s="232" t="s">
        <v>718</v>
      </c>
      <c r="H7" s="232" t="s">
        <v>753</v>
      </c>
      <c r="I7" s="409" t="s">
        <v>739</v>
      </c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 t="s">
        <v>719</v>
      </c>
      <c r="U7" s="232" t="s">
        <v>593</v>
      </c>
      <c r="V7" s="232" t="s">
        <v>721</v>
      </c>
      <c r="W7" s="232" t="s">
        <v>753</v>
      </c>
      <c r="X7" s="409" t="s">
        <v>739</v>
      </c>
      <c r="Y7" s="232"/>
      <c r="Z7" s="232"/>
      <c r="AA7" s="232"/>
      <c r="AB7" s="232"/>
      <c r="AC7" s="232"/>
      <c r="AD7" s="232"/>
      <c r="AE7" s="232"/>
      <c r="AF7" s="232"/>
      <c r="AG7" s="232"/>
      <c r="AH7" s="232" t="s">
        <v>720</v>
      </c>
      <c r="AI7" s="318" t="s">
        <v>712</v>
      </c>
    </row>
    <row r="8" spans="1:39" ht="10.5" customHeight="1" thickBot="1" x14ac:dyDescent="0.25">
      <c r="A8" s="507">
        <v>1</v>
      </c>
      <c r="B8" s="508"/>
      <c r="C8" s="509"/>
      <c r="D8" s="99">
        <v>2</v>
      </c>
      <c r="E8" s="181">
        <v>3</v>
      </c>
      <c r="F8" s="181">
        <v>3</v>
      </c>
      <c r="G8" s="181">
        <v>5</v>
      </c>
      <c r="H8" s="181">
        <v>6</v>
      </c>
      <c r="I8" s="181">
        <v>7</v>
      </c>
      <c r="J8" s="181">
        <v>8</v>
      </c>
      <c r="K8" s="181">
        <v>9</v>
      </c>
      <c r="L8" s="181">
        <v>10</v>
      </c>
      <c r="M8" s="181">
        <v>11</v>
      </c>
      <c r="N8" s="181"/>
      <c r="O8" s="181"/>
      <c r="P8" s="181"/>
      <c r="Q8" s="181"/>
      <c r="R8" s="181"/>
      <c r="S8" s="181"/>
      <c r="T8" s="181">
        <v>4</v>
      </c>
      <c r="U8" s="181">
        <v>4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>
        <v>5</v>
      </c>
      <c r="AI8" s="100">
        <v>5</v>
      </c>
    </row>
    <row r="9" spans="1:39" s="174" customFormat="1" ht="12.75" customHeight="1" thickTop="1" x14ac:dyDescent="0.2">
      <c r="A9" s="520" t="s">
        <v>123</v>
      </c>
      <c r="B9" s="521"/>
      <c r="C9" s="521"/>
      <c r="D9" s="522"/>
      <c r="E9" s="38">
        <f t="shared" ref="E9:AI9" si="0">SUM(E109,E111,E137)</f>
        <v>100575897</v>
      </c>
      <c r="F9" s="38">
        <f t="shared" si="0"/>
        <v>103680957</v>
      </c>
      <c r="G9" s="38">
        <f t="shared" si="0"/>
        <v>3105060</v>
      </c>
      <c r="H9" s="38">
        <f t="shared" si="0"/>
        <v>2536438</v>
      </c>
      <c r="I9" s="38">
        <f t="shared" si="0"/>
        <v>568622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-297778</v>
      </c>
      <c r="U9" s="38">
        <f t="shared" si="0"/>
        <v>-319941</v>
      </c>
      <c r="V9" s="38">
        <f t="shared" si="0"/>
        <v>-22163</v>
      </c>
      <c r="W9" s="38">
        <f t="shared" si="0"/>
        <v>-8793</v>
      </c>
      <c r="X9" s="38">
        <f t="shared" si="0"/>
        <v>-13370</v>
      </c>
      <c r="Y9" s="38">
        <f t="shared" si="0"/>
        <v>0</v>
      </c>
      <c r="Z9" s="38">
        <f t="shared" si="0"/>
        <v>0</v>
      </c>
      <c r="AA9" s="38">
        <f t="shared" si="0"/>
        <v>0</v>
      </c>
      <c r="AB9" s="38">
        <f t="shared" si="0"/>
        <v>0</v>
      </c>
      <c r="AC9" s="38">
        <f t="shared" si="0"/>
        <v>0</v>
      </c>
      <c r="AD9" s="38">
        <f t="shared" si="0"/>
        <v>0</v>
      </c>
      <c r="AE9" s="38">
        <f t="shared" si="0"/>
        <v>0</v>
      </c>
      <c r="AF9" s="38">
        <f t="shared" si="0"/>
        <v>0</v>
      </c>
      <c r="AG9" s="38">
        <f t="shared" si="0"/>
        <v>0</v>
      </c>
      <c r="AH9" s="38">
        <f t="shared" si="0"/>
        <v>100278119</v>
      </c>
      <c r="AI9" s="38">
        <f t="shared" si="0"/>
        <v>103361016</v>
      </c>
      <c r="AK9" s="355"/>
      <c r="AL9" s="355"/>
      <c r="AM9" s="355"/>
    </row>
    <row r="10" spans="1:39" s="174" customFormat="1" x14ac:dyDescent="0.2">
      <c r="A10" s="39"/>
      <c r="B10" s="40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8"/>
      <c r="V10" s="48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K10" s="355"/>
      <c r="AL10" s="355"/>
      <c r="AM10" s="355"/>
    </row>
    <row r="11" spans="1:39" s="175" customFormat="1" x14ac:dyDescent="0.2">
      <c r="A11" s="512" t="s">
        <v>28</v>
      </c>
      <c r="B11" s="513"/>
      <c r="C11" s="513"/>
      <c r="D11" s="44" t="s">
        <v>29</v>
      </c>
      <c r="E11" s="45">
        <f t="shared" ref="E11:AI12" si="1">E12</f>
        <v>47366295</v>
      </c>
      <c r="F11" s="45">
        <f t="shared" si="1"/>
        <v>47366295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 t="shared" si="1"/>
        <v>0</v>
      </c>
      <c r="Q11" s="45">
        <f t="shared" si="1"/>
        <v>0</v>
      </c>
      <c r="R11" s="45">
        <f t="shared" si="1"/>
        <v>0</v>
      </c>
      <c r="S11" s="45">
        <f t="shared" si="1"/>
        <v>0</v>
      </c>
      <c r="T11" s="45">
        <f t="shared" si="1"/>
        <v>0</v>
      </c>
      <c r="U11" s="45">
        <f t="shared" si="1"/>
        <v>0</v>
      </c>
      <c r="V11" s="45">
        <f t="shared" si="1"/>
        <v>0</v>
      </c>
      <c r="W11" s="45">
        <f t="shared" si="1"/>
        <v>0</v>
      </c>
      <c r="X11" s="45">
        <f t="shared" si="1"/>
        <v>0</v>
      </c>
      <c r="Y11" s="45">
        <f t="shared" si="1"/>
        <v>0</v>
      </c>
      <c r="Z11" s="45">
        <f t="shared" si="1"/>
        <v>0</v>
      </c>
      <c r="AA11" s="45">
        <f t="shared" si="1"/>
        <v>0</v>
      </c>
      <c r="AB11" s="45">
        <f t="shared" si="1"/>
        <v>0</v>
      </c>
      <c r="AC11" s="45">
        <f t="shared" si="1"/>
        <v>0</v>
      </c>
      <c r="AD11" s="45">
        <f t="shared" si="1"/>
        <v>0</v>
      </c>
      <c r="AE11" s="45">
        <f t="shared" si="1"/>
        <v>0</v>
      </c>
      <c r="AF11" s="45">
        <f t="shared" si="1"/>
        <v>0</v>
      </c>
      <c r="AG11" s="45">
        <f t="shared" si="1"/>
        <v>0</v>
      </c>
      <c r="AH11" s="45">
        <f t="shared" si="1"/>
        <v>47366295</v>
      </c>
      <c r="AI11" s="45">
        <f t="shared" si="1"/>
        <v>47366295</v>
      </c>
      <c r="AK11" s="355"/>
      <c r="AL11" s="355"/>
      <c r="AM11" s="355"/>
    </row>
    <row r="12" spans="1:39" s="174" customFormat="1" x14ac:dyDescent="0.2">
      <c r="A12" s="46"/>
      <c r="B12" s="514" t="s">
        <v>30</v>
      </c>
      <c r="C12" s="514"/>
      <c r="D12" s="47" t="s">
        <v>31</v>
      </c>
      <c r="E12" s="48">
        <f t="shared" si="1"/>
        <v>47366295</v>
      </c>
      <c r="F12" s="48">
        <f t="shared" si="1"/>
        <v>47366295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si="1"/>
        <v>0</v>
      </c>
      <c r="P12" s="48">
        <f t="shared" si="1"/>
        <v>0</v>
      </c>
      <c r="Q12" s="48">
        <f t="shared" si="1"/>
        <v>0</v>
      </c>
      <c r="R12" s="48">
        <f t="shared" si="1"/>
        <v>0</v>
      </c>
      <c r="S12" s="48">
        <f t="shared" si="1"/>
        <v>0</v>
      </c>
      <c r="T12" s="48">
        <f t="shared" si="1"/>
        <v>0</v>
      </c>
      <c r="U12" s="48">
        <f t="shared" si="1"/>
        <v>0</v>
      </c>
      <c r="V12" s="48">
        <f t="shared" si="1"/>
        <v>0</v>
      </c>
      <c r="W12" s="48">
        <f t="shared" si="1"/>
        <v>0</v>
      </c>
      <c r="X12" s="48">
        <f t="shared" si="1"/>
        <v>0</v>
      </c>
      <c r="Y12" s="48">
        <f t="shared" si="1"/>
        <v>0</v>
      </c>
      <c r="Z12" s="48">
        <f t="shared" si="1"/>
        <v>0</v>
      </c>
      <c r="AA12" s="48">
        <f t="shared" si="1"/>
        <v>0</v>
      </c>
      <c r="AB12" s="48">
        <f t="shared" si="1"/>
        <v>0</v>
      </c>
      <c r="AC12" s="48">
        <f t="shared" si="1"/>
        <v>0</v>
      </c>
      <c r="AD12" s="48">
        <f t="shared" si="1"/>
        <v>0</v>
      </c>
      <c r="AE12" s="48">
        <f t="shared" si="1"/>
        <v>0</v>
      </c>
      <c r="AF12" s="48">
        <f t="shared" si="1"/>
        <v>0</v>
      </c>
      <c r="AG12" s="48">
        <f t="shared" si="1"/>
        <v>0</v>
      </c>
      <c r="AH12" s="48">
        <f t="shared" si="1"/>
        <v>47366295</v>
      </c>
      <c r="AI12" s="48">
        <f t="shared" si="1"/>
        <v>47366295</v>
      </c>
      <c r="AK12" s="355"/>
      <c r="AL12" s="355"/>
      <c r="AM12" s="355"/>
    </row>
    <row r="13" spans="1:39" x14ac:dyDescent="0.2">
      <c r="A13" s="49"/>
      <c r="B13" s="523" t="s">
        <v>32</v>
      </c>
      <c r="C13" s="523"/>
      <c r="D13" s="50" t="s">
        <v>33</v>
      </c>
      <c r="E13" s="51">
        <f t="shared" ref="E13:F13" si="2">SUM(E14:E15)</f>
        <v>47366295</v>
      </c>
      <c r="F13" s="51">
        <f t="shared" si="2"/>
        <v>47366295</v>
      </c>
      <c r="G13" s="51">
        <f t="shared" ref="G13:S13" si="3">SUM(G14:G15)</f>
        <v>0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0</v>
      </c>
      <c r="O13" s="51">
        <f t="shared" si="3"/>
        <v>0</v>
      </c>
      <c r="P13" s="51">
        <f t="shared" si="3"/>
        <v>0</v>
      </c>
      <c r="Q13" s="51">
        <f t="shared" si="3"/>
        <v>0</v>
      </c>
      <c r="R13" s="51">
        <f t="shared" si="3"/>
        <v>0</v>
      </c>
      <c r="S13" s="51">
        <f t="shared" si="3"/>
        <v>0</v>
      </c>
      <c r="T13" s="51">
        <f t="shared" ref="T13:AG13" si="4">SUM(T14:T15)</f>
        <v>0</v>
      </c>
      <c r="U13" s="51">
        <f t="shared" si="4"/>
        <v>0</v>
      </c>
      <c r="V13" s="51">
        <f t="shared" si="4"/>
        <v>0</v>
      </c>
      <c r="W13" s="51">
        <f t="shared" si="4"/>
        <v>0</v>
      </c>
      <c r="X13" s="51">
        <f t="shared" si="4"/>
        <v>0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51">
        <f t="shared" si="4"/>
        <v>0</v>
      </c>
      <c r="AF13" s="51">
        <f t="shared" si="4"/>
        <v>0</v>
      </c>
      <c r="AG13" s="51">
        <f t="shared" si="4"/>
        <v>0</v>
      </c>
      <c r="AH13" s="51">
        <f t="shared" ref="AH13:AI13" si="5">SUM(AH14:AH15)</f>
        <v>47366295</v>
      </c>
      <c r="AI13" s="51">
        <f t="shared" si="5"/>
        <v>47366295</v>
      </c>
      <c r="AK13" s="355"/>
      <c r="AL13" s="355"/>
      <c r="AM13" s="355"/>
    </row>
    <row r="14" spans="1:39" ht="24" x14ac:dyDescent="0.2">
      <c r="A14" s="52"/>
      <c r="B14" s="519" t="s">
        <v>34</v>
      </c>
      <c r="C14" s="519"/>
      <c r="D14" s="53" t="s">
        <v>156</v>
      </c>
      <c r="E14" s="54">
        <v>313938</v>
      </c>
      <c r="F14" s="54">
        <f>E14+G14</f>
        <v>313938</v>
      </c>
      <c r="G14" s="54">
        <f>SUM(H14:S14)</f>
        <v>0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>
        <f>T14+V14</f>
        <v>0</v>
      </c>
      <c r="V14" s="54">
        <f>SUM(W14:AG14)</f>
        <v>0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f>E14+T14</f>
        <v>313938</v>
      </c>
      <c r="AI14" s="54">
        <f>U14+F14</f>
        <v>313938</v>
      </c>
      <c r="AK14" s="355"/>
      <c r="AL14" s="355"/>
      <c r="AM14" s="355"/>
    </row>
    <row r="15" spans="1:39" ht="24" x14ac:dyDescent="0.2">
      <c r="A15" s="55"/>
      <c r="B15" s="524" t="s">
        <v>35</v>
      </c>
      <c r="C15" s="524"/>
      <c r="D15" s="56" t="s">
        <v>300</v>
      </c>
      <c r="E15" s="57">
        <v>47052357</v>
      </c>
      <c r="F15" s="66">
        <f>E15+G15</f>
        <v>47052357</v>
      </c>
      <c r="G15" s="66">
        <f>SUM(H15:S15)</f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>
        <f>T15+V15</f>
        <v>0</v>
      </c>
      <c r="V15" s="66">
        <f>SUM(W15:AG15)</f>
        <v>0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>
        <f>E15+T15</f>
        <v>47052357</v>
      </c>
      <c r="AI15" s="66">
        <f>U15+F15</f>
        <v>47052357</v>
      </c>
      <c r="AK15" s="355"/>
      <c r="AL15" s="355"/>
      <c r="AM15" s="355"/>
    </row>
    <row r="16" spans="1:39" s="175" customFormat="1" x14ac:dyDescent="0.2">
      <c r="A16" s="512" t="s">
        <v>36</v>
      </c>
      <c r="B16" s="513"/>
      <c r="C16" s="513"/>
      <c r="D16" s="44" t="s">
        <v>37</v>
      </c>
      <c r="E16" s="58">
        <f t="shared" ref="E16:AI16" si="6">SUM(E17)</f>
        <v>10035787</v>
      </c>
      <c r="F16" s="58">
        <f t="shared" si="6"/>
        <v>10035787</v>
      </c>
      <c r="G16" s="58">
        <f t="shared" si="6"/>
        <v>0</v>
      </c>
      <c r="H16" s="58">
        <f t="shared" si="6"/>
        <v>0</v>
      </c>
      <c r="I16" s="58">
        <f t="shared" si="6"/>
        <v>0</v>
      </c>
      <c r="J16" s="58">
        <f t="shared" si="6"/>
        <v>0</v>
      </c>
      <c r="K16" s="58">
        <f t="shared" si="6"/>
        <v>0</v>
      </c>
      <c r="L16" s="58">
        <f t="shared" si="6"/>
        <v>0</v>
      </c>
      <c r="M16" s="58">
        <f t="shared" si="6"/>
        <v>0</v>
      </c>
      <c r="N16" s="58">
        <f t="shared" si="6"/>
        <v>0</v>
      </c>
      <c r="O16" s="58">
        <f t="shared" si="6"/>
        <v>0</v>
      </c>
      <c r="P16" s="58">
        <f t="shared" si="6"/>
        <v>0</v>
      </c>
      <c r="Q16" s="58">
        <f t="shared" si="6"/>
        <v>0</v>
      </c>
      <c r="R16" s="58">
        <f t="shared" si="6"/>
        <v>0</v>
      </c>
      <c r="S16" s="58">
        <f t="shared" si="6"/>
        <v>0</v>
      </c>
      <c r="T16" s="58">
        <f t="shared" si="6"/>
        <v>0</v>
      </c>
      <c r="U16" s="58">
        <f t="shared" si="6"/>
        <v>0</v>
      </c>
      <c r="V16" s="58">
        <f t="shared" si="6"/>
        <v>0</v>
      </c>
      <c r="W16" s="58">
        <f t="shared" si="6"/>
        <v>0</v>
      </c>
      <c r="X16" s="58">
        <f t="shared" si="6"/>
        <v>0</v>
      </c>
      <c r="Y16" s="58">
        <f t="shared" si="6"/>
        <v>0</v>
      </c>
      <c r="Z16" s="58">
        <f t="shared" si="6"/>
        <v>0</v>
      </c>
      <c r="AA16" s="58">
        <f t="shared" si="6"/>
        <v>0</v>
      </c>
      <c r="AB16" s="58">
        <f t="shared" si="6"/>
        <v>0</v>
      </c>
      <c r="AC16" s="58">
        <f t="shared" si="6"/>
        <v>0</v>
      </c>
      <c r="AD16" s="58">
        <f t="shared" si="6"/>
        <v>0</v>
      </c>
      <c r="AE16" s="58">
        <f t="shared" si="6"/>
        <v>0</v>
      </c>
      <c r="AF16" s="58">
        <f t="shared" si="6"/>
        <v>0</v>
      </c>
      <c r="AG16" s="58">
        <f t="shared" si="6"/>
        <v>0</v>
      </c>
      <c r="AH16" s="58">
        <f t="shared" si="6"/>
        <v>10035787</v>
      </c>
      <c r="AI16" s="58">
        <f t="shared" si="6"/>
        <v>10035787</v>
      </c>
      <c r="AK16" s="355"/>
      <c r="AL16" s="355"/>
      <c r="AM16" s="355"/>
    </row>
    <row r="17" spans="1:39" s="174" customFormat="1" x14ac:dyDescent="0.2">
      <c r="A17" s="46"/>
      <c r="B17" s="514" t="s">
        <v>38</v>
      </c>
      <c r="C17" s="514"/>
      <c r="D17" s="47" t="s">
        <v>39</v>
      </c>
      <c r="E17" s="59">
        <f t="shared" ref="E17:AH17" si="7">SUM(E18,E21,E24)</f>
        <v>10035787</v>
      </c>
      <c r="F17" s="59">
        <f t="shared" ref="F17:S17" si="8">SUM(F18,F21,F24)</f>
        <v>10035787</v>
      </c>
      <c r="G17" s="59">
        <f t="shared" si="8"/>
        <v>0</v>
      </c>
      <c r="H17" s="59">
        <f t="shared" si="8"/>
        <v>0</v>
      </c>
      <c r="I17" s="59">
        <f t="shared" si="8"/>
        <v>0</v>
      </c>
      <c r="J17" s="59">
        <f t="shared" si="8"/>
        <v>0</v>
      </c>
      <c r="K17" s="59">
        <f t="shared" si="8"/>
        <v>0</v>
      </c>
      <c r="L17" s="59">
        <f t="shared" si="8"/>
        <v>0</v>
      </c>
      <c r="M17" s="59">
        <f t="shared" si="8"/>
        <v>0</v>
      </c>
      <c r="N17" s="59">
        <f t="shared" si="8"/>
        <v>0</v>
      </c>
      <c r="O17" s="59">
        <f t="shared" si="8"/>
        <v>0</v>
      </c>
      <c r="P17" s="59">
        <f t="shared" si="8"/>
        <v>0</v>
      </c>
      <c r="Q17" s="59">
        <f t="shared" si="8"/>
        <v>0</v>
      </c>
      <c r="R17" s="59">
        <f t="shared" si="8"/>
        <v>0</v>
      </c>
      <c r="S17" s="59">
        <f t="shared" si="8"/>
        <v>0</v>
      </c>
      <c r="T17" s="59">
        <f t="shared" si="7"/>
        <v>0</v>
      </c>
      <c r="U17" s="59">
        <f t="shared" si="7"/>
        <v>0</v>
      </c>
      <c r="V17" s="59">
        <f t="shared" si="7"/>
        <v>0</v>
      </c>
      <c r="W17" s="59">
        <f t="shared" si="7"/>
        <v>0</v>
      </c>
      <c r="X17" s="59">
        <f t="shared" si="7"/>
        <v>0</v>
      </c>
      <c r="Y17" s="59">
        <f t="shared" si="7"/>
        <v>0</v>
      </c>
      <c r="Z17" s="59">
        <f t="shared" si="7"/>
        <v>0</v>
      </c>
      <c r="AA17" s="59">
        <f t="shared" si="7"/>
        <v>0</v>
      </c>
      <c r="AB17" s="59">
        <f t="shared" si="7"/>
        <v>0</v>
      </c>
      <c r="AC17" s="59">
        <f t="shared" si="7"/>
        <v>0</v>
      </c>
      <c r="AD17" s="59">
        <f t="shared" si="7"/>
        <v>0</v>
      </c>
      <c r="AE17" s="59">
        <f t="shared" si="7"/>
        <v>0</v>
      </c>
      <c r="AF17" s="59">
        <f t="shared" si="7"/>
        <v>0</v>
      </c>
      <c r="AG17" s="59">
        <f t="shared" si="7"/>
        <v>0</v>
      </c>
      <c r="AH17" s="59">
        <f t="shared" si="7"/>
        <v>10035787</v>
      </c>
      <c r="AI17" s="59">
        <f t="shared" ref="AI17" si="9">SUM(AI18,AI21,AI24)</f>
        <v>10035787</v>
      </c>
      <c r="AK17" s="355"/>
      <c r="AL17" s="355"/>
      <c r="AM17" s="355"/>
    </row>
    <row r="18" spans="1:39" x14ac:dyDescent="0.2">
      <c r="A18" s="60"/>
      <c r="B18" s="518" t="s">
        <v>194</v>
      </c>
      <c r="C18" s="518"/>
      <c r="D18" s="61" t="s">
        <v>193</v>
      </c>
      <c r="E18" s="62">
        <f>SUM(E19:E20)</f>
        <v>5252480</v>
      </c>
      <c r="F18" s="62">
        <f>SUM(F19:F20)</f>
        <v>5252480</v>
      </c>
      <c r="G18" s="62">
        <f t="shared" ref="G18:S18" si="10">SUM(G19:G20)</f>
        <v>0</v>
      </c>
      <c r="H18" s="62">
        <f t="shared" si="10"/>
        <v>0</v>
      </c>
      <c r="I18" s="62">
        <f t="shared" si="10"/>
        <v>0</v>
      </c>
      <c r="J18" s="62">
        <f t="shared" si="10"/>
        <v>0</v>
      </c>
      <c r="K18" s="62">
        <f t="shared" si="10"/>
        <v>0</v>
      </c>
      <c r="L18" s="62">
        <f t="shared" si="10"/>
        <v>0</v>
      </c>
      <c r="M18" s="62">
        <f t="shared" si="10"/>
        <v>0</v>
      </c>
      <c r="N18" s="62">
        <f t="shared" si="10"/>
        <v>0</v>
      </c>
      <c r="O18" s="62">
        <f t="shared" si="10"/>
        <v>0</v>
      </c>
      <c r="P18" s="62">
        <f t="shared" si="10"/>
        <v>0</v>
      </c>
      <c r="Q18" s="62">
        <f t="shared" si="10"/>
        <v>0</v>
      </c>
      <c r="R18" s="62">
        <f t="shared" si="10"/>
        <v>0</v>
      </c>
      <c r="S18" s="62">
        <f t="shared" si="10"/>
        <v>0</v>
      </c>
      <c r="T18" s="62">
        <f>SUM(T19:T20)</f>
        <v>0</v>
      </c>
      <c r="U18" s="62">
        <f t="shared" ref="U18" si="11">SUM(U19:U20)</f>
        <v>0</v>
      </c>
      <c r="V18" s="62">
        <f t="shared" ref="V18" si="12">SUM(V19:V20)</f>
        <v>0</v>
      </c>
      <c r="W18" s="62">
        <f t="shared" ref="W18" si="13">SUM(W19:W20)</f>
        <v>0</v>
      </c>
      <c r="X18" s="62">
        <f t="shared" ref="X18" si="14">SUM(X19:X20)</f>
        <v>0</v>
      </c>
      <c r="Y18" s="62">
        <f t="shared" ref="Y18" si="15">SUM(Y19:Y20)</f>
        <v>0</v>
      </c>
      <c r="Z18" s="62">
        <f t="shared" ref="Z18" si="16">SUM(Z19:Z20)</f>
        <v>0</v>
      </c>
      <c r="AA18" s="62">
        <f t="shared" ref="AA18" si="17">SUM(AA19:AA20)</f>
        <v>0</v>
      </c>
      <c r="AB18" s="62">
        <f t="shared" ref="AB18" si="18">SUM(AB19:AB20)</f>
        <v>0</v>
      </c>
      <c r="AC18" s="62">
        <f t="shared" ref="AC18" si="19">SUM(AC19:AC20)</f>
        <v>0</v>
      </c>
      <c r="AD18" s="62">
        <f t="shared" ref="AD18" si="20">SUM(AD19:AD20)</f>
        <v>0</v>
      </c>
      <c r="AE18" s="62">
        <f t="shared" ref="AE18" si="21">SUM(AE19:AE20)</f>
        <v>0</v>
      </c>
      <c r="AF18" s="62">
        <f t="shared" ref="AF18" si="22">SUM(AF19:AF20)</f>
        <v>0</v>
      </c>
      <c r="AG18" s="62">
        <f t="shared" ref="AG18:AI18" si="23">SUM(AG19:AG20)</f>
        <v>0</v>
      </c>
      <c r="AH18" s="62">
        <f>SUM(AH19:AH20)</f>
        <v>5252480</v>
      </c>
      <c r="AI18" s="62">
        <f t="shared" si="23"/>
        <v>5252480</v>
      </c>
      <c r="AK18" s="355"/>
      <c r="AL18" s="355"/>
      <c r="AM18" s="355"/>
    </row>
    <row r="19" spans="1:39" ht="24" x14ac:dyDescent="0.2">
      <c r="A19" s="52"/>
      <c r="B19" s="519" t="s">
        <v>40</v>
      </c>
      <c r="C19" s="519"/>
      <c r="D19" s="53" t="s">
        <v>41</v>
      </c>
      <c r="E19" s="54">
        <v>4720480</v>
      </c>
      <c r="F19" s="54">
        <f t="shared" ref="F19:F20" si="24">E19+G19</f>
        <v>4720480</v>
      </c>
      <c r="G19" s="54">
        <f t="shared" ref="G19:G20" si="25">SUM(H19:S19)</f>
        <v>0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>
        <f t="shared" ref="U19:U20" si="26">T19+V19</f>
        <v>0</v>
      </c>
      <c r="V19" s="54">
        <f t="shared" ref="V19:V20" si="27">SUM(W19:AG19)</f>
        <v>0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f t="shared" ref="AH19:AH20" si="28">E19+T19</f>
        <v>4720480</v>
      </c>
      <c r="AI19" s="54">
        <f t="shared" ref="AI19:AI20" si="29">U19+F19</f>
        <v>4720480</v>
      </c>
      <c r="AK19" s="355"/>
      <c r="AL19" s="355"/>
      <c r="AM19" s="355"/>
    </row>
    <row r="20" spans="1:39" ht="24" x14ac:dyDescent="0.2">
      <c r="A20" s="55"/>
      <c r="B20" s="511" t="s">
        <v>42</v>
      </c>
      <c r="C20" s="511"/>
      <c r="D20" s="56" t="s">
        <v>43</v>
      </c>
      <c r="E20" s="57">
        <v>532000</v>
      </c>
      <c r="F20" s="66">
        <f t="shared" si="24"/>
        <v>532000</v>
      </c>
      <c r="G20" s="66">
        <f t="shared" si="25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>
        <f t="shared" si="26"/>
        <v>0</v>
      </c>
      <c r="V20" s="66">
        <f t="shared" si="27"/>
        <v>0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>
        <f t="shared" si="28"/>
        <v>532000</v>
      </c>
      <c r="AI20" s="66">
        <f t="shared" si="29"/>
        <v>532000</v>
      </c>
      <c r="AK20" s="355"/>
      <c r="AL20" s="355"/>
      <c r="AM20" s="355"/>
    </row>
    <row r="21" spans="1:39" x14ac:dyDescent="0.2">
      <c r="A21" s="60"/>
      <c r="B21" s="518" t="s">
        <v>44</v>
      </c>
      <c r="C21" s="518"/>
      <c r="D21" s="61" t="s">
        <v>157</v>
      </c>
      <c r="E21" s="62">
        <f>SUM(E22:E23)</f>
        <v>3111742</v>
      </c>
      <c r="F21" s="62">
        <f>SUM(F22:F23)</f>
        <v>3111742</v>
      </c>
      <c r="G21" s="62">
        <f t="shared" ref="G21:S21" si="30">SUM(G22:G23)</f>
        <v>0</v>
      </c>
      <c r="H21" s="62">
        <f t="shared" si="30"/>
        <v>0</v>
      </c>
      <c r="I21" s="62">
        <f t="shared" si="30"/>
        <v>0</v>
      </c>
      <c r="J21" s="62">
        <f t="shared" si="30"/>
        <v>0</v>
      </c>
      <c r="K21" s="62">
        <f t="shared" si="30"/>
        <v>0</v>
      </c>
      <c r="L21" s="62">
        <f t="shared" si="30"/>
        <v>0</v>
      </c>
      <c r="M21" s="62">
        <f t="shared" si="30"/>
        <v>0</v>
      </c>
      <c r="N21" s="62">
        <f t="shared" si="30"/>
        <v>0</v>
      </c>
      <c r="O21" s="62">
        <f t="shared" si="30"/>
        <v>0</v>
      </c>
      <c r="P21" s="62">
        <f t="shared" si="30"/>
        <v>0</v>
      </c>
      <c r="Q21" s="62">
        <f t="shared" si="30"/>
        <v>0</v>
      </c>
      <c r="R21" s="62">
        <f t="shared" si="30"/>
        <v>0</v>
      </c>
      <c r="S21" s="62">
        <f t="shared" si="30"/>
        <v>0</v>
      </c>
      <c r="T21" s="62">
        <f>SUM(T22:T23)</f>
        <v>0</v>
      </c>
      <c r="U21" s="62">
        <f t="shared" ref="U21" si="31">SUM(U22:U23)</f>
        <v>0</v>
      </c>
      <c r="V21" s="62">
        <f t="shared" ref="V21" si="32">SUM(V22:V23)</f>
        <v>0</v>
      </c>
      <c r="W21" s="62">
        <f t="shared" ref="W21" si="33">SUM(W22:W23)</f>
        <v>0</v>
      </c>
      <c r="X21" s="62">
        <f t="shared" ref="X21" si="34">SUM(X22:X23)</f>
        <v>0</v>
      </c>
      <c r="Y21" s="62">
        <f t="shared" ref="Y21" si="35">SUM(Y22:Y23)</f>
        <v>0</v>
      </c>
      <c r="Z21" s="62">
        <f t="shared" ref="Z21" si="36">SUM(Z22:Z23)</f>
        <v>0</v>
      </c>
      <c r="AA21" s="62">
        <f t="shared" ref="AA21" si="37">SUM(AA22:AA23)</f>
        <v>0</v>
      </c>
      <c r="AB21" s="62">
        <f t="shared" ref="AB21" si="38">SUM(AB22:AB23)</f>
        <v>0</v>
      </c>
      <c r="AC21" s="62">
        <f t="shared" ref="AC21" si="39">SUM(AC22:AC23)</f>
        <v>0</v>
      </c>
      <c r="AD21" s="62">
        <f t="shared" ref="AD21" si="40">SUM(AD22:AD23)</f>
        <v>0</v>
      </c>
      <c r="AE21" s="62">
        <f t="shared" ref="AE21" si="41">SUM(AE22:AE23)</f>
        <v>0</v>
      </c>
      <c r="AF21" s="62">
        <f t="shared" ref="AF21" si="42">SUM(AF22:AF23)</f>
        <v>0</v>
      </c>
      <c r="AG21" s="62">
        <f t="shared" ref="AG21:AI21" si="43">SUM(AG22:AG23)</f>
        <v>0</v>
      </c>
      <c r="AH21" s="62">
        <f>SUM(AH22:AH23)</f>
        <v>3111742</v>
      </c>
      <c r="AI21" s="62">
        <f t="shared" si="43"/>
        <v>3111742</v>
      </c>
      <c r="AK21" s="355"/>
      <c r="AL21" s="355"/>
      <c r="AM21" s="355"/>
    </row>
    <row r="22" spans="1:39" ht="24" x14ac:dyDescent="0.2">
      <c r="A22" s="52"/>
      <c r="B22" s="510" t="s">
        <v>45</v>
      </c>
      <c r="C22" s="510"/>
      <c r="D22" s="53" t="s">
        <v>167</v>
      </c>
      <c r="E22" s="54">
        <v>2701742</v>
      </c>
      <c r="F22" s="54">
        <f t="shared" ref="F22:F23" si="44">E22+G22</f>
        <v>2701742</v>
      </c>
      <c r="G22" s="54">
        <f t="shared" ref="G22:G23" si="45">SUM(H22:S22)</f>
        <v>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>
        <f t="shared" ref="U22:U23" si="46">T22+V22</f>
        <v>0</v>
      </c>
      <c r="V22" s="54">
        <f t="shared" ref="V22:V23" si="47">SUM(W22:AG22)</f>
        <v>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>
        <f t="shared" ref="AH22:AH23" si="48">E22+T22</f>
        <v>2701742</v>
      </c>
      <c r="AI22" s="54">
        <f t="shared" ref="AI22:AI23" si="49">U22+F22</f>
        <v>2701742</v>
      </c>
      <c r="AK22" s="355"/>
      <c r="AL22" s="355"/>
      <c r="AM22" s="355"/>
    </row>
    <row r="23" spans="1:39" ht="24" x14ac:dyDescent="0.2">
      <c r="A23" s="55"/>
      <c r="B23" s="511" t="s">
        <v>46</v>
      </c>
      <c r="C23" s="511"/>
      <c r="D23" s="56" t="s">
        <v>168</v>
      </c>
      <c r="E23" s="57">
        <v>410000</v>
      </c>
      <c r="F23" s="66">
        <f t="shared" si="44"/>
        <v>410000</v>
      </c>
      <c r="G23" s="66">
        <f t="shared" si="45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28">
        <f t="shared" si="46"/>
        <v>0</v>
      </c>
      <c r="V23" s="128">
        <f t="shared" si="47"/>
        <v>0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>
        <f t="shared" si="48"/>
        <v>410000</v>
      </c>
      <c r="AI23" s="128">
        <f t="shared" si="49"/>
        <v>410000</v>
      </c>
      <c r="AK23" s="355"/>
      <c r="AL23" s="355"/>
      <c r="AM23" s="355"/>
    </row>
    <row r="24" spans="1:39" x14ac:dyDescent="0.2">
      <c r="A24" s="64"/>
      <c r="B24" s="518" t="s">
        <v>382</v>
      </c>
      <c r="C24" s="518"/>
      <c r="D24" s="61" t="s">
        <v>385</v>
      </c>
      <c r="E24" s="62">
        <f>SUM(E25:E26)</f>
        <v>1671565</v>
      </c>
      <c r="F24" s="62">
        <f>SUM(F25:F26)</f>
        <v>1671565</v>
      </c>
      <c r="G24" s="62">
        <f t="shared" ref="G24:S24" si="50">SUM(G25:G26)</f>
        <v>0</v>
      </c>
      <c r="H24" s="62">
        <f t="shared" si="50"/>
        <v>0</v>
      </c>
      <c r="I24" s="62">
        <f t="shared" si="50"/>
        <v>0</v>
      </c>
      <c r="J24" s="62">
        <f t="shared" si="50"/>
        <v>0</v>
      </c>
      <c r="K24" s="62">
        <f t="shared" si="50"/>
        <v>0</v>
      </c>
      <c r="L24" s="62">
        <f t="shared" si="50"/>
        <v>0</v>
      </c>
      <c r="M24" s="62">
        <f t="shared" si="50"/>
        <v>0</v>
      </c>
      <c r="N24" s="62">
        <f t="shared" si="50"/>
        <v>0</v>
      </c>
      <c r="O24" s="62">
        <f t="shared" si="50"/>
        <v>0</v>
      </c>
      <c r="P24" s="62">
        <f t="shared" si="50"/>
        <v>0</v>
      </c>
      <c r="Q24" s="62">
        <f t="shared" si="50"/>
        <v>0</v>
      </c>
      <c r="R24" s="62">
        <f t="shared" si="50"/>
        <v>0</v>
      </c>
      <c r="S24" s="62">
        <f t="shared" si="50"/>
        <v>0</v>
      </c>
      <c r="T24" s="62">
        <f>SUM(T25:T26)</f>
        <v>0</v>
      </c>
      <c r="U24" s="51">
        <f t="shared" ref="U24" si="51">SUM(U25:U26)</f>
        <v>0</v>
      </c>
      <c r="V24" s="51">
        <f t="shared" ref="V24" si="52">SUM(V25:V26)</f>
        <v>0</v>
      </c>
      <c r="W24" s="51">
        <f t="shared" ref="W24" si="53">SUM(W25:W26)</f>
        <v>0</v>
      </c>
      <c r="X24" s="51">
        <f t="shared" ref="X24" si="54">SUM(X25:X26)</f>
        <v>0</v>
      </c>
      <c r="Y24" s="51">
        <f t="shared" ref="Y24" si="55">SUM(Y25:Y26)</f>
        <v>0</v>
      </c>
      <c r="Z24" s="51">
        <f t="shared" ref="Z24" si="56">SUM(Z25:Z26)</f>
        <v>0</v>
      </c>
      <c r="AA24" s="51">
        <f t="shared" ref="AA24" si="57">SUM(AA25:AA26)</f>
        <v>0</v>
      </c>
      <c r="AB24" s="51">
        <f t="shared" ref="AB24" si="58">SUM(AB25:AB26)</f>
        <v>0</v>
      </c>
      <c r="AC24" s="51">
        <f t="shared" ref="AC24" si="59">SUM(AC25:AC26)</f>
        <v>0</v>
      </c>
      <c r="AD24" s="51">
        <f t="shared" ref="AD24" si="60">SUM(AD25:AD26)</f>
        <v>0</v>
      </c>
      <c r="AE24" s="51">
        <f t="shared" ref="AE24" si="61">SUM(AE25:AE26)</f>
        <v>0</v>
      </c>
      <c r="AF24" s="51">
        <f t="shared" ref="AF24" si="62">SUM(AF25:AF26)</f>
        <v>0</v>
      </c>
      <c r="AG24" s="51">
        <f t="shared" ref="AG24:AI24" si="63">SUM(AG25:AG26)</f>
        <v>0</v>
      </c>
      <c r="AH24" s="51">
        <f>SUM(AH25:AH26)</f>
        <v>1671565</v>
      </c>
      <c r="AI24" s="51">
        <f t="shared" si="63"/>
        <v>1671565</v>
      </c>
      <c r="AK24" s="355"/>
      <c r="AL24" s="355"/>
      <c r="AM24" s="355"/>
    </row>
    <row r="25" spans="1:39" ht="24" x14ac:dyDescent="0.2">
      <c r="A25" s="64"/>
      <c r="B25" s="510" t="s">
        <v>383</v>
      </c>
      <c r="C25" s="510"/>
      <c r="D25" s="53" t="s">
        <v>386</v>
      </c>
      <c r="E25" s="105">
        <v>1491114</v>
      </c>
      <c r="F25" s="105">
        <f t="shared" ref="F25:F26" si="64">E25+G25</f>
        <v>1491114</v>
      </c>
      <c r="G25" s="105">
        <f t="shared" ref="G25:G26" si="65">SUM(H25:S25)</f>
        <v>0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>
        <f t="shared" ref="U25:U26" si="66">T25+V25</f>
        <v>0</v>
      </c>
      <c r="V25" s="105">
        <f t="shared" ref="V25:V26" si="67">SUM(W25:AG25)</f>
        <v>0</v>
      </c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>
        <f t="shared" ref="AH25:AH26" si="68">E25+T25</f>
        <v>1491114</v>
      </c>
      <c r="AI25" s="105">
        <f t="shared" ref="AI25:AI26" si="69">U25+F25</f>
        <v>1491114</v>
      </c>
      <c r="AK25" s="355"/>
      <c r="AL25" s="355"/>
      <c r="AM25" s="355"/>
    </row>
    <row r="26" spans="1:39" ht="24" x14ac:dyDescent="0.2">
      <c r="A26" s="64"/>
      <c r="B26" s="511" t="s">
        <v>384</v>
      </c>
      <c r="C26" s="511"/>
      <c r="D26" s="56" t="s">
        <v>387</v>
      </c>
      <c r="E26" s="66">
        <v>180451</v>
      </c>
      <c r="F26" s="66">
        <f t="shared" si="64"/>
        <v>180451</v>
      </c>
      <c r="G26" s="66">
        <f t="shared" si="65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>
        <f t="shared" si="66"/>
        <v>0</v>
      </c>
      <c r="V26" s="66">
        <f t="shared" si="67"/>
        <v>0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>
        <f t="shared" si="68"/>
        <v>180451</v>
      </c>
      <c r="AI26" s="66">
        <f t="shared" si="69"/>
        <v>180451</v>
      </c>
      <c r="AK26" s="355"/>
      <c r="AL26" s="355"/>
      <c r="AM26" s="355"/>
    </row>
    <row r="27" spans="1:39" s="175" customFormat="1" x14ac:dyDescent="0.2">
      <c r="A27" s="512" t="s">
        <v>47</v>
      </c>
      <c r="B27" s="513"/>
      <c r="C27" s="513"/>
      <c r="D27" s="44" t="s">
        <v>48</v>
      </c>
      <c r="E27" s="58">
        <f t="shared" ref="E27:F27" si="70">SUM(E28,E30)</f>
        <v>291600</v>
      </c>
      <c r="F27" s="58">
        <f t="shared" si="70"/>
        <v>291600</v>
      </c>
      <c r="G27" s="58">
        <f t="shared" ref="G27:S27" si="71">SUM(G28,G30)</f>
        <v>0</v>
      </c>
      <c r="H27" s="58">
        <f t="shared" si="71"/>
        <v>0</v>
      </c>
      <c r="I27" s="58">
        <f t="shared" si="71"/>
        <v>0</v>
      </c>
      <c r="J27" s="58">
        <f t="shared" si="71"/>
        <v>0</v>
      </c>
      <c r="K27" s="58">
        <f t="shared" si="71"/>
        <v>0</v>
      </c>
      <c r="L27" s="58">
        <f t="shared" si="71"/>
        <v>0</v>
      </c>
      <c r="M27" s="58">
        <f t="shared" si="71"/>
        <v>0</v>
      </c>
      <c r="N27" s="58">
        <f t="shared" si="71"/>
        <v>0</v>
      </c>
      <c r="O27" s="58">
        <f t="shared" si="71"/>
        <v>0</v>
      </c>
      <c r="P27" s="58">
        <f t="shared" si="71"/>
        <v>0</v>
      </c>
      <c r="Q27" s="58">
        <f t="shared" si="71"/>
        <v>0</v>
      </c>
      <c r="R27" s="58">
        <f t="shared" si="71"/>
        <v>0</v>
      </c>
      <c r="S27" s="58">
        <f t="shared" si="71"/>
        <v>0</v>
      </c>
      <c r="T27" s="58">
        <f t="shared" ref="T27:AG27" si="72">SUM(T28,T30)</f>
        <v>0</v>
      </c>
      <c r="U27" s="58">
        <f t="shared" si="72"/>
        <v>0</v>
      </c>
      <c r="V27" s="58">
        <f t="shared" si="72"/>
        <v>0</v>
      </c>
      <c r="W27" s="58">
        <f t="shared" si="72"/>
        <v>0</v>
      </c>
      <c r="X27" s="58">
        <f t="shared" si="72"/>
        <v>0</v>
      </c>
      <c r="Y27" s="58">
        <f t="shared" si="72"/>
        <v>0</v>
      </c>
      <c r="Z27" s="58">
        <f t="shared" si="72"/>
        <v>0</v>
      </c>
      <c r="AA27" s="58">
        <f t="shared" si="72"/>
        <v>0</v>
      </c>
      <c r="AB27" s="58">
        <f t="shared" si="72"/>
        <v>0</v>
      </c>
      <c r="AC27" s="58">
        <f t="shared" si="72"/>
        <v>0</v>
      </c>
      <c r="AD27" s="58">
        <f t="shared" si="72"/>
        <v>0</v>
      </c>
      <c r="AE27" s="58">
        <f t="shared" si="72"/>
        <v>0</v>
      </c>
      <c r="AF27" s="58">
        <f t="shared" si="72"/>
        <v>0</v>
      </c>
      <c r="AG27" s="58">
        <f t="shared" si="72"/>
        <v>0</v>
      </c>
      <c r="AH27" s="58">
        <f t="shared" ref="AH27:AI27" si="73">SUM(AH28,AH30)</f>
        <v>291600</v>
      </c>
      <c r="AI27" s="58">
        <f t="shared" si="73"/>
        <v>291600</v>
      </c>
      <c r="AK27" s="355"/>
      <c r="AL27" s="355"/>
      <c r="AM27" s="355"/>
    </row>
    <row r="28" spans="1:39" s="174" customFormat="1" ht="24" x14ac:dyDescent="0.2">
      <c r="A28" s="46"/>
      <c r="B28" s="514" t="s">
        <v>49</v>
      </c>
      <c r="C28" s="514"/>
      <c r="D28" s="63" t="s">
        <v>50</v>
      </c>
      <c r="E28" s="59">
        <f t="shared" ref="E28:AI28" si="74">E29</f>
        <v>186600</v>
      </c>
      <c r="F28" s="59">
        <f t="shared" si="74"/>
        <v>186600</v>
      </c>
      <c r="G28" s="59">
        <f t="shared" si="74"/>
        <v>0</v>
      </c>
      <c r="H28" s="59">
        <f t="shared" si="74"/>
        <v>0</v>
      </c>
      <c r="I28" s="59">
        <f t="shared" si="74"/>
        <v>0</v>
      </c>
      <c r="J28" s="59">
        <f t="shared" si="74"/>
        <v>0</v>
      </c>
      <c r="K28" s="59">
        <f t="shared" si="74"/>
        <v>0</v>
      </c>
      <c r="L28" s="59">
        <f t="shared" si="74"/>
        <v>0</v>
      </c>
      <c r="M28" s="59">
        <f t="shared" si="74"/>
        <v>0</v>
      </c>
      <c r="N28" s="59">
        <f t="shared" si="74"/>
        <v>0</v>
      </c>
      <c r="O28" s="59">
        <f t="shared" si="74"/>
        <v>0</v>
      </c>
      <c r="P28" s="59">
        <f t="shared" si="74"/>
        <v>0</v>
      </c>
      <c r="Q28" s="59">
        <f t="shared" si="74"/>
        <v>0</v>
      </c>
      <c r="R28" s="59">
        <f t="shared" si="74"/>
        <v>0</v>
      </c>
      <c r="S28" s="59">
        <f t="shared" si="74"/>
        <v>0</v>
      </c>
      <c r="T28" s="59">
        <f t="shared" si="74"/>
        <v>0</v>
      </c>
      <c r="U28" s="59">
        <f t="shared" si="74"/>
        <v>0</v>
      </c>
      <c r="V28" s="59">
        <f t="shared" si="74"/>
        <v>0</v>
      </c>
      <c r="W28" s="59">
        <f t="shared" si="74"/>
        <v>0</v>
      </c>
      <c r="X28" s="59">
        <f t="shared" si="74"/>
        <v>0</v>
      </c>
      <c r="Y28" s="59">
        <f t="shared" si="74"/>
        <v>0</v>
      </c>
      <c r="Z28" s="59">
        <f t="shared" si="74"/>
        <v>0</v>
      </c>
      <c r="AA28" s="59">
        <f t="shared" si="74"/>
        <v>0</v>
      </c>
      <c r="AB28" s="59">
        <f t="shared" si="74"/>
        <v>0</v>
      </c>
      <c r="AC28" s="59">
        <f t="shared" si="74"/>
        <v>0</v>
      </c>
      <c r="AD28" s="59">
        <f t="shared" si="74"/>
        <v>0</v>
      </c>
      <c r="AE28" s="59">
        <f t="shared" si="74"/>
        <v>0</v>
      </c>
      <c r="AF28" s="59">
        <f t="shared" si="74"/>
        <v>0</v>
      </c>
      <c r="AG28" s="59">
        <f t="shared" si="74"/>
        <v>0</v>
      </c>
      <c r="AH28" s="59">
        <f t="shared" si="74"/>
        <v>186600</v>
      </c>
      <c r="AI28" s="59">
        <f t="shared" si="74"/>
        <v>186600</v>
      </c>
      <c r="AK28" s="355"/>
      <c r="AL28" s="355"/>
      <c r="AM28" s="355"/>
    </row>
    <row r="29" spans="1:39" x14ac:dyDescent="0.2">
      <c r="A29" s="64"/>
      <c r="B29" s="515" t="s">
        <v>51</v>
      </c>
      <c r="C29" s="515"/>
      <c r="D29" s="65" t="s">
        <v>52</v>
      </c>
      <c r="E29" s="66">
        <v>186600</v>
      </c>
      <c r="F29" s="66">
        <f>E29+G29</f>
        <v>186600</v>
      </c>
      <c r="G29" s="66">
        <f>SUM(H29:S29)</f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>
        <f>T29+V29</f>
        <v>0</v>
      </c>
      <c r="V29" s="66">
        <f>SUM(W29:AG29)</f>
        <v>0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>
        <f>E29+T29</f>
        <v>186600</v>
      </c>
      <c r="AI29" s="66">
        <f>U29+F29</f>
        <v>186600</v>
      </c>
      <c r="AK29" s="355"/>
      <c r="AL29" s="355"/>
      <c r="AM29" s="355"/>
    </row>
    <row r="30" spans="1:39" s="174" customFormat="1" ht="24" x14ac:dyDescent="0.2">
      <c r="A30" s="46"/>
      <c r="B30" s="516" t="s">
        <v>53</v>
      </c>
      <c r="C30" s="517"/>
      <c r="D30" s="67" t="s">
        <v>54</v>
      </c>
      <c r="E30" s="59">
        <f t="shared" ref="E30:AI31" si="75">SUM(E31)</f>
        <v>105000</v>
      </c>
      <c r="F30" s="59">
        <f t="shared" si="75"/>
        <v>105000</v>
      </c>
      <c r="G30" s="59">
        <f t="shared" si="75"/>
        <v>0</v>
      </c>
      <c r="H30" s="59">
        <f t="shared" si="75"/>
        <v>0</v>
      </c>
      <c r="I30" s="59">
        <f t="shared" si="75"/>
        <v>0</v>
      </c>
      <c r="J30" s="59">
        <f t="shared" si="75"/>
        <v>0</v>
      </c>
      <c r="K30" s="59">
        <f t="shared" si="75"/>
        <v>0</v>
      </c>
      <c r="L30" s="59">
        <f t="shared" si="75"/>
        <v>0</v>
      </c>
      <c r="M30" s="59">
        <f t="shared" si="75"/>
        <v>0</v>
      </c>
      <c r="N30" s="59">
        <f t="shared" si="75"/>
        <v>0</v>
      </c>
      <c r="O30" s="59">
        <f t="shared" si="75"/>
        <v>0</v>
      </c>
      <c r="P30" s="59">
        <f t="shared" si="75"/>
        <v>0</v>
      </c>
      <c r="Q30" s="59">
        <f t="shared" si="75"/>
        <v>0</v>
      </c>
      <c r="R30" s="59">
        <f t="shared" si="75"/>
        <v>0</v>
      </c>
      <c r="S30" s="59">
        <f t="shared" si="75"/>
        <v>0</v>
      </c>
      <c r="T30" s="59">
        <f t="shared" si="75"/>
        <v>0</v>
      </c>
      <c r="U30" s="59">
        <f t="shared" si="75"/>
        <v>0</v>
      </c>
      <c r="V30" s="59">
        <f t="shared" si="75"/>
        <v>0</v>
      </c>
      <c r="W30" s="59">
        <f t="shared" si="75"/>
        <v>0</v>
      </c>
      <c r="X30" s="59">
        <f t="shared" si="75"/>
        <v>0</v>
      </c>
      <c r="Y30" s="59">
        <f t="shared" si="75"/>
        <v>0</v>
      </c>
      <c r="Z30" s="59">
        <f t="shared" si="75"/>
        <v>0</v>
      </c>
      <c r="AA30" s="59">
        <f t="shared" si="75"/>
        <v>0</v>
      </c>
      <c r="AB30" s="59">
        <f t="shared" si="75"/>
        <v>0</v>
      </c>
      <c r="AC30" s="59">
        <f t="shared" si="75"/>
        <v>0</v>
      </c>
      <c r="AD30" s="59">
        <f t="shared" si="75"/>
        <v>0</v>
      </c>
      <c r="AE30" s="59">
        <f t="shared" si="75"/>
        <v>0</v>
      </c>
      <c r="AF30" s="59">
        <f t="shared" si="75"/>
        <v>0</v>
      </c>
      <c r="AG30" s="59">
        <f t="shared" si="75"/>
        <v>0</v>
      </c>
      <c r="AH30" s="59">
        <f t="shared" si="75"/>
        <v>105000</v>
      </c>
      <c r="AI30" s="59">
        <f t="shared" si="75"/>
        <v>105000</v>
      </c>
      <c r="AK30" s="355"/>
      <c r="AL30" s="355"/>
      <c r="AM30" s="355"/>
    </row>
    <row r="31" spans="1:39" x14ac:dyDescent="0.2">
      <c r="A31" s="64"/>
      <c r="B31" s="527" t="s">
        <v>55</v>
      </c>
      <c r="C31" s="528"/>
      <c r="D31" s="69" t="s">
        <v>56</v>
      </c>
      <c r="E31" s="62">
        <f t="shared" si="75"/>
        <v>105000</v>
      </c>
      <c r="F31" s="62">
        <f t="shared" si="75"/>
        <v>105000</v>
      </c>
      <c r="G31" s="62">
        <f t="shared" si="75"/>
        <v>0</v>
      </c>
      <c r="H31" s="62">
        <f t="shared" si="75"/>
        <v>0</v>
      </c>
      <c r="I31" s="62">
        <f t="shared" si="75"/>
        <v>0</v>
      </c>
      <c r="J31" s="62">
        <f t="shared" si="75"/>
        <v>0</v>
      </c>
      <c r="K31" s="62">
        <f t="shared" si="75"/>
        <v>0</v>
      </c>
      <c r="L31" s="62">
        <f t="shared" si="75"/>
        <v>0</v>
      </c>
      <c r="M31" s="62">
        <f t="shared" si="75"/>
        <v>0</v>
      </c>
      <c r="N31" s="62">
        <f t="shared" si="75"/>
        <v>0</v>
      </c>
      <c r="O31" s="62">
        <f t="shared" si="75"/>
        <v>0</v>
      </c>
      <c r="P31" s="62">
        <f t="shared" si="75"/>
        <v>0</v>
      </c>
      <c r="Q31" s="62">
        <f t="shared" si="75"/>
        <v>0</v>
      </c>
      <c r="R31" s="62">
        <f t="shared" si="75"/>
        <v>0</v>
      </c>
      <c r="S31" s="62">
        <f t="shared" si="75"/>
        <v>0</v>
      </c>
      <c r="T31" s="62">
        <f t="shared" si="75"/>
        <v>0</v>
      </c>
      <c r="U31" s="62">
        <f t="shared" si="75"/>
        <v>0</v>
      </c>
      <c r="V31" s="62">
        <f t="shared" si="75"/>
        <v>0</v>
      </c>
      <c r="W31" s="62">
        <f t="shared" si="75"/>
        <v>0</v>
      </c>
      <c r="X31" s="62">
        <f t="shared" si="75"/>
        <v>0</v>
      </c>
      <c r="Y31" s="62">
        <f t="shared" si="75"/>
        <v>0</v>
      </c>
      <c r="Z31" s="62">
        <f t="shared" si="75"/>
        <v>0</v>
      </c>
      <c r="AA31" s="62">
        <f t="shared" si="75"/>
        <v>0</v>
      </c>
      <c r="AB31" s="62">
        <f t="shared" si="75"/>
        <v>0</v>
      </c>
      <c r="AC31" s="62">
        <f t="shared" si="75"/>
        <v>0</v>
      </c>
      <c r="AD31" s="62">
        <f t="shared" si="75"/>
        <v>0</v>
      </c>
      <c r="AE31" s="62">
        <f t="shared" si="75"/>
        <v>0</v>
      </c>
      <c r="AF31" s="62">
        <f t="shared" si="75"/>
        <v>0</v>
      </c>
      <c r="AG31" s="62">
        <f t="shared" si="75"/>
        <v>0</v>
      </c>
      <c r="AH31" s="62">
        <f t="shared" si="75"/>
        <v>105000</v>
      </c>
      <c r="AI31" s="62">
        <f t="shared" si="75"/>
        <v>105000</v>
      </c>
      <c r="AK31" s="355"/>
      <c r="AL31" s="355"/>
      <c r="AM31" s="355"/>
    </row>
    <row r="32" spans="1:39" ht="24" x14ac:dyDescent="0.2">
      <c r="A32" s="64"/>
      <c r="B32" s="187"/>
      <c r="C32" s="189" t="s">
        <v>318</v>
      </c>
      <c r="D32" s="144" t="s">
        <v>319</v>
      </c>
      <c r="E32" s="66">
        <v>105000</v>
      </c>
      <c r="F32" s="66">
        <f>E32+G32</f>
        <v>105000</v>
      </c>
      <c r="G32" s="66">
        <f>SUM(H32:S32)</f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>
        <f>T32+V32</f>
        <v>0</v>
      </c>
      <c r="V32" s="66">
        <f>SUM(W32:AG32)</f>
        <v>0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>
        <f>E32+T32</f>
        <v>105000</v>
      </c>
      <c r="AI32" s="66">
        <f>U32+F32</f>
        <v>105000</v>
      </c>
      <c r="AK32" s="355"/>
      <c r="AL32" s="355"/>
      <c r="AM32" s="355"/>
    </row>
    <row r="33" spans="1:39" s="175" customFormat="1" ht="24" hidden="1" x14ac:dyDescent="0.2">
      <c r="A33" s="512" t="s">
        <v>57</v>
      </c>
      <c r="B33" s="513"/>
      <c r="C33" s="513"/>
      <c r="D33" s="70" t="s">
        <v>133</v>
      </c>
      <c r="E33" s="58">
        <f t="shared" ref="E33:AH33" si="76">SUM(,E34,E36)</f>
        <v>0</v>
      </c>
      <c r="F33" s="58">
        <f t="shared" ref="F33:S33" si="77">SUM(,F34,F36)</f>
        <v>0</v>
      </c>
      <c r="G33" s="58">
        <f t="shared" si="77"/>
        <v>0</v>
      </c>
      <c r="H33" s="58">
        <f t="shared" si="77"/>
        <v>0</v>
      </c>
      <c r="I33" s="58">
        <f t="shared" si="77"/>
        <v>0</v>
      </c>
      <c r="J33" s="58">
        <f t="shared" si="77"/>
        <v>0</v>
      </c>
      <c r="K33" s="58">
        <f t="shared" si="77"/>
        <v>0</v>
      </c>
      <c r="L33" s="58">
        <f t="shared" si="77"/>
        <v>0</v>
      </c>
      <c r="M33" s="58">
        <f t="shared" si="77"/>
        <v>0</v>
      </c>
      <c r="N33" s="58">
        <f t="shared" si="77"/>
        <v>0</v>
      </c>
      <c r="O33" s="58">
        <f t="shared" si="77"/>
        <v>0</v>
      </c>
      <c r="P33" s="58">
        <f t="shared" si="77"/>
        <v>0</v>
      </c>
      <c r="Q33" s="58">
        <f t="shared" si="77"/>
        <v>0</v>
      </c>
      <c r="R33" s="58">
        <f t="shared" si="77"/>
        <v>0</v>
      </c>
      <c r="S33" s="58">
        <f t="shared" si="77"/>
        <v>0</v>
      </c>
      <c r="T33" s="58">
        <f t="shared" si="76"/>
        <v>0</v>
      </c>
      <c r="U33" s="58">
        <f t="shared" si="76"/>
        <v>0</v>
      </c>
      <c r="V33" s="58">
        <f t="shared" si="76"/>
        <v>0</v>
      </c>
      <c r="W33" s="58">
        <f t="shared" si="76"/>
        <v>0</v>
      </c>
      <c r="X33" s="58">
        <f t="shared" si="76"/>
        <v>0</v>
      </c>
      <c r="Y33" s="58">
        <f t="shared" si="76"/>
        <v>0</v>
      </c>
      <c r="Z33" s="58">
        <f t="shared" si="76"/>
        <v>0</v>
      </c>
      <c r="AA33" s="58">
        <f t="shared" si="76"/>
        <v>0</v>
      </c>
      <c r="AB33" s="58">
        <f t="shared" si="76"/>
        <v>0</v>
      </c>
      <c r="AC33" s="58">
        <f t="shared" si="76"/>
        <v>0</v>
      </c>
      <c r="AD33" s="58">
        <f t="shared" si="76"/>
        <v>0</v>
      </c>
      <c r="AE33" s="58">
        <f t="shared" si="76"/>
        <v>0</v>
      </c>
      <c r="AF33" s="58">
        <f t="shared" si="76"/>
        <v>0</v>
      </c>
      <c r="AG33" s="58">
        <f t="shared" si="76"/>
        <v>0</v>
      </c>
      <c r="AH33" s="58">
        <f t="shared" si="76"/>
        <v>0</v>
      </c>
      <c r="AI33" s="58">
        <f t="shared" ref="AI33" si="78">SUM(,AI34,AI36)</f>
        <v>0</v>
      </c>
      <c r="AK33" s="355"/>
      <c r="AL33" s="355"/>
      <c r="AM33" s="355"/>
    </row>
    <row r="34" spans="1:39" s="175" customFormat="1" ht="24" hidden="1" x14ac:dyDescent="0.2">
      <c r="A34" s="140"/>
      <c r="B34" s="514" t="s">
        <v>275</v>
      </c>
      <c r="C34" s="529"/>
      <c r="D34" s="47" t="s">
        <v>277</v>
      </c>
      <c r="E34" s="59">
        <f t="shared" ref="E34:AI34" si="79">E35</f>
        <v>0</v>
      </c>
      <c r="F34" s="59">
        <f t="shared" si="79"/>
        <v>0</v>
      </c>
      <c r="G34" s="59">
        <f t="shared" si="79"/>
        <v>0</v>
      </c>
      <c r="H34" s="59">
        <f t="shared" si="79"/>
        <v>0</v>
      </c>
      <c r="I34" s="59">
        <f t="shared" si="79"/>
        <v>0</v>
      </c>
      <c r="J34" s="59">
        <f t="shared" si="79"/>
        <v>0</v>
      </c>
      <c r="K34" s="59">
        <f t="shared" si="79"/>
        <v>0</v>
      </c>
      <c r="L34" s="59">
        <f t="shared" si="79"/>
        <v>0</v>
      </c>
      <c r="M34" s="59">
        <f t="shared" si="79"/>
        <v>0</v>
      </c>
      <c r="N34" s="59">
        <f t="shared" si="79"/>
        <v>0</v>
      </c>
      <c r="O34" s="59">
        <f t="shared" si="79"/>
        <v>0</v>
      </c>
      <c r="P34" s="59">
        <f t="shared" si="79"/>
        <v>0</v>
      </c>
      <c r="Q34" s="59">
        <f t="shared" si="79"/>
        <v>0</v>
      </c>
      <c r="R34" s="59">
        <f t="shared" si="79"/>
        <v>0</v>
      </c>
      <c r="S34" s="59">
        <f t="shared" si="79"/>
        <v>0</v>
      </c>
      <c r="T34" s="59">
        <f t="shared" si="79"/>
        <v>0</v>
      </c>
      <c r="U34" s="59">
        <f t="shared" si="79"/>
        <v>0</v>
      </c>
      <c r="V34" s="59">
        <f t="shared" si="79"/>
        <v>0</v>
      </c>
      <c r="W34" s="59">
        <f t="shared" si="79"/>
        <v>0</v>
      </c>
      <c r="X34" s="59">
        <f t="shared" si="79"/>
        <v>0</v>
      </c>
      <c r="Y34" s="59">
        <f t="shared" si="79"/>
        <v>0</v>
      </c>
      <c r="Z34" s="59">
        <f t="shared" si="79"/>
        <v>0</v>
      </c>
      <c r="AA34" s="59">
        <f t="shared" si="79"/>
        <v>0</v>
      </c>
      <c r="AB34" s="59">
        <f t="shared" si="79"/>
        <v>0</v>
      </c>
      <c r="AC34" s="59">
        <f t="shared" si="79"/>
        <v>0</v>
      </c>
      <c r="AD34" s="59">
        <f t="shared" si="79"/>
        <v>0</v>
      </c>
      <c r="AE34" s="59">
        <f t="shared" si="79"/>
        <v>0</v>
      </c>
      <c r="AF34" s="59">
        <f t="shared" si="79"/>
        <v>0</v>
      </c>
      <c r="AG34" s="59">
        <f t="shared" si="79"/>
        <v>0</v>
      </c>
      <c r="AH34" s="59">
        <f t="shared" si="79"/>
        <v>0</v>
      </c>
      <c r="AI34" s="59">
        <f t="shared" si="79"/>
        <v>0</v>
      </c>
      <c r="AK34" s="355"/>
      <c r="AL34" s="355"/>
      <c r="AM34" s="355"/>
    </row>
    <row r="35" spans="1:39" s="175" customFormat="1" ht="24" hidden="1" x14ac:dyDescent="0.2">
      <c r="A35" s="140"/>
      <c r="B35" s="518" t="s">
        <v>276</v>
      </c>
      <c r="C35" s="530"/>
      <c r="D35" s="61" t="s">
        <v>278</v>
      </c>
      <c r="E35" s="62"/>
      <c r="F35" s="62">
        <f>E35+G35</f>
        <v>0</v>
      </c>
      <c r="G35" s="62">
        <f>SUM(H35:S35)</f>
        <v>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>
        <f>T35+V35</f>
        <v>0</v>
      </c>
      <c r="V35" s="62">
        <f>SUM(W35:AG35)</f>
        <v>0</v>
      </c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>
        <f>E35+T35</f>
        <v>0</v>
      </c>
      <c r="AI35" s="62">
        <f>U35+F35</f>
        <v>0</v>
      </c>
      <c r="AK35" s="355"/>
      <c r="AL35" s="355"/>
      <c r="AM35" s="355"/>
    </row>
    <row r="36" spans="1:39" s="174" customFormat="1" ht="36" hidden="1" x14ac:dyDescent="0.2">
      <c r="A36" s="46"/>
      <c r="B36" s="514" t="s">
        <v>58</v>
      </c>
      <c r="C36" s="514"/>
      <c r="D36" s="47" t="s">
        <v>375</v>
      </c>
      <c r="E36" s="59">
        <f t="shared" ref="E36:F36" si="80">SUM(E37,E39,E41)</f>
        <v>0</v>
      </c>
      <c r="F36" s="59">
        <f t="shared" si="80"/>
        <v>0</v>
      </c>
      <c r="G36" s="59">
        <f t="shared" ref="G36:S36" si="81">SUM(G37,G39,G41)</f>
        <v>0</v>
      </c>
      <c r="H36" s="59">
        <f t="shared" si="81"/>
        <v>0</v>
      </c>
      <c r="I36" s="59">
        <f t="shared" si="81"/>
        <v>0</v>
      </c>
      <c r="J36" s="59">
        <f t="shared" si="81"/>
        <v>0</v>
      </c>
      <c r="K36" s="59">
        <f t="shared" si="81"/>
        <v>0</v>
      </c>
      <c r="L36" s="59">
        <f t="shared" si="81"/>
        <v>0</v>
      </c>
      <c r="M36" s="59">
        <f t="shared" si="81"/>
        <v>0</v>
      </c>
      <c r="N36" s="59">
        <f t="shared" si="81"/>
        <v>0</v>
      </c>
      <c r="O36" s="59">
        <f t="shared" si="81"/>
        <v>0</v>
      </c>
      <c r="P36" s="59">
        <f t="shared" si="81"/>
        <v>0</v>
      </c>
      <c r="Q36" s="59">
        <f t="shared" si="81"/>
        <v>0</v>
      </c>
      <c r="R36" s="59">
        <f t="shared" si="81"/>
        <v>0</v>
      </c>
      <c r="S36" s="59">
        <f t="shared" si="81"/>
        <v>0</v>
      </c>
      <c r="T36" s="59">
        <f t="shared" ref="T36:AG36" si="82">SUM(T37,T39,T41)</f>
        <v>0</v>
      </c>
      <c r="U36" s="59">
        <f t="shared" si="82"/>
        <v>0</v>
      </c>
      <c r="V36" s="59">
        <f t="shared" si="82"/>
        <v>0</v>
      </c>
      <c r="W36" s="59">
        <f t="shared" si="82"/>
        <v>0</v>
      </c>
      <c r="X36" s="59">
        <f t="shared" si="82"/>
        <v>0</v>
      </c>
      <c r="Y36" s="59">
        <f t="shared" si="82"/>
        <v>0</v>
      </c>
      <c r="Z36" s="59">
        <f t="shared" si="82"/>
        <v>0</v>
      </c>
      <c r="AA36" s="59">
        <f t="shared" si="82"/>
        <v>0</v>
      </c>
      <c r="AB36" s="59">
        <f t="shared" si="82"/>
        <v>0</v>
      </c>
      <c r="AC36" s="59">
        <f t="shared" si="82"/>
        <v>0</v>
      </c>
      <c r="AD36" s="59">
        <f t="shared" si="82"/>
        <v>0</v>
      </c>
      <c r="AE36" s="59">
        <f t="shared" si="82"/>
        <v>0</v>
      </c>
      <c r="AF36" s="59">
        <f t="shared" si="82"/>
        <v>0</v>
      </c>
      <c r="AG36" s="59">
        <f t="shared" si="82"/>
        <v>0</v>
      </c>
      <c r="AH36" s="59">
        <f t="shared" ref="AH36:AI36" si="83">SUM(AH37,AH39,AH41)</f>
        <v>0</v>
      </c>
      <c r="AI36" s="59">
        <f t="shared" si="83"/>
        <v>0</v>
      </c>
      <c r="AK36" s="355"/>
      <c r="AL36" s="355"/>
      <c r="AM36" s="355"/>
    </row>
    <row r="37" spans="1:39" hidden="1" x14ac:dyDescent="0.2">
      <c r="A37" s="49"/>
      <c r="B37" s="523" t="s">
        <v>59</v>
      </c>
      <c r="C37" s="523"/>
      <c r="D37" s="50" t="s">
        <v>169</v>
      </c>
      <c r="E37" s="51">
        <f t="shared" ref="E37:AI37" si="84">E38</f>
        <v>0</v>
      </c>
      <c r="F37" s="51">
        <f t="shared" si="84"/>
        <v>0</v>
      </c>
      <c r="G37" s="51">
        <f t="shared" si="84"/>
        <v>0</v>
      </c>
      <c r="H37" s="51">
        <f t="shared" si="84"/>
        <v>0</v>
      </c>
      <c r="I37" s="51">
        <f t="shared" si="84"/>
        <v>0</v>
      </c>
      <c r="J37" s="51">
        <f t="shared" si="84"/>
        <v>0</v>
      </c>
      <c r="K37" s="51">
        <f t="shared" si="84"/>
        <v>0</v>
      </c>
      <c r="L37" s="51">
        <f t="shared" si="84"/>
        <v>0</v>
      </c>
      <c r="M37" s="51">
        <f t="shared" si="84"/>
        <v>0</v>
      </c>
      <c r="N37" s="51">
        <f t="shared" si="84"/>
        <v>0</v>
      </c>
      <c r="O37" s="51">
        <f t="shared" si="84"/>
        <v>0</v>
      </c>
      <c r="P37" s="51">
        <f t="shared" si="84"/>
        <v>0</v>
      </c>
      <c r="Q37" s="51">
        <f t="shared" si="84"/>
        <v>0</v>
      </c>
      <c r="R37" s="51">
        <f t="shared" si="84"/>
        <v>0</v>
      </c>
      <c r="S37" s="51">
        <f t="shared" si="84"/>
        <v>0</v>
      </c>
      <c r="T37" s="51">
        <f t="shared" si="84"/>
        <v>0</v>
      </c>
      <c r="U37" s="51">
        <f t="shared" si="84"/>
        <v>0</v>
      </c>
      <c r="V37" s="51">
        <f t="shared" si="84"/>
        <v>0</v>
      </c>
      <c r="W37" s="51">
        <f t="shared" si="84"/>
        <v>0</v>
      </c>
      <c r="X37" s="51">
        <f t="shared" si="84"/>
        <v>0</v>
      </c>
      <c r="Y37" s="51">
        <f t="shared" si="84"/>
        <v>0</v>
      </c>
      <c r="Z37" s="51">
        <f t="shared" si="84"/>
        <v>0</v>
      </c>
      <c r="AA37" s="51">
        <f t="shared" si="84"/>
        <v>0</v>
      </c>
      <c r="AB37" s="51">
        <f t="shared" si="84"/>
        <v>0</v>
      </c>
      <c r="AC37" s="51">
        <f t="shared" si="84"/>
        <v>0</v>
      </c>
      <c r="AD37" s="51">
        <f t="shared" si="84"/>
        <v>0</v>
      </c>
      <c r="AE37" s="51">
        <f t="shared" si="84"/>
        <v>0</v>
      </c>
      <c r="AF37" s="51">
        <f t="shared" si="84"/>
        <v>0</v>
      </c>
      <c r="AG37" s="51">
        <f t="shared" si="84"/>
        <v>0</v>
      </c>
      <c r="AH37" s="51">
        <f t="shared" si="84"/>
        <v>0</v>
      </c>
      <c r="AI37" s="51">
        <f t="shared" si="84"/>
        <v>0</v>
      </c>
      <c r="AK37" s="355"/>
      <c r="AL37" s="355"/>
      <c r="AM37" s="355"/>
    </row>
    <row r="38" spans="1:39" ht="36" hidden="1" x14ac:dyDescent="0.2">
      <c r="A38" s="64"/>
      <c r="B38" s="526" t="s">
        <v>60</v>
      </c>
      <c r="C38" s="526"/>
      <c r="D38" s="65" t="s">
        <v>170</v>
      </c>
      <c r="E38" s="66"/>
      <c r="F38" s="66">
        <f>E38+G38</f>
        <v>0</v>
      </c>
      <c r="G38" s="66">
        <f>SUM(H38:S38)</f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>
        <f>T38+V38</f>
        <v>0</v>
      </c>
      <c r="V38" s="66">
        <f>SUM(W38:AG38)</f>
        <v>0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>
        <f>E38+T38</f>
        <v>0</v>
      </c>
      <c r="AI38" s="66">
        <f>U38+F38</f>
        <v>0</v>
      </c>
      <c r="AK38" s="355"/>
      <c r="AL38" s="355"/>
      <c r="AM38" s="355"/>
    </row>
    <row r="39" spans="1:39" ht="14.25" hidden="1" customHeight="1" x14ac:dyDescent="0.2">
      <c r="A39" s="60"/>
      <c r="B39" s="518" t="s">
        <v>321</v>
      </c>
      <c r="C39" s="518"/>
      <c r="D39" s="61" t="s">
        <v>320</v>
      </c>
      <c r="E39" s="62">
        <f t="shared" ref="E39:AI39" si="85">E40</f>
        <v>0</v>
      </c>
      <c r="F39" s="62">
        <f t="shared" si="85"/>
        <v>0</v>
      </c>
      <c r="G39" s="62">
        <f t="shared" si="85"/>
        <v>0</v>
      </c>
      <c r="H39" s="62">
        <f t="shared" si="85"/>
        <v>0</v>
      </c>
      <c r="I39" s="62">
        <f t="shared" si="85"/>
        <v>0</v>
      </c>
      <c r="J39" s="62">
        <f t="shared" si="85"/>
        <v>0</v>
      </c>
      <c r="K39" s="62">
        <f t="shared" si="85"/>
        <v>0</v>
      </c>
      <c r="L39" s="62">
        <f t="shared" si="85"/>
        <v>0</v>
      </c>
      <c r="M39" s="62">
        <f t="shared" si="85"/>
        <v>0</v>
      </c>
      <c r="N39" s="62">
        <f t="shared" si="85"/>
        <v>0</v>
      </c>
      <c r="O39" s="62">
        <f t="shared" si="85"/>
        <v>0</v>
      </c>
      <c r="P39" s="62">
        <f t="shared" si="85"/>
        <v>0</v>
      </c>
      <c r="Q39" s="62">
        <f t="shared" si="85"/>
        <v>0</v>
      </c>
      <c r="R39" s="62">
        <f t="shared" si="85"/>
        <v>0</v>
      </c>
      <c r="S39" s="62">
        <f t="shared" si="85"/>
        <v>0</v>
      </c>
      <c r="T39" s="62">
        <f t="shared" si="85"/>
        <v>0</v>
      </c>
      <c r="U39" s="62">
        <f t="shared" si="85"/>
        <v>0</v>
      </c>
      <c r="V39" s="62">
        <f t="shared" si="85"/>
        <v>0</v>
      </c>
      <c r="W39" s="62">
        <f t="shared" si="85"/>
        <v>0</v>
      </c>
      <c r="X39" s="62">
        <f t="shared" si="85"/>
        <v>0</v>
      </c>
      <c r="Y39" s="62">
        <f t="shared" si="85"/>
        <v>0</v>
      </c>
      <c r="Z39" s="62">
        <f t="shared" si="85"/>
        <v>0</v>
      </c>
      <c r="AA39" s="62">
        <f t="shared" si="85"/>
        <v>0</v>
      </c>
      <c r="AB39" s="62">
        <f t="shared" si="85"/>
        <v>0</v>
      </c>
      <c r="AC39" s="62">
        <f t="shared" si="85"/>
        <v>0</v>
      </c>
      <c r="AD39" s="62">
        <f t="shared" si="85"/>
        <v>0</v>
      </c>
      <c r="AE39" s="62">
        <f t="shared" si="85"/>
        <v>0</v>
      </c>
      <c r="AF39" s="62">
        <f t="shared" si="85"/>
        <v>0</v>
      </c>
      <c r="AG39" s="62">
        <f t="shared" si="85"/>
        <v>0</v>
      </c>
      <c r="AH39" s="62">
        <f t="shared" si="85"/>
        <v>0</v>
      </c>
      <c r="AI39" s="62">
        <f t="shared" si="85"/>
        <v>0</v>
      </c>
      <c r="AK39" s="355"/>
      <c r="AL39" s="355"/>
      <c r="AM39" s="355"/>
    </row>
    <row r="40" spans="1:39" ht="26.25" hidden="1" customHeight="1" x14ac:dyDescent="0.2">
      <c r="A40" s="64"/>
      <c r="B40" s="188"/>
      <c r="C40" s="188" t="s">
        <v>322</v>
      </c>
      <c r="D40" s="65" t="s">
        <v>323</v>
      </c>
      <c r="E40" s="66"/>
      <c r="F40" s="66">
        <f>E40+G40</f>
        <v>0</v>
      </c>
      <c r="G40" s="66">
        <f>SUM(H40:S40)</f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>
        <f>T40+V40</f>
        <v>0</v>
      </c>
      <c r="V40" s="66">
        <f>SUM(W40:AG40)</f>
        <v>0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>
        <f>E40+T40</f>
        <v>0</v>
      </c>
      <c r="AI40" s="66">
        <f>U40+F40</f>
        <v>0</v>
      </c>
      <c r="AK40" s="355"/>
      <c r="AL40" s="355"/>
      <c r="AM40" s="355"/>
    </row>
    <row r="41" spans="1:39" ht="29.25" hidden="1" customHeight="1" x14ac:dyDescent="0.2">
      <c r="A41" s="60"/>
      <c r="B41" s="518" t="s">
        <v>636</v>
      </c>
      <c r="C41" s="518"/>
      <c r="D41" s="61" t="s">
        <v>637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f>E41+T41</f>
        <v>0</v>
      </c>
      <c r="AI41" s="62">
        <v>0</v>
      </c>
      <c r="AK41" s="355"/>
      <c r="AL41" s="355"/>
      <c r="AM41" s="355"/>
    </row>
    <row r="42" spans="1:39" s="175" customFormat="1" ht="24" x14ac:dyDescent="0.2">
      <c r="A42" s="512" t="s">
        <v>61</v>
      </c>
      <c r="B42" s="513"/>
      <c r="C42" s="513"/>
      <c r="D42" s="70" t="s">
        <v>62</v>
      </c>
      <c r="E42" s="58">
        <f t="shared" ref="E42:F42" si="86">SUM(E43,E46)</f>
        <v>2654048</v>
      </c>
      <c r="F42" s="58">
        <f t="shared" si="86"/>
        <v>2654048</v>
      </c>
      <c r="G42" s="58">
        <f t="shared" ref="G42:S42" si="87">SUM(G43,G46)</f>
        <v>0</v>
      </c>
      <c r="H42" s="58">
        <f t="shared" si="87"/>
        <v>0</v>
      </c>
      <c r="I42" s="58">
        <f t="shared" si="87"/>
        <v>0</v>
      </c>
      <c r="J42" s="58">
        <f t="shared" si="87"/>
        <v>0</v>
      </c>
      <c r="K42" s="58">
        <f t="shared" si="87"/>
        <v>0</v>
      </c>
      <c r="L42" s="58">
        <f t="shared" si="87"/>
        <v>0</v>
      </c>
      <c r="M42" s="58">
        <f t="shared" si="87"/>
        <v>0</v>
      </c>
      <c r="N42" s="58">
        <f t="shared" si="87"/>
        <v>0</v>
      </c>
      <c r="O42" s="58">
        <f t="shared" si="87"/>
        <v>0</v>
      </c>
      <c r="P42" s="58">
        <f t="shared" si="87"/>
        <v>0</v>
      </c>
      <c r="Q42" s="58">
        <f t="shared" si="87"/>
        <v>0</v>
      </c>
      <c r="R42" s="58">
        <f t="shared" si="87"/>
        <v>0</v>
      </c>
      <c r="S42" s="58">
        <f t="shared" si="87"/>
        <v>0</v>
      </c>
      <c r="T42" s="58">
        <f t="shared" ref="T42:AG42" si="88">SUM(T43,T46)</f>
        <v>0</v>
      </c>
      <c r="U42" s="58">
        <f t="shared" si="88"/>
        <v>0</v>
      </c>
      <c r="V42" s="58">
        <f t="shared" si="88"/>
        <v>0</v>
      </c>
      <c r="W42" s="58">
        <f t="shared" si="88"/>
        <v>0</v>
      </c>
      <c r="X42" s="58">
        <f t="shared" si="88"/>
        <v>0</v>
      </c>
      <c r="Y42" s="58">
        <f t="shared" si="88"/>
        <v>0</v>
      </c>
      <c r="Z42" s="58">
        <f t="shared" si="88"/>
        <v>0</v>
      </c>
      <c r="AA42" s="58">
        <f t="shared" si="88"/>
        <v>0</v>
      </c>
      <c r="AB42" s="58">
        <f t="shared" si="88"/>
        <v>0</v>
      </c>
      <c r="AC42" s="58">
        <f t="shared" si="88"/>
        <v>0</v>
      </c>
      <c r="AD42" s="58">
        <f t="shared" si="88"/>
        <v>0</v>
      </c>
      <c r="AE42" s="58">
        <f t="shared" si="88"/>
        <v>0</v>
      </c>
      <c r="AF42" s="58">
        <f t="shared" si="88"/>
        <v>0</v>
      </c>
      <c r="AG42" s="58">
        <f t="shared" si="88"/>
        <v>0</v>
      </c>
      <c r="AH42" s="58">
        <f t="shared" ref="AH42:AI42" si="89">SUM(AH43,AH46)</f>
        <v>2654048</v>
      </c>
      <c r="AI42" s="58">
        <f t="shared" si="89"/>
        <v>2654048</v>
      </c>
      <c r="AK42" s="355"/>
      <c r="AL42" s="355"/>
      <c r="AM42" s="355"/>
    </row>
    <row r="43" spans="1:39" s="174" customFormat="1" x14ac:dyDescent="0.2">
      <c r="A43" s="46"/>
      <c r="B43" s="514" t="s">
        <v>63</v>
      </c>
      <c r="C43" s="514"/>
      <c r="D43" s="47" t="s">
        <v>64</v>
      </c>
      <c r="E43" s="59">
        <f t="shared" ref="E43" si="90">SUM(E44:E45)</f>
        <v>13100</v>
      </c>
      <c r="F43" s="59">
        <f t="shared" ref="F43:S43" si="91">SUM(F44:F45)</f>
        <v>13100</v>
      </c>
      <c r="G43" s="59">
        <f t="shared" si="91"/>
        <v>0</v>
      </c>
      <c r="H43" s="59">
        <f t="shared" si="91"/>
        <v>0</v>
      </c>
      <c r="I43" s="59">
        <f t="shared" si="91"/>
        <v>0</v>
      </c>
      <c r="J43" s="59">
        <f t="shared" si="91"/>
        <v>0</v>
      </c>
      <c r="K43" s="59">
        <f t="shared" si="91"/>
        <v>0</v>
      </c>
      <c r="L43" s="59">
        <f t="shared" si="91"/>
        <v>0</v>
      </c>
      <c r="M43" s="59">
        <f t="shared" si="91"/>
        <v>0</v>
      </c>
      <c r="N43" s="59">
        <f t="shared" si="91"/>
        <v>0</v>
      </c>
      <c r="O43" s="59">
        <f t="shared" si="91"/>
        <v>0</v>
      </c>
      <c r="P43" s="59">
        <f t="shared" si="91"/>
        <v>0</v>
      </c>
      <c r="Q43" s="59">
        <f t="shared" si="91"/>
        <v>0</v>
      </c>
      <c r="R43" s="59">
        <f t="shared" si="91"/>
        <v>0</v>
      </c>
      <c r="S43" s="59">
        <f t="shared" si="91"/>
        <v>0</v>
      </c>
      <c r="T43" s="59">
        <f t="shared" ref="T43:AG43" si="92">SUM(T44:T45)</f>
        <v>0</v>
      </c>
      <c r="U43" s="59">
        <f t="shared" si="92"/>
        <v>0</v>
      </c>
      <c r="V43" s="59">
        <f t="shared" si="92"/>
        <v>0</v>
      </c>
      <c r="W43" s="59">
        <f t="shared" si="92"/>
        <v>0</v>
      </c>
      <c r="X43" s="59">
        <f t="shared" si="92"/>
        <v>0</v>
      </c>
      <c r="Y43" s="59">
        <f t="shared" si="92"/>
        <v>0</v>
      </c>
      <c r="Z43" s="59">
        <f t="shared" si="92"/>
        <v>0</v>
      </c>
      <c r="AA43" s="59">
        <f t="shared" si="92"/>
        <v>0</v>
      </c>
      <c r="AB43" s="59">
        <f t="shared" si="92"/>
        <v>0</v>
      </c>
      <c r="AC43" s="59">
        <f t="shared" si="92"/>
        <v>0</v>
      </c>
      <c r="AD43" s="59">
        <f t="shared" si="92"/>
        <v>0</v>
      </c>
      <c r="AE43" s="59">
        <f t="shared" si="92"/>
        <v>0</v>
      </c>
      <c r="AF43" s="59">
        <f t="shared" si="92"/>
        <v>0</v>
      </c>
      <c r="AG43" s="59">
        <f t="shared" si="92"/>
        <v>0</v>
      </c>
      <c r="AH43" s="59">
        <f t="shared" ref="AH43:AI43" si="93">SUM(AH44:AH45)</f>
        <v>13100</v>
      </c>
      <c r="AI43" s="59">
        <f t="shared" si="93"/>
        <v>13100</v>
      </c>
      <c r="AK43" s="355"/>
      <c r="AL43" s="355"/>
      <c r="AM43" s="355"/>
    </row>
    <row r="44" spans="1:39" ht="48" x14ac:dyDescent="0.2">
      <c r="A44" s="60"/>
      <c r="B44" s="518" t="s">
        <v>65</v>
      </c>
      <c r="C44" s="518"/>
      <c r="D44" s="61" t="s">
        <v>376</v>
      </c>
      <c r="E44" s="62">
        <v>9300</v>
      </c>
      <c r="F44" s="51">
        <f t="shared" ref="F44:F45" si="94">E44+G44</f>
        <v>9300</v>
      </c>
      <c r="G44" s="51">
        <f t="shared" ref="G44:G45" si="95">SUM(H44:S44)</f>
        <v>0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>
        <f t="shared" ref="U44:U45" si="96">T44+V44</f>
        <v>0</v>
      </c>
      <c r="V44" s="51">
        <f t="shared" ref="V44:V45" si="97">SUM(W44:AG44)</f>
        <v>0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>
        <f t="shared" ref="AH44:AH45" si="98">E44+T44</f>
        <v>9300</v>
      </c>
      <c r="AI44" s="51">
        <f t="shared" ref="AI44:AI45" si="99">U44+F44</f>
        <v>9300</v>
      </c>
      <c r="AK44" s="355"/>
      <c r="AL44" s="355"/>
      <c r="AM44" s="355"/>
    </row>
    <row r="45" spans="1:39" ht="24" x14ac:dyDescent="0.2">
      <c r="A45" s="71"/>
      <c r="B45" s="525" t="s">
        <v>66</v>
      </c>
      <c r="C45" s="525"/>
      <c r="D45" s="72" t="s">
        <v>218</v>
      </c>
      <c r="E45" s="73">
        <v>3800</v>
      </c>
      <c r="F45" s="66">
        <f t="shared" si="94"/>
        <v>3800</v>
      </c>
      <c r="G45" s="66">
        <f t="shared" si="95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2">
        <f t="shared" si="96"/>
        <v>0</v>
      </c>
      <c r="V45" s="66">
        <f t="shared" si="97"/>
        <v>0</v>
      </c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2">
        <f t="shared" si="98"/>
        <v>3800</v>
      </c>
      <c r="AI45" s="62">
        <f t="shared" si="99"/>
        <v>3800</v>
      </c>
      <c r="AK45" s="355"/>
      <c r="AL45" s="355"/>
      <c r="AM45" s="355"/>
    </row>
    <row r="46" spans="1:39" s="174" customFormat="1" x14ac:dyDescent="0.2">
      <c r="A46" s="46"/>
      <c r="B46" s="514" t="s">
        <v>67</v>
      </c>
      <c r="C46" s="514"/>
      <c r="D46" s="47" t="s">
        <v>68</v>
      </c>
      <c r="E46" s="59">
        <f t="shared" ref="E46:AG46" si="100">SUM(E47:E52)</f>
        <v>2640948</v>
      </c>
      <c r="F46" s="59">
        <f t="shared" ref="F46:S46" si="101">SUM(F47:F52)</f>
        <v>2640948</v>
      </c>
      <c r="G46" s="59">
        <f t="shared" si="101"/>
        <v>0</v>
      </c>
      <c r="H46" s="59">
        <f t="shared" si="101"/>
        <v>0</v>
      </c>
      <c r="I46" s="59">
        <f t="shared" si="101"/>
        <v>0</v>
      </c>
      <c r="J46" s="59">
        <f t="shared" si="101"/>
        <v>0</v>
      </c>
      <c r="K46" s="59">
        <f t="shared" si="101"/>
        <v>0</v>
      </c>
      <c r="L46" s="59">
        <f t="shared" si="101"/>
        <v>0</v>
      </c>
      <c r="M46" s="59">
        <f t="shared" si="101"/>
        <v>0</v>
      </c>
      <c r="N46" s="59">
        <f t="shared" si="101"/>
        <v>0</v>
      </c>
      <c r="O46" s="59">
        <f t="shared" si="101"/>
        <v>0</v>
      </c>
      <c r="P46" s="59">
        <f t="shared" si="101"/>
        <v>0</v>
      </c>
      <c r="Q46" s="59">
        <f t="shared" si="101"/>
        <v>0</v>
      </c>
      <c r="R46" s="59">
        <f t="shared" si="101"/>
        <v>0</v>
      </c>
      <c r="S46" s="59">
        <f t="shared" si="101"/>
        <v>0</v>
      </c>
      <c r="T46" s="59">
        <f t="shared" si="100"/>
        <v>0</v>
      </c>
      <c r="U46" s="233">
        <f t="shared" si="100"/>
        <v>0</v>
      </c>
      <c r="V46" s="233">
        <f t="shared" si="100"/>
        <v>0</v>
      </c>
      <c r="W46" s="233">
        <f t="shared" si="100"/>
        <v>0</v>
      </c>
      <c r="X46" s="233">
        <f t="shared" si="100"/>
        <v>0</v>
      </c>
      <c r="Y46" s="233">
        <f t="shared" si="100"/>
        <v>0</v>
      </c>
      <c r="Z46" s="233">
        <f t="shared" si="100"/>
        <v>0</v>
      </c>
      <c r="AA46" s="233">
        <f t="shared" si="100"/>
        <v>0</v>
      </c>
      <c r="AB46" s="233">
        <f t="shared" si="100"/>
        <v>0</v>
      </c>
      <c r="AC46" s="233">
        <f t="shared" si="100"/>
        <v>0</v>
      </c>
      <c r="AD46" s="233">
        <f t="shared" si="100"/>
        <v>0</v>
      </c>
      <c r="AE46" s="233">
        <f t="shared" si="100"/>
        <v>0</v>
      </c>
      <c r="AF46" s="233">
        <f t="shared" si="100"/>
        <v>0</v>
      </c>
      <c r="AG46" s="233">
        <f t="shared" si="100"/>
        <v>0</v>
      </c>
      <c r="AH46" s="233">
        <f t="shared" ref="AH46:AI46" si="102">SUM(AH47:AH52)</f>
        <v>2640948</v>
      </c>
      <c r="AI46" s="233">
        <f t="shared" si="102"/>
        <v>2640948</v>
      </c>
      <c r="AK46" s="355"/>
      <c r="AL46" s="355"/>
      <c r="AM46" s="355"/>
    </row>
    <row r="47" spans="1:39" ht="24" x14ac:dyDescent="0.2">
      <c r="A47" s="74"/>
      <c r="B47" s="531" t="s">
        <v>69</v>
      </c>
      <c r="C47" s="531"/>
      <c r="D47" s="75" t="s">
        <v>158</v>
      </c>
      <c r="E47" s="76"/>
      <c r="F47" s="66">
        <f t="shared" ref="F47:F52" si="103">E47+G47</f>
        <v>0</v>
      </c>
      <c r="G47" s="66">
        <f t="shared" ref="G47:G52" si="104">SUM(H47:S47)</f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>
        <f t="shared" ref="U47:U52" si="105">T47+V47</f>
        <v>0</v>
      </c>
      <c r="V47" s="66">
        <f t="shared" ref="V47:V52" si="106">SUM(W47:AG47)</f>
        <v>0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>
        <f t="shared" ref="AH47:AH52" si="107">E47+T47</f>
        <v>0</v>
      </c>
      <c r="AI47" s="66">
        <f t="shared" ref="AI47:AI52" si="108">U47+F47</f>
        <v>0</v>
      </c>
      <c r="AK47" s="355"/>
      <c r="AL47" s="355"/>
      <c r="AM47" s="355"/>
    </row>
    <row r="48" spans="1:39" x14ac:dyDescent="0.2">
      <c r="A48" s="74"/>
      <c r="B48" s="531" t="s">
        <v>70</v>
      </c>
      <c r="C48" s="531"/>
      <c r="D48" s="75" t="s">
        <v>159</v>
      </c>
      <c r="E48" s="76">
        <v>38000</v>
      </c>
      <c r="F48" s="76">
        <f t="shared" si="103"/>
        <v>38000</v>
      </c>
      <c r="G48" s="76">
        <f t="shared" si="104"/>
        <v>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>
        <f t="shared" si="105"/>
        <v>0</v>
      </c>
      <c r="V48" s="76">
        <f t="shared" si="106"/>
        <v>0</v>
      </c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>
        <f t="shared" si="107"/>
        <v>38000</v>
      </c>
      <c r="AI48" s="76">
        <f t="shared" si="108"/>
        <v>38000</v>
      </c>
      <c r="AK48" s="355"/>
      <c r="AL48" s="355"/>
      <c r="AM48" s="355"/>
    </row>
    <row r="49" spans="1:39" ht="24" x14ac:dyDescent="0.2">
      <c r="A49" s="74"/>
      <c r="B49" s="531" t="s">
        <v>71</v>
      </c>
      <c r="C49" s="531"/>
      <c r="D49" s="75" t="s">
        <v>160</v>
      </c>
      <c r="E49" s="76">
        <v>2514948</v>
      </c>
      <c r="F49" s="76">
        <f t="shared" si="103"/>
        <v>2514948</v>
      </c>
      <c r="G49" s="76">
        <f t="shared" si="104"/>
        <v>0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>
        <f t="shared" si="105"/>
        <v>0</v>
      </c>
      <c r="V49" s="76">
        <f t="shared" si="106"/>
        <v>0</v>
      </c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>
        <f t="shared" si="107"/>
        <v>2514948</v>
      </c>
      <c r="AI49" s="76">
        <f t="shared" si="108"/>
        <v>2514948</v>
      </c>
      <c r="AK49" s="355"/>
      <c r="AL49" s="355"/>
      <c r="AM49" s="355"/>
    </row>
    <row r="50" spans="1:39" ht="24" x14ac:dyDescent="0.2">
      <c r="A50" s="74"/>
      <c r="B50" s="531" t="s">
        <v>72</v>
      </c>
      <c r="C50" s="531"/>
      <c r="D50" s="75" t="s">
        <v>161</v>
      </c>
      <c r="E50" s="76">
        <v>50000</v>
      </c>
      <c r="F50" s="76">
        <f t="shared" si="103"/>
        <v>50000</v>
      </c>
      <c r="G50" s="76">
        <f t="shared" si="104"/>
        <v>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>
        <f t="shared" si="105"/>
        <v>0</v>
      </c>
      <c r="V50" s="76">
        <f t="shared" si="106"/>
        <v>0</v>
      </c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>
        <f t="shared" si="107"/>
        <v>50000</v>
      </c>
      <c r="AI50" s="76">
        <f t="shared" si="108"/>
        <v>50000</v>
      </c>
      <c r="AK50" s="355"/>
      <c r="AL50" s="355"/>
      <c r="AM50" s="355"/>
    </row>
    <row r="51" spans="1:39" ht="26.25" hidden="1" customHeight="1" x14ac:dyDescent="0.2">
      <c r="A51" s="55"/>
      <c r="B51" s="531" t="s">
        <v>352</v>
      </c>
      <c r="C51" s="532"/>
      <c r="D51" s="56" t="s">
        <v>353</v>
      </c>
      <c r="E51" s="57"/>
      <c r="F51" s="76">
        <f t="shared" si="103"/>
        <v>0</v>
      </c>
      <c r="G51" s="57">
        <f t="shared" si="104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76"/>
      <c r="U51" s="76">
        <f t="shared" si="105"/>
        <v>0</v>
      </c>
      <c r="V51" s="76">
        <f t="shared" si="106"/>
        <v>0</v>
      </c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>
        <f t="shared" si="107"/>
        <v>0</v>
      </c>
      <c r="AI51" s="76">
        <f t="shared" si="108"/>
        <v>0</v>
      </c>
      <c r="AK51" s="355"/>
      <c r="AL51" s="355"/>
      <c r="AM51" s="355"/>
    </row>
    <row r="52" spans="1:39" ht="24" x14ac:dyDescent="0.2">
      <c r="A52" s="55"/>
      <c r="B52" s="511" t="s">
        <v>145</v>
      </c>
      <c r="C52" s="511"/>
      <c r="D52" s="56" t="s">
        <v>619</v>
      </c>
      <c r="E52" s="57">
        <v>38000</v>
      </c>
      <c r="F52" s="66">
        <f t="shared" si="103"/>
        <v>38000</v>
      </c>
      <c r="G52" s="66">
        <f t="shared" si="104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>
        <f t="shared" si="105"/>
        <v>0</v>
      </c>
      <c r="V52" s="66">
        <f t="shared" si="106"/>
        <v>0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>
        <f t="shared" si="107"/>
        <v>38000</v>
      </c>
      <c r="AI52" s="66">
        <f t="shared" si="108"/>
        <v>38000</v>
      </c>
      <c r="AK52" s="355"/>
      <c r="AL52" s="355"/>
      <c r="AM52" s="355"/>
    </row>
    <row r="53" spans="1:39" s="175" customFormat="1" x14ac:dyDescent="0.2">
      <c r="A53" s="512" t="s">
        <v>73</v>
      </c>
      <c r="B53" s="513"/>
      <c r="C53" s="513"/>
      <c r="D53" s="70" t="s">
        <v>74</v>
      </c>
      <c r="E53" s="58">
        <f t="shared" ref="E53:AH53" si="109">SUM(E56,E54)</f>
        <v>154000</v>
      </c>
      <c r="F53" s="58">
        <f t="shared" ref="F53:S53" si="110">SUM(F56,F54)</f>
        <v>154000</v>
      </c>
      <c r="G53" s="58">
        <f t="shared" si="110"/>
        <v>0</v>
      </c>
      <c r="H53" s="58">
        <f t="shared" si="110"/>
        <v>0</v>
      </c>
      <c r="I53" s="58">
        <f t="shared" si="110"/>
        <v>0</v>
      </c>
      <c r="J53" s="58">
        <f t="shared" si="110"/>
        <v>0</v>
      </c>
      <c r="K53" s="58">
        <f t="shared" si="110"/>
        <v>0</v>
      </c>
      <c r="L53" s="58">
        <f t="shared" si="110"/>
        <v>0</v>
      </c>
      <c r="M53" s="58">
        <f t="shared" si="110"/>
        <v>0</v>
      </c>
      <c r="N53" s="58">
        <f t="shared" si="110"/>
        <v>0</v>
      </c>
      <c r="O53" s="58">
        <f t="shared" si="110"/>
        <v>0</v>
      </c>
      <c r="P53" s="58">
        <f t="shared" si="110"/>
        <v>0</v>
      </c>
      <c r="Q53" s="58">
        <f t="shared" si="110"/>
        <v>0</v>
      </c>
      <c r="R53" s="58">
        <f t="shared" si="110"/>
        <v>0</v>
      </c>
      <c r="S53" s="58">
        <f t="shared" si="110"/>
        <v>0</v>
      </c>
      <c r="T53" s="58">
        <f t="shared" si="109"/>
        <v>0</v>
      </c>
      <c r="U53" s="58">
        <f t="shared" si="109"/>
        <v>0</v>
      </c>
      <c r="V53" s="58">
        <f t="shared" si="109"/>
        <v>0</v>
      </c>
      <c r="W53" s="58">
        <f t="shared" si="109"/>
        <v>0</v>
      </c>
      <c r="X53" s="58">
        <f t="shared" si="109"/>
        <v>0</v>
      </c>
      <c r="Y53" s="58">
        <f t="shared" si="109"/>
        <v>0</v>
      </c>
      <c r="Z53" s="58">
        <f t="shared" si="109"/>
        <v>0</v>
      </c>
      <c r="AA53" s="58">
        <f t="shared" si="109"/>
        <v>0</v>
      </c>
      <c r="AB53" s="58">
        <f t="shared" si="109"/>
        <v>0</v>
      </c>
      <c r="AC53" s="58">
        <f t="shared" si="109"/>
        <v>0</v>
      </c>
      <c r="AD53" s="58">
        <f t="shared" si="109"/>
        <v>0</v>
      </c>
      <c r="AE53" s="58">
        <f t="shared" si="109"/>
        <v>0</v>
      </c>
      <c r="AF53" s="58">
        <f t="shared" si="109"/>
        <v>0</v>
      </c>
      <c r="AG53" s="58">
        <f t="shared" si="109"/>
        <v>0</v>
      </c>
      <c r="AH53" s="58">
        <f t="shared" si="109"/>
        <v>154000</v>
      </c>
      <c r="AI53" s="58">
        <f t="shared" ref="AI53" si="111">SUM(AI56,AI54)</f>
        <v>154000</v>
      </c>
      <c r="AK53" s="355"/>
      <c r="AL53" s="355"/>
      <c r="AM53" s="355"/>
    </row>
    <row r="54" spans="1:39" s="174" customFormat="1" x14ac:dyDescent="0.2">
      <c r="A54" s="46"/>
      <c r="B54" s="514" t="s">
        <v>75</v>
      </c>
      <c r="C54" s="514"/>
      <c r="D54" s="47" t="s">
        <v>76</v>
      </c>
      <c r="E54" s="59">
        <f t="shared" ref="E54:AI54" si="112">E55</f>
        <v>154000</v>
      </c>
      <c r="F54" s="59">
        <f t="shared" si="112"/>
        <v>154000</v>
      </c>
      <c r="G54" s="59">
        <f t="shared" si="112"/>
        <v>0</v>
      </c>
      <c r="H54" s="59">
        <f t="shared" si="112"/>
        <v>0</v>
      </c>
      <c r="I54" s="59">
        <f t="shared" si="112"/>
        <v>0</v>
      </c>
      <c r="J54" s="59">
        <f t="shared" si="112"/>
        <v>0</v>
      </c>
      <c r="K54" s="59">
        <f t="shared" si="112"/>
        <v>0</v>
      </c>
      <c r="L54" s="59">
        <f t="shared" si="112"/>
        <v>0</v>
      </c>
      <c r="M54" s="59">
        <f t="shared" si="112"/>
        <v>0</v>
      </c>
      <c r="N54" s="59">
        <f t="shared" si="112"/>
        <v>0</v>
      </c>
      <c r="O54" s="59">
        <f t="shared" si="112"/>
        <v>0</v>
      </c>
      <c r="P54" s="59">
        <f t="shared" si="112"/>
        <v>0</v>
      </c>
      <c r="Q54" s="59">
        <f t="shared" si="112"/>
        <v>0</v>
      </c>
      <c r="R54" s="59">
        <f t="shared" si="112"/>
        <v>0</v>
      </c>
      <c r="S54" s="59">
        <f t="shared" si="112"/>
        <v>0</v>
      </c>
      <c r="T54" s="59">
        <f t="shared" si="112"/>
        <v>0</v>
      </c>
      <c r="U54" s="59">
        <f t="shared" si="112"/>
        <v>0</v>
      </c>
      <c r="V54" s="59">
        <f t="shared" si="112"/>
        <v>0</v>
      </c>
      <c r="W54" s="59">
        <f t="shared" si="112"/>
        <v>0</v>
      </c>
      <c r="X54" s="59">
        <f t="shared" si="112"/>
        <v>0</v>
      </c>
      <c r="Y54" s="59">
        <f t="shared" si="112"/>
        <v>0</v>
      </c>
      <c r="Z54" s="59">
        <f t="shared" si="112"/>
        <v>0</v>
      </c>
      <c r="AA54" s="59">
        <f t="shared" si="112"/>
        <v>0</v>
      </c>
      <c r="AB54" s="59">
        <f t="shared" si="112"/>
        <v>0</v>
      </c>
      <c r="AC54" s="59">
        <f t="shared" si="112"/>
        <v>0</v>
      </c>
      <c r="AD54" s="59">
        <f t="shared" si="112"/>
        <v>0</v>
      </c>
      <c r="AE54" s="59">
        <f t="shared" si="112"/>
        <v>0</v>
      </c>
      <c r="AF54" s="59">
        <f t="shared" si="112"/>
        <v>0</v>
      </c>
      <c r="AG54" s="59">
        <f t="shared" si="112"/>
        <v>0</v>
      </c>
      <c r="AH54" s="59">
        <f t="shared" si="112"/>
        <v>154000</v>
      </c>
      <c r="AI54" s="59">
        <f t="shared" si="112"/>
        <v>154000</v>
      </c>
      <c r="AK54" s="355"/>
      <c r="AL54" s="355"/>
      <c r="AM54" s="355"/>
    </row>
    <row r="55" spans="1:39" x14ac:dyDescent="0.2">
      <c r="A55" s="177"/>
      <c r="B55" s="533" t="s">
        <v>77</v>
      </c>
      <c r="C55" s="533"/>
      <c r="D55" s="104" t="s">
        <v>78</v>
      </c>
      <c r="E55" s="105">
        <v>154000</v>
      </c>
      <c r="F55" s="62">
        <f t="shared" ref="F55:F56" si="113">E55+G55</f>
        <v>154000</v>
      </c>
      <c r="G55" s="62">
        <f t="shared" ref="G55:G56" si="114">SUM(H55:S55)</f>
        <v>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>
        <f t="shared" ref="U55:U56" si="115">T55+V55</f>
        <v>0</v>
      </c>
      <c r="V55" s="62">
        <f t="shared" ref="V55:V56" si="116">SUM(W55:AG55)</f>
        <v>0</v>
      </c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>
        <f>E55+T55</f>
        <v>154000</v>
      </c>
      <c r="AI55" s="62">
        <f t="shared" ref="AI55:AI56" si="117">U55+F55</f>
        <v>154000</v>
      </c>
      <c r="AK55" s="355"/>
      <c r="AL55" s="355"/>
      <c r="AM55" s="355"/>
    </row>
    <row r="56" spans="1:39" ht="24" hidden="1" x14ac:dyDescent="0.2">
      <c r="A56" s="64"/>
      <c r="B56" s="514" t="s">
        <v>324</v>
      </c>
      <c r="C56" s="514"/>
      <c r="D56" s="47" t="s">
        <v>325</v>
      </c>
      <c r="E56" s="59"/>
      <c r="F56" s="233">
        <f t="shared" si="113"/>
        <v>0</v>
      </c>
      <c r="G56" s="233">
        <f t="shared" si="114"/>
        <v>0</v>
      </c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>
        <f t="shared" si="115"/>
        <v>0</v>
      </c>
      <c r="V56" s="233">
        <f t="shared" si="116"/>
        <v>0</v>
      </c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>
        <f t="shared" si="117"/>
        <v>0</v>
      </c>
      <c r="AK56" s="355"/>
      <c r="AL56" s="355"/>
      <c r="AM56" s="355"/>
    </row>
    <row r="57" spans="1:39" s="175" customFormat="1" x14ac:dyDescent="0.2">
      <c r="A57" s="512" t="s">
        <v>79</v>
      </c>
      <c r="B57" s="513"/>
      <c r="C57" s="513"/>
      <c r="D57" s="70" t="s">
        <v>80</v>
      </c>
      <c r="E57" s="58">
        <f t="shared" ref="E57:F57" si="118">SUM(E58,E60)</f>
        <v>113932</v>
      </c>
      <c r="F57" s="58">
        <f t="shared" si="118"/>
        <v>113932</v>
      </c>
      <c r="G57" s="58">
        <f t="shared" ref="G57:S57" si="119">SUM(G58,G60)</f>
        <v>0</v>
      </c>
      <c r="H57" s="58">
        <f t="shared" si="119"/>
        <v>0</v>
      </c>
      <c r="I57" s="58">
        <f t="shared" si="119"/>
        <v>0</v>
      </c>
      <c r="J57" s="58">
        <f t="shared" si="119"/>
        <v>0</v>
      </c>
      <c r="K57" s="58">
        <f t="shared" si="119"/>
        <v>0</v>
      </c>
      <c r="L57" s="58">
        <f t="shared" si="119"/>
        <v>0</v>
      </c>
      <c r="M57" s="58">
        <f t="shared" si="119"/>
        <v>0</v>
      </c>
      <c r="N57" s="58">
        <f t="shared" si="119"/>
        <v>0</v>
      </c>
      <c r="O57" s="58">
        <f t="shared" si="119"/>
        <v>0</v>
      </c>
      <c r="P57" s="58">
        <f t="shared" si="119"/>
        <v>0</v>
      </c>
      <c r="Q57" s="58">
        <f t="shared" si="119"/>
        <v>0</v>
      </c>
      <c r="R57" s="58">
        <f t="shared" si="119"/>
        <v>0</v>
      </c>
      <c r="S57" s="58">
        <f t="shared" si="119"/>
        <v>0</v>
      </c>
      <c r="T57" s="58">
        <f t="shared" ref="T57:AG57" si="120">SUM(T58,T60)</f>
        <v>0</v>
      </c>
      <c r="U57" s="58">
        <f t="shared" si="120"/>
        <v>0</v>
      </c>
      <c r="V57" s="58">
        <f t="shared" si="120"/>
        <v>0</v>
      </c>
      <c r="W57" s="58">
        <f t="shared" si="120"/>
        <v>0</v>
      </c>
      <c r="X57" s="58">
        <f t="shared" si="120"/>
        <v>0</v>
      </c>
      <c r="Y57" s="58">
        <f t="shared" si="120"/>
        <v>0</v>
      </c>
      <c r="Z57" s="58">
        <f t="shared" si="120"/>
        <v>0</v>
      </c>
      <c r="AA57" s="58">
        <f t="shared" si="120"/>
        <v>0</v>
      </c>
      <c r="AB57" s="58">
        <f t="shared" si="120"/>
        <v>0</v>
      </c>
      <c r="AC57" s="58">
        <f t="shared" si="120"/>
        <v>0</v>
      </c>
      <c r="AD57" s="58">
        <f t="shared" si="120"/>
        <v>0</v>
      </c>
      <c r="AE57" s="58">
        <f t="shared" si="120"/>
        <v>0</v>
      </c>
      <c r="AF57" s="58">
        <f t="shared" si="120"/>
        <v>0</v>
      </c>
      <c r="AG57" s="58">
        <f t="shared" si="120"/>
        <v>0</v>
      </c>
      <c r="AH57" s="58">
        <f t="shared" ref="AH57:AI57" si="121">SUM(AH58,AH60)</f>
        <v>113932</v>
      </c>
      <c r="AI57" s="58">
        <f t="shared" si="121"/>
        <v>113932</v>
      </c>
      <c r="AK57" s="355"/>
      <c r="AL57" s="355"/>
      <c r="AM57" s="355"/>
    </row>
    <row r="58" spans="1:39" s="174" customFormat="1" ht="24" x14ac:dyDescent="0.2">
      <c r="A58" s="46"/>
      <c r="B58" s="534" t="s">
        <v>81</v>
      </c>
      <c r="C58" s="535"/>
      <c r="D58" s="77" t="s">
        <v>82</v>
      </c>
      <c r="E58" s="59">
        <f t="shared" ref="E58:AI58" si="122">SUM(E59)</f>
        <v>33200</v>
      </c>
      <c r="F58" s="59">
        <f t="shared" si="122"/>
        <v>33200</v>
      </c>
      <c r="G58" s="59">
        <f t="shared" si="122"/>
        <v>0</v>
      </c>
      <c r="H58" s="59">
        <f t="shared" si="122"/>
        <v>0</v>
      </c>
      <c r="I58" s="59">
        <f t="shared" si="122"/>
        <v>0</v>
      </c>
      <c r="J58" s="59">
        <f t="shared" si="122"/>
        <v>0</v>
      </c>
      <c r="K58" s="59">
        <f t="shared" si="122"/>
        <v>0</v>
      </c>
      <c r="L58" s="59">
        <f t="shared" si="122"/>
        <v>0</v>
      </c>
      <c r="M58" s="59">
        <f t="shared" si="122"/>
        <v>0</v>
      </c>
      <c r="N58" s="59">
        <f t="shared" si="122"/>
        <v>0</v>
      </c>
      <c r="O58" s="59">
        <f t="shared" si="122"/>
        <v>0</v>
      </c>
      <c r="P58" s="59">
        <f t="shared" si="122"/>
        <v>0</v>
      </c>
      <c r="Q58" s="59">
        <f t="shared" si="122"/>
        <v>0</v>
      </c>
      <c r="R58" s="59">
        <f t="shared" si="122"/>
        <v>0</v>
      </c>
      <c r="S58" s="59">
        <f t="shared" si="122"/>
        <v>0</v>
      </c>
      <c r="T58" s="59">
        <f t="shared" si="122"/>
        <v>0</v>
      </c>
      <c r="U58" s="233">
        <f t="shared" si="122"/>
        <v>0</v>
      </c>
      <c r="V58" s="233">
        <f t="shared" si="122"/>
        <v>0</v>
      </c>
      <c r="W58" s="233">
        <f t="shared" si="122"/>
        <v>0</v>
      </c>
      <c r="X58" s="233">
        <f t="shared" si="122"/>
        <v>0</v>
      </c>
      <c r="Y58" s="233">
        <f t="shared" si="122"/>
        <v>0</v>
      </c>
      <c r="Z58" s="233">
        <f t="shared" si="122"/>
        <v>0</v>
      </c>
      <c r="AA58" s="233">
        <f t="shared" si="122"/>
        <v>0</v>
      </c>
      <c r="AB58" s="233">
        <f t="shared" si="122"/>
        <v>0</v>
      </c>
      <c r="AC58" s="233">
        <f t="shared" si="122"/>
        <v>0</v>
      </c>
      <c r="AD58" s="233">
        <f t="shared" si="122"/>
        <v>0</v>
      </c>
      <c r="AE58" s="233">
        <f t="shared" si="122"/>
        <v>0</v>
      </c>
      <c r="AF58" s="233">
        <f t="shared" si="122"/>
        <v>0</v>
      </c>
      <c r="AG58" s="233">
        <f t="shared" si="122"/>
        <v>0</v>
      </c>
      <c r="AH58" s="233">
        <f t="shared" si="122"/>
        <v>33200</v>
      </c>
      <c r="AI58" s="233">
        <f t="shared" si="122"/>
        <v>33200</v>
      </c>
      <c r="AK58" s="355"/>
      <c r="AL58" s="355"/>
      <c r="AM58" s="355"/>
    </row>
    <row r="59" spans="1:39" ht="24" x14ac:dyDescent="0.2">
      <c r="A59" s="49"/>
      <c r="B59" s="536" t="s">
        <v>83</v>
      </c>
      <c r="C59" s="537"/>
      <c r="D59" s="78" t="s">
        <v>84</v>
      </c>
      <c r="E59" s="51">
        <v>33200</v>
      </c>
      <c r="F59" s="51">
        <f>E59+G59</f>
        <v>33200</v>
      </c>
      <c r="G59" s="51">
        <f>SUM(H59:S59)</f>
        <v>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>
        <f>T59+V59</f>
        <v>0</v>
      </c>
      <c r="V59" s="51">
        <f>SUM(W59:AG59)</f>
        <v>0</v>
      </c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>
        <f>E59+T59</f>
        <v>33200</v>
      </c>
      <c r="AI59" s="51">
        <f>U59+F59</f>
        <v>33200</v>
      </c>
      <c r="AJ59" s="175"/>
      <c r="AK59" s="355"/>
      <c r="AL59" s="355"/>
      <c r="AM59" s="355"/>
    </row>
    <row r="60" spans="1:39" s="174" customFormat="1" x14ac:dyDescent="0.2">
      <c r="A60" s="46"/>
      <c r="B60" s="514" t="s">
        <v>85</v>
      </c>
      <c r="C60" s="514"/>
      <c r="D60" s="47" t="s">
        <v>125</v>
      </c>
      <c r="E60" s="59">
        <f t="shared" ref="E60:AH60" si="123">SUM(E61+E63)</f>
        <v>80732</v>
      </c>
      <c r="F60" s="59">
        <f t="shared" ref="F60:S60" si="124">SUM(F61+F63)</f>
        <v>80732</v>
      </c>
      <c r="G60" s="59">
        <f t="shared" si="124"/>
        <v>0</v>
      </c>
      <c r="H60" s="59">
        <f t="shared" si="124"/>
        <v>0</v>
      </c>
      <c r="I60" s="59">
        <f t="shared" si="124"/>
        <v>0</v>
      </c>
      <c r="J60" s="59">
        <f t="shared" si="124"/>
        <v>0</v>
      </c>
      <c r="K60" s="59">
        <f t="shared" si="124"/>
        <v>0</v>
      </c>
      <c r="L60" s="59">
        <f t="shared" si="124"/>
        <v>0</v>
      </c>
      <c r="M60" s="59">
        <f t="shared" si="124"/>
        <v>0</v>
      </c>
      <c r="N60" s="59">
        <f t="shared" si="124"/>
        <v>0</v>
      </c>
      <c r="O60" s="59">
        <f t="shared" si="124"/>
        <v>0</v>
      </c>
      <c r="P60" s="59">
        <f t="shared" si="124"/>
        <v>0</v>
      </c>
      <c r="Q60" s="59">
        <f t="shared" si="124"/>
        <v>0</v>
      </c>
      <c r="R60" s="59">
        <f t="shared" si="124"/>
        <v>0</v>
      </c>
      <c r="S60" s="59">
        <f t="shared" si="124"/>
        <v>0</v>
      </c>
      <c r="T60" s="59">
        <f t="shared" si="123"/>
        <v>0</v>
      </c>
      <c r="U60" s="59">
        <f t="shared" si="123"/>
        <v>0</v>
      </c>
      <c r="V60" s="59">
        <f t="shared" si="123"/>
        <v>0</v>
      </c>
      <c r="W60" s="59">
        <f t="shared" si="123"/>
        <v>0</v>
      </c>
      <c r="X60" s="59">
        <f t="shared" si="123"/>
        <v>0</v>
      </c>
      <c r="Y60" s="59">
        <f t="shared" si="123"/>
        <v>0</v>
      </c>
      <c r="Z60" s="59">
        <f t="shared" si="123"/>
        <v>0</v>
      </c>
      <c r="AA60" s="59">
        <f t="shared" si="123"/>
        <v>0</v>
      </c>
      <c r="AB60" s="59">
        <f t="shared" si="123"/>
        <v>0</v>
      </c>
      <c r="AC60" s="59">
        <f t="shared" si="123"/>
        <v>0</v>
      </c>
      <c r="AD60" s="59">
        <f t="shared" si="123"/>
        <v>0</v>
      </c>
      <c r="AE60" s="59">
        <f t="shared" si="123"/>
        <v>0</v>
      </c>
      <c r="AF60" s="59">
        <f t="shared" si="123"/>
        <v>0</v>
      </c>
      <c r="AG60" s="59">
        <f t="shared" si="123"/>
        <v>0</v>
      </c>
      <c r="AH60" s="59">
        <f t="shared" si="123"/>
        <v>80732</v>
      </c>
      <c r="AI60" s="59">
        <f t="shared" ref="AI60" si="125">SUM(AI61+AI63)</f>
        <v>80732</v>
      </c>
      <c r="AK60" s="355"/>
      <c r="AL60" s="355"/>
      <c r="AM60" s="355"/>
    </row>
    <row r="61" spans="1:39" s="174" customFormat="1" hidden="1" x14ac:dyDescent="0.2">
      <c r="A61" s="206"/>
      <c r="B61" s="518" t="s">
        <v>354</v>
      </c>
      <c r="C61" s="530"/>
      <c r="D61" s="50" t="s">
        <v>356</v>
      </c>
      <c r="E61" s="51">
        <f t="shared" ref="E61:AI61" si="126">SUM(E62:E62)</f>
        <v>0</v>
      </c>
      <c r="F61" s="51">
        <f t="shared" si="126"/>
        <v>0</v>
      </c>
      <c r="G61" s="51">
        <f t="shared" si="126"/>
        <v>0</v>
      </c>
      <c r="H61" s="51">
        <f t="shared" si="126"/>
        <v>0</v>
      </c>
      <c r="I61" s="51">
        <f t="shared" si="126"/>
        <v>0</v>
      </c>
      <c r="J61" s="51">
        <f t="shared" si="126"/>
        <v>0</v>
      </c>
      <c r="K61" s="51">
        <f t="shared" si="126"/>
        <v>0</v>
      </c>
      <c r="L61" s="51">
        <f t="shared" si="126"/>
        <v>0</v>
      </c>
      <c r="M61" s="51">
        <f t="shared" si="126"/>
        <v>0</v>
      </c>
      <c r="N61" s="51">
        <f t="shared" si="126"/>
        <v>0</v>
      </c>
      <c r="O61" s="51">
        <f t="shared" si="126"/>
        <v>0</v>
      </c>
      <c r="P61" s="51">
        <f t="shared" si="126"/>
        <v>0</v>
      </c>
      <c r="Q61" s="51">
        <f t="shared" si="126"/>
        <v>0</v>
      </c>
      <c r="R61" s="51">
        <f t="shared" si="126"/>
        <v>0</v>
      </c>
      <c r="S61" s="51">
        <f t="shared" si="126"/>
        <v>0</v>
      </c>
      <c r="T61" s="51">
        <f t="shared" si="126"/>
        <v>0</v>
      </c>
      <c r="U61" s="51">
        <f t="shared" si="126"/>
        <v>0</v>
      </c>
      <c r="V61" s="51">
        <f t="shared" si="126"/>
        <v>0</v>
      </c>
      <c r="W61" s="51">
        <f t="shared" si="126"/>
        <v>0</v>
      </c>
      <c r="X61" s="51">
        <f t="shared" si="126"/>
        <v>0</v>
      </c>
      <c r="Y61" s="51">
        <f t="shared" si="126"/>
        <v>0</v>
      </c>
      <c r="Z61" s="51">
        <f t="shared" si="126"/>
        <v>0</v>
      </c>
      <c r="AA61" s="51">
        <f t="shared" si="126"/>
        <v>0</v>
      </c>
      <c r="AB61" s="51">
        <f t="shared" si="126"/>
        <v>0</v>
      </c>
      <c r="AC61" s="51">
        <f t="shared" si="126"/>
        <v>0</v>
      </c>
      <c r="AD61" s="51">
        <f t="shared" si="126"/>
        <v>0</v>
      </c>
      <c r="AE61" s="51">
        <f t="shared" si="126"/>
        <v>0</v>
      </c>
      <c r="AF61" s="51">
        <f t="shared" si="126"/>
        <v>0</v>
      </c>
      <c r="AG61" s="51">
        <f t="shared" si="126"/>
        <v>0</v>
      </c>
      <c r="AH61" s="51">
        <f t="shared" si="126"/>
        <v>0</v>
      </c>
      <c r="AI61" s="51">
        <f t="shared" si="126"/>
        <v>0</v>
      </c>
      <c r="AK61" s="355"/>
      <c r="AL61" s="355"/>
      <c r="AM61" s="355"/>
    </row>
    <row r="62" spans="1:39" s="174" customFormat="1" hidden="1" x14ac:dyDescent="0.2">
      <c r="A62" s="206"/>
      <c r="B62" s="540" t="s">
        <v>355</v>
      </c>
      <c r="C62" s="541"/>
      <c r="D62" s="50" t="s">
        <v>357</v>
      </c>
      <c r="E62" s="51"/>
      <c r="F62" s="51">
        <f>E62+G62</f>
        <v>0</v>
      </c>
      <c r="G62" s="51">
        <f>SUM(H62:S62)</f>
        <v>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>
        <f>T62+V62</f>
        <v>0</v>
      </c>
      <c r="V62" s="51">
        <f>SUM(W62:AG62)</f>
        <v>0</v>
      </c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>
        <f>E62+T62</f>
        <v>0</v>
      </c>
      <c r="AI62" s="51">
        <f>U62+F62</f>
        <v>0</v>
      </c>
      <c r="AK62" s="355"/>
      <c r="AL62" s="355"/>
      <c r="AM62" s="355"/>
    </row>
    <row r="63" spans="1:39" x14ac:dyDescent="0.2">
      <c r="A63" s="49"/>
      <c r="B63" s="523" t="s">
        <v>126</v>
      </c>
      <c r="C63" s="523"/>
      <c r="D63" s="50" t="s">
        <v>86</v>
      </c>
      <c r="E63" s="51">
        <f t="shared" ref="E63:AG63" si="127">SUM(E64:E65)</f>
        <v>80732</v>
      </c>
      <c r="F63" s="51">
        <f t="shared" ref="F63:S63" si="128">SUM(F64:F65)</f>
        <v>80732</v>
      </c>
      <c r="G63" s="51">
        <f t="shared" si="128"/>
        <v>0</v>
      </c>
      <c r="H63" s="51">
        <f t="shared" si="128"/>
        <v>0</v>
      </c>
      <c r="I63" s="51">
        <f t="shared" si="128"/>
        <v>0</v>
      </c>
      <c r="J63" s="51">
        <f t="shared" si="128"/>
        <v>0</v>
      </c>
      <c r="K63" s="51">
        <f t="shared" si="128"/>
        <v>0</v>
      </c>
      <c r="L63" s="51">
        <f t="shared" si="128"/>
        <v>0</v>
      </c>
      <c r="M63" s="51">
        <f t="shared" si="128"/>
        <v>0</v>
      </c>
      <c r="N63" s="51">
        <f t="shared" si="128"/>
        <v>0</v>
      </c>
      <c r="O63" s="51">
        <f t="shared" si="128"/>
        <v>0</v>
      </c>
      <c r="P63" s="51">
        <f t="shared" si="128"/>
        <v>0</v>
      </c>
      <c r="Q63" s="51">
        <f t="shared" si="128"/>
        <v>0</v>
      </c>
      <c r="R63" s="51">
        <f t="shared" si="128"/>
        <v>0</v>
      </c>
      <c r="S63" s="51">
        <f t="shared" si="128"/>
        <v>0</v>
      </c>
      <c r="T63" s="51">
        <f t="shared" si="127"/>
        <v>0</v>
      </c>
      <c r="U63" s="51">
        <f t="shared" si="127"/>
        <v>0</v>
      </c>
      <c r="V63" s="51">
        <f t="shared" si="127"/>
        <v>0</v>
      </c>
      <c r="W63" s="51">
        <f t="shared" si="127"/>
        <v>0</v>
      </c>
      <c r="X63" s="51">
        <f t="shared" si="127"/>
        <v>0</v>
      </c>
      <c r="Y63" s="51">
        <f t="shared" si="127"/>
        <v>0</v>
      </c>
      <c r="Z63" s="51">
        <f t="shared" si="127"/>
        <v>0</v>
      </c>
      <c r="AA63" s="51">
        <f t="shared" si="127"/>
        <v>0</v>
      </c>
      <c r="AB63" s="51">
        <f t="shared" si="127"/>
        <v>0</v>
      </c>
      <c r="AC63" s="51">
        <f t="shared" si="127"/>
        <v>0</v>
      </c>
      <c r="AD63" s="51">
        <f t="shared" si="127"/>
        <v>0</v>
      </c>
      <c r="AE63" s="51">
        <f t="shared" si="127"/>
        <v>0</v>
      </c>
      <c r="AF63" s="51">
        <f t="shared" si="127"/>
        <v>0</v>
      </c>
      <c r="AG63" s="51">
        <f t="shared" si="127"/>
        <v>0</v>
      </c>
      <c r="AH63" s="51">
        <f t="shared" ref="AH63:AI63" si="129">SUM(AH64:AH65)</f>
        <v>80732</v>
      </c>
      <c r="AI63" s="51">
        <f t="shared" si="129"/>
        <v>80732</v>
      </c>
      <c r="AK63" s="355"/>
      <c r="AL63" s="355"/>
      <c r="AM63" s="355"/>
    </row>
    <row r="64" spans="1:39" hidden="1" x14ac:dyDescent="0.2">
      <c r="A64" s="177"/>
      <c r="B64" s="538" t="s">
        <v>146</v>
      </c>
      <c r="C64" s="539"/>
      <c r="D64" s="104" t="s">
        <v>147</v>
      </c>
      <c r="E64" s="105"/>
      <c r="F64" s="105">
        <f t="shared" ref="F64:F65" si="130">E64+G64</f>
        <v>0</v>
      </c>
      <c r="G64" s="105">
        <f t="shared" ref="G64:G65" si="131">SUM(H64:S64)</f>
        <v>0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>
        <f t="shared" ref="U64:U65" si="132">T64+V64</f>
        <v>0</v>
      </c>
      <c r="V64" s="105">
        <f t="shared" ref="V64:V65" si="133">SUM(W64:AG64)</f>
        <v>0</v>
      </c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>
        <f>E64+T64</f>
        <v>0</v>
      </c>
      <c r="AI64" s="105">
        <f t="shared" ref="AI64:AI65" si="134">U64+F64</f>
        <v>0</v>
      </c>
      <c r="AK64" s="355"/>
      <c r="AL64" s="355"/>
      <c r="AM64" s="355"/>
    </row>
    <row r="65" spans="1:39" ht="24" x14ac:dyDescent="0.2">
      <c r="A65" s="176"/>
      <c r="B65" s="542" t="s">
        <v>127</v>
      </c>
      <c r="C65" s="543"/>
      <c r="D65" s="130" t="s">
        <v>128</v>
      </c>
      <c r="E65" s="128">
        <v>80732</v>
      </c>
      <c r="F65" s="128">
        <f t="shared" si="130"/>
        <v>80732</v>
      </c>
      <c r="G65" s="128">
        <f t="shared" si="131"/>
        <v>0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>
        <f t="shared" si="132"/>
        <v>0</v>
      </c>
      <c r="V65" s="128">
        <f t="shared" si="133"/>
        <v>0</v>
      </c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>
        <f>E65+T65</f>
        <v>80732</v>
      </c>
      <c r="AI65" s="128">
        <f t="shared" si="134"/>
        <v>80732</v>
      </c>
      <c r="AK65" s="355"/>
      <c r="AL65" s="355"/>
      <c r="AM65" s="355"/>
    </row>
    <row r="66" spans="1:39" s="175" customFormat="1" ht="48" x14ac:dyDescent="0.2">
      <c r="A66" s="512" t="s">
        <v>87</v>
      </c>
      <c r="B66" s="513"/>
      <c r="C66" s="513"/>
      <c r="D66" s="70" t="s">
        <v>171</v>
      </c>
      <c r="E66" s="58">
        <f t="shared" ref="E66:AH66" si="135">SUM(E72,E68,E67,E71)</f>
        <v>4400000</v>
      </c>
      <c r="F66" s="58">
        <f t="shared" ref="F66:S66" si="136">SUM(F72,F68,F67,F71)</f>
        <v>4400000</v>
      </c>
      <c r="G66" s="58">
        <f t="shared" si="136"/>
        <v>0</v>
      </c>
      <c r="H66" s="58">
        <f t="shared" si="136"/>
        <v>0</v>
      </c>
      <c r="I66" s="58">
        <f t="shared" si="136"/>
        <v>0</v>
      </c>
      <c r="J66" s="58">
        <f t="shared" si="136"/>
        <v>0</v>
      </c>
      <c r="K66" s="58">
        <f t="shared" si="136"/>
        <v>0</v>
      </c>
      <c r="L66" s="58">
        <f t="shared" si="136"/>
        <v>0</v>
      </c>
      <c r="M66" s="58">
        <f t="shared" si="136"/>
        <v>0</v>
      </c>
      <c r="N66" s="58">
        <f t="shared" si="136"/>
        <v>0</v>
      </c>
      <c r="O66" s="58">
        <f t="shared" si="136"/>
        <v>0</v>
      </c>
      <c r="P66" s="58">
        <f t="shared" si="136"/>
        <v>0</v>
      </c>
      <c r="Q66" s="58">
        <f t="shared" si="136"/>
        <v>0</v>
      </c>
      <c r="R66" s="58">
        <f t="shared" si="136"/>
        <v>0</v>
      </c>
      <c r="S66" s="58">
        <f t="shared" si="136"/>
        <v>0</v>
      </c>
      <c r="T66" s="58">
        <f t="shared" si="135"/>
        <v>0</v>
      </c>
      <c r="U66" s="58">
        <f t="shared" si="135"/>
        <v>0</v>
      </c>
      <c r="V66" s="58">
        <f t="shared" si="135"/>
        <v>0</v>
      </c>
      <c r="W66" s="58">
        <f t="shared" si="135"/>
        <v>0</v>
      </c>
      <c r="X66" s="58">
        <f t="shared" si="135"/>
        <v>0</v>
      </c>
      <c r="Y66" s="58">
        <f t="shared" si="135"/>
        <v>0</v>
      </c>
      <c r="Z66" s="58">
        <f t="shared" si="135"/>
        <v>0</v>
      </c>
      <c r="AA66" s="58">
        <f t="shared" si="135"/>
        <v>0</v>
      </c>
      <c r="AB66" s="58">
        <f t="shared" si="135"/>
        <v>0</v>
      </c>
      <c r="AC66" s="58">
        <f t="shared" si="135"/>
        <v>0</v>
      </c>
      <c r="AD66" s="58">
        <f t="shared" si="135"/>
        <v>0</v>
      </c>
      <c r="AE66" s="58">
        <f t="shared" si="135"/>
        <v>0</v>
      </c>
      <c r="AF66" s="58">
        <f t="shared" si="135"/>
        <v>0</v>
      </c>
      <c r="AG66" s="58">
        <f t="shared" si="135"/>
        <v>0</v>
      </c>
      <c r="AH66" s="58">
        <f t="shared" si="135"/>
        <v>4400000</v>
      </c>
      <c r="AI66" s="58">
        <f t="shared" ref="AI66" si="137">SUM(AI72,AI68,AI67,AI71)</f>
        <v>4400000</v>
      </c>
      <c r="AK66" s="355"/>
      <c r="AL66" s="355"/>
      <c r="AM66" s="355"/>
    </row>
    <row r="67" spans="1:39" s="174" customFormat="1" ht="12.75" x14ac:dyDescent="0.2">
      <c r="A67" s="126"/>
      <c r="B67" s="219" t="s">
        <v>231</v>
      </c>
      <c r="C67" s="219"/>
      <c r="D67" s="47" t="s">
        <v>230</v>
      </c>
      <c r="E67" s="59"/>
      <c r="F67" s="59">
        <f>E67+G67</f>
        <v>0</v>
      </c>
      <c r="G67" s="59">
        <f>SUM(H67:S67)</f>
        <v>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>
        <f>T67+V67</f>
        <v>0</v>
      </c>
      <c r="V67" s="59">
        <f>SUM(W67:AG67)</f>
        <v>0</v>
      </c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>
        <f>E67+T67</f>
        <v>0</v>
      </c>
      <c r="AI67" s="59">
        <f>U67+F67</f>
        <v>0</v>
      </c>
      <c r="AK67" s="355"/>
      <c r="AL67" s="355"/>
      <c r="AM67" s="355"/>
    </row>
    <row r="68" spans="1:39" s="174" customFormat="1" x14ac:dyDescent="0.2">
      <c r="A68" s="46"/>
      <c r="B68" s="514" t="s">
        <v>242</v>
      </c>
      <c r="C68" s="514"/>
      <c r="D68" s="47" t="s">
        <v>245</v>
      </c>
      <c r="E68" s="59">
        <f t="shared" ref="E68:AG68" si="138">SUM(E69:E70)</f>
        <v>3757000</v>
      </c>
      <c r="F68" s="59">
        <f t="shared" ref="F68:S68" si="139">SUM(F69:F70)</f>
        <v>3757000</v>
      </c>
      <c r="G68" s="59">
        <f t="shared" si="139"/>
        <v>0</v>
      </c>
      <c r="H68" s="59">
        <f t="shared" si="139"/>
        <v>0</v>
      </c>
      <c r="I68" s="59">
        <f t="shared" si="139"/>
        <v>0</v>
      </c>
      <c r="J68" s="59">
        <f t="shared" si="139"/>
        <v>0</v>
      </c>
      <c r="K68" s="59">
        <f t="shared" si="139"/>
        <v>0</v>
      </c>
      <c r="L68" s="59">
        <f t="shared" si="139"/>
        <v>0</v>
      </c>
      <c r="M68" s="59">
        <f t="shared" si="139"/>
        <v>0</v>
      </c>
      <c r="N68" s="59">
        <f t="shared" si="139"/>
        <v>0</v>
      </c>
      <c r="O68" s="59">
        <f t="shared" si="139"/>
        <v>0</v>
      </c>
      <c r="P68" s="59">
        <f t="shared" si="139"/>
        <v>0</v>
      </c>
      <c r="Q68" s="59">
        <f t="shared" si="139"/>
        <v>0</v>
      </c>
      <c r="R68" s="59">
        <f t="shared" si="139"/>
        <v>0</v>
      </c>
      <c r="S68" s="59">
        <f t="shared" si="139"/>
        <v>0</v>
      </c>
      <c r="T68" s="59">
        <f t="shared" si="138"/>
        <v>0</v>
      </c>
      <c r="U68" s="59">
        <f t="shared" si="138"/>
        <v>0</v>
      </c>
      <c r="V68" s="59">
        <f t="shared" si="138"/>
        <v>0</v>
      </c>
      <c r="W68" s="59">
        <f t="shared" si="138"/>
        <v>0</v>
      </c>
      <c r="X68" s="59">
        <f t="shared" si="138"/>
        <v>0</v>
      </c>
      <c r="Y68" s="59">
        <f t="shared" si="138"/>
        <v>0</v>
      </c>
      <c r="Z68" s="59">
        <f t="shared" si="138"/>
        <v>0</v>
      </c>
      <c r="AA68" s="59">
        <f t="shared" si="138"/>
        <v>0</v>
      </c>
      <c r="AB68" s="59">
        <f t="shared" si="138"/>
        <v>0</v>
      </c>
      <c r="AC68" s="59">
        <f t="shared" si="138"/>
        <v>0</v>
      </c>
      <c r="AD68" s="59">
        <f t="shared" si="138"/>
        <v>0</v>
      </c>
      <c r="AE68" s="59">
        <f t="shared" si="138"/>
        <v>0</v>
      </c>
      <c r="AF68" s="59">
        <f t="shared" si="138"/>
        <v>0</v>
      </c>
      <c r="AG68" s="59">
        <f t="shared" si="138"/>
        <v>0</v>
      </c>
      <c r="AH68" s="59">
        <f t="shared" ref="AH68:AI68" si="140">SUM(AH69:AH70)</f>
        <v>3757000</v>
      </c>
      <c r="AI68" s="59">
        <f t="shared" si="140"/>
        <v>3757000</v>
      </c>
      <c r="AK68" s="355"/>
      <c r="AL68" s="355"/>
      <c r="AM68" s="355"/>
    </row>
    <row r="69" spans="1:39" s="174" customFormat="1" x14ac:dyDescent="0.2">
      <c r="A69" s="46"/>
      <c r="B69" s="523" t="s">
        <v>148</v>
      </c>
      <c r="C69" s="523"/>
      <c r="D69" s="61" t="s">
        <v>149</v>
      </c>
      <c r="E69" s="62">
        <f>1000000+3198832-41100-732-400000</f>
        <v>3757000</v>
      </c>
      <c r="F69" s="62">
        <f t="shared" ref="F69:F71" si="141">E69+G69</f>
        <v>3757000</v>
      </c>
      <c r="G69" s="62">
        <f t="shared" ref="G69:G71" si="142">SUM(H69:S69)</f>
        <v>0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>
        <f t="shared" ref="U69:U71" si="143">T69+V69</f>
        <v>0</v>
      </c>
      <c r="V69" s="62">
        <f t="shared" ref="V69:V71" si="144">SUM(W69:AG69)</f>
        <v>0</v>
      </c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>
        <f t="shared" ref="AH69:AH71" si="145">E69+T69</f>
        <v>3757000</v>
      </c>
      <c r="AI69" s="62">
        <f t="shared" ref="AI69:AI71" si="146">U69+F69</f>
        <v>3757000</v>
      </c>
      <c r="AK69" s="355"/>
      <c r="AL69" s="355"/>
      <c r="AM69" s="355"/>
    </row>
    <row r="70" spans="1:39" s="174" customFormat="1" hidden="1" x14ac:dyDescent="0.2">
      <c r="A70" s="46"/>
      <c r="B70" s="518" t="s">
        <v>243</v>
      </c>
      <c r="C70" s="518"/>
      <c r="D70" s="61" t="s">
        <v>244</v>
      </c>
      <c r="E70" s="62"/>
      <c r="F70" s="62">
        <f t="shared" si="141"/>
        <v>0</v>
      </c>
      <c r="G70" s="62">
        <f t="shared" si="142"/>
        <v>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>
        <f t="shared" si="143"/>
        <v>0</v>
      </c>
      <c r="V70" s="62">
        <f t="shared" si="144"/>
        <v>0</v>
      </c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>
        <f t="shared" si="145"/>
        <v>0</v>
      </c>
      <c r="AI70" s="62">
        <f t="shared" si="146"/>
        <v>0</v>
      </c>
      <c r="AK70" s="355"/>
      <c r="AL70" s="355"/>
      <c r="AM70" s="355"/>
    </row>
    <row r="71" spans="1:39" s="174" customFormat="1" ht="24" hidden="1" x14ac:dyDescent="0.2">
      <c r="A71" s="46"/>
      <c r="B71" s="172" t="s">
        <v>246</v>
      </c>
      <c r="C71" s="172"/>
      <c r="D71" s="47" t="s">
        <v>301</v>
      </c>
      <c r="E71" s="59"/>
      <c r="F71" s="59">
        <f t="shared" si="141"/>
        <v>0</v>
      </c>
      <c r="G71" s="59">
        <f t="shared" si="142"/>
        <v>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>
        <f t="shared" si="143"/>
        <v>0</v>
      </c>
      <c r="V71" s="59">
        <f t="shared" si="144"/>
        <v>0</v>
      </c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>
        <f t="shared" si="145"/>
        <v>0</v>
      </c>
      <c r="AI71" s="59">
        <f t="shared" si="146"/>
        <v>0</v>
      </c>
      <c r="AK71" s="355"/>
      <c r="AL71" s="355"/>
      <c r="AM71" s="355"/>
    </row>
    <row r="72" spans="1:39" s="174" customFormat="1" ht="24" x14ac:dyDescent="0.2">
      <c r="A72" s="46"/>
      <c r="B72" s="514" t="s">
        <v>150</v>
      </c>
      <c r="C72" s="514"/>
      <c r="D72" s="47" t="s">
        <v>119</v>
      </c>
      <c r="E72" s="59">
        <f t="shared" ref="E72:AG72" si="147">SUM(E73:E75)</f>
        <v>643000</v>
      </c>
      <c r="F72" s="59">
        <f t="shared" ref="F72:S72" si="148">SUM(F73:F75)</f>
        <v>643000</v>
      </c>
      <c r="G72" s="59">
        <f t="shared" si="148"/>
        <v>0</v>
      </c>
      <c r="H72" s="59">
        <f t="shared" si="148"/>
        <v>0</v>
      </c>
      <c r="I72" s="59">
        <f t="shared" si="148"/>
        <v>0</v>
      </c>
      <c r="J72" s="59">
        <f t="shared" si="148"/>
        <v>0</v>
      </c>
      <c r="K72" s="59">
        <f t="shared" si="148"/>
        <v>0</v>
      </c>
      <c r="L72" s="59">
        <f t="shared" si="148"/>
        <v>0</v>
      </c>
      <c r="M72" s="59">
        <f t="shared" si="148"/>
        <v>0</v>
      </c>
      <c r="N72" s="59">
        <f t="shared" si="148"/>
        <v>0</v>
      </c>
      <c r="O72" s="59">
        <f t="shared" si="148"/>
        <v>0</v>
      </c>
      <c r="P72" s="59">
        <f t="shared" si="148"/>
        <v>0</v>
      </c>
      <c r="Q72" s="59">
        <f t="shared" si="148"/>
        <v>0</v>
      </c>
      <c r="R72" s="59">
        <f t="shared" si="148"/>
        <v>0</v>
      </c>
      <c r="S72" s="59">
        <f t="shared" si="148"/>
        <v>0</v>
      </c>
      <c r="T72" s="59">
        <f t="shared" si="147"/>
        <v>0</v>
      </c>
      <c r="U72" s="59">
        <f t="shared" si="147"/>
        <v>0</v>
      </c>
      <c r="V72" s="59">
        <f t="shared" si="147"/>
        <v>0</v>
      </c>
      <c r="W72" s="59">
        <f t="shared" si="147"/>
        <v>0</v>
      </c>
      <c r="X72" s="59">
        <f t="shared" si="147"/>
        <v>0</v>
      </c>
      <c r="Y72" s="59">
        <f t="shared" si="147"/>
        <v>0</v>
      </c>
      <c r="Z72" s="59">
        <f t="shared" si="147"/>
        <v>0</v>
      </c>
      <c r="AA72" s="59">
        <f t="shared" si="147"/>
        <v>0</v>
      </c>
      <c r="AB72" s="59">
        <f t="shared" si="147"/>
        <v>0</v>
      </c>
      <c r="AC72" s="59">
        <f t="shared" si="147"/>
        <v>0</v>
      </c>
      <c r="AD72" s="59">
        <f t="shared" si="147"/>
        <v>0</v>
      </c>
      <c r="AE72" s="59">
        <f t="shared" si="147"/>
        <v>0</v>
      </c>
      <c r="AF72" s="59">
        <f t="shared" si="147"/>
        <v>0</v>
      </c>
      <c r="AG72" s="59">
        <f t="shared" si="147"/>
        <v>0</v>
      </c>
      <c r="AH72" s="59">
        <f t="shared" ref="AH72" si="149">SUM(AH73:AH75)</f>
        <v>643000</v>
      </c>
      <c r="AI72" s="59">
        <f t="shared" ref="AI72" si="150">SUM(AI73:AI75)</f>
        <v>643000</v>
      </c>
      <c r="AK72" s="355"/>
      <c r="AL72" s="355"/>
      <c r="AM72" s="355"/>
    </row>
    <row r="73" spans="1:39" x14ac:dyDescent="0.2">
      <c r="A73" s="49"/>
      <c r="B73" s="523" t="s">
        <v>151</v>
      </c>
      <c r="C73" s="523"/>
      <c r="D73" s="50" t="s">
        <v>120</v>
      </c>
      <c r="E73" s="51">
        <v>233000</v>
      </c>
      <c r="F73" s="51">
        <f t="shared" ref="F73:F75" si="151">E73+G73</f>
        <v>233000</v>
      </c>
      <c r="G73" s="51">
        <f t="shared" ref="G73:G75" si="152">SUM(H73:S73)</f>
        <v>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>
        <f t="shared" ref="U73:U75" si="153">T73+V73</f>
        <v>0</v>
      </c>
      <c r="V73" s="51">
        <f t="shared" ref="V73:V75" si="154">SUM(W73:AG73)</f>
        <v>0</v>
      </c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>
        <f t="shared" ref="AH73:AH75" si="155">E73+T73</f>
        <v>233000</v>
      </c>
      <c r="AI73" s="51">
        <f t="shared" ref="AI73:AI75" si="156">U73+F73</f>
        <v>233000</v>
      </c>
      <c r="AK73" s="355"/>
      <c r="AL73" s="355"/>
      <c r="AM73" s="355"/>
    </row>
    <row r="74" spans="1:39" x14ac:dyDescent="0.2">
      <c r="A74" s="60"/>
      <c r="B74" s="518" t="s">
        <v>152</v>
      </c>
      <c r="C74" s="518"/>
      <c r="D74" s="61" t="s">
        <v>121</v>
      </c>
      <c r="E74" s="62">
        <v>30000</v>
      </c>
      <c r="F74" s="62">
        <f t="shared" si="151"/>
        <v>30000</v>
      </c>
      <c r="G74" s="62">
        <f t="shared" si="152"/>
        <v>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>
        <f t="shared" si="153"/>
        <v>0</v>
      </c>
      <c r="V74" s="62">
        <f t="shared" si="154"/>
        <v>0</v>
      </c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>
        <f t="shared" si="155"/>
        <v>30000</v>
      </c>
      <c r="AI74" s="62">
        <f t="shared" si="156"/>
        <v>30000</v>
      </c>
      <c r="AK74" s="355"/>
      <c r="AL74" s="355"/>
      <c r="AM74" s="355"/>
    </row>
    <row r="75" spans="1:39" x14ac:dyDescent="0.2">
      <c r="A75" s="71"/>
      <c r="B75" s="525" t="s">
        <v>153</v>
      </c>
      <c r="C75" s="525"/>
      <c r="D75" s="72" t="s">
        <v>122</v>
      </c>
      <c r="E75" s="73">
        <v>380000</v>
      </c>
      <c r="F75" s="73">
        <f t="shared" si="151"/>
        <v>380000</v>
      </c>
      <c r="G75" s="73">
        <f t="shared" si="152"/>
        <v>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>
        <f t="shared" si="153"/>
        <v>0</v>
      </c>
      <c r="V75" s="73">
        <f t="shared" si="154"/>
        <v>0</v>
      </c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>
        <f t="shared" si="155"/>
        <v>380000</v>
      </c>
      <c r="AI75" s="73">
        <f t="shared" si="156"/>
        <v>380000</v>
      </c>
      <c r="AK75" s="355"/>
      <c r="AL75" s="355"/>
      <c r="AM75" s="355"/>
    </row>
    <row r="76" spans="1:39" s="175" customFormat="1" x14ac:dyDescent="0.2">
      <c r="A76" s="512" t="s">
        <v>88</v>
      </c>
      <c r="B76" s="513"/>
      <c r="C76" s="513"/>
      <c r="D76" s="70" t="s">
        <v>89</v>
      </c>
      <c r="E76" s="58">
        <f t="shared" ref="E76:AI76" si="157">SUM(E77)</f>
        <v>11305132</v>
      </c>
      <c r="F76" s="58">
        <f t="shared" si="157"/>
        <v>11926182</v>
      </c>
      <c r="G76" s="58">
        <f t="shared" si="157"/>
        <v>621050</v>
      </c>
      <c r="H76" s="58">
        <f t="shared" si="157"/>
        <v>68527</v>
      </c>
      <c r="I76" s="58">
        <f t="shared" si="157"/>
        <v>552523</v>
      </c>
      <c r="J76" s="58">
        <f t="shared" si="157"/>
        <v>0</v>
      </c>
      <c r="K76" s="58">
        <f t="shared" si="157"/>
        <v>0</v>
      </c>
      <c r="L76" s="58">
        <f t="shared" si="157"/>
        <v>0</v>
      </c>
      <c r="M76" s="58">
        <f t="shared" si="157"/>
        <v>0</v>
      </c>
      <c r="N76" s="58">
        <f t="shared" si="157"/>
        <v>0</v>
      </c>
      <c r="O76" s="58">
        <f t="shared" si="157"/>
        <v>0</v>
      </c>
      <c r="P76" s="58">
        <f t="shared" si="157"/>
        <v>0</v>
      </c>
      <c r="Q76" s="58">
        <f t="shared" si="157"/>
        <v>0</v>
      </c>
      <c r="R76" s="58">
        <f t="shared" si="157"/>
        <v>0</v>
      </c>
      <c r="S76" s="58">
        <f t="shared" si="157"/>
        <v>0</v>
      </c>
      <c r="T76" s="58">
        <f t="shared" si="157"/>
        <v>0</v>
      </c>
      <c r="U76" s="58">
        <f t="shared" si="157"/>
        <v>0</v>
      </c>
      <c r="V76" s="58">
        <f t="shared" si="157"/>
        <v>0</v>
      </c>
      <c r="W76" s="58">
        <f t="shared" si="157"/>
        <v>0</v>
      </c>
      <c r="X76" s="58">
        <f t="shared" si="157"/>
        <v>0</v>
      </c>
      <c r="Y76" s="58">
        <f t="shared" si="157"/>
        <v>0</v>
      </c>
      <c r="Z76" s="58">
        <f t="shared" si="157"/>
        <v>0</v>
      </c>
      <c r="AA76" s="58">
        <f t="shared" si="157"/>
        <v>0</v>
      </c>
      <c r="AB76" s="58">
        <f t="shared" si="157"/>
        <v>0</v>
      </c>
      <c r="AC76" s="58">
        <f t="shared" si="157"/>
        <v>0</v>
      </c>
      <c r="AD76" s="58">
        <f t="shared" si="157"/>
        <v>0</v>
      </c>
      <c r="AE76" s="58">
        <f t="shared" si="157"/>
        <v>0</v>
      </c>
      <c r="AF76" s="58">
        <f t="shared" si="157"/>
        <v>0</v>
      </c>
      <c r="AG76" s="58">
        <f t="shared" si="157"/>
        <v>0</v>
      </c>
      <c r="AH76" s="58">
        <f t="shared" si="157"/>
        <v>11305132</v>
      </c>
      <c r="AI76" s="58">
        <f t="shared" si="157"/>
        <v>11926182</v>
      </c>
      <c r="AK76" s="355"/>
      <c r="AL76" s="355"/>
      <c r="AM76" s="355"/>
    </row>
    <row r="77" spans="1:39" s="174" customFormat="1" x14ac:dyDescent="0.2">
      <c r="A77" s="46"/>
      <c r="B77" s="514" t="s">
        <v>90</v>
      </c>
      <c r="C77" s="514"/>
      <c r="D77" s="47" t="s">
        <v>267</v>
      </c>
      <c r="E77" s="59">
        <f t="shared" ref="E77:F77" si="158">SUM(,E78,E79,E80)</f>
        <v>11305132</v>
      </c>
      <c r="F77" s="59">
        <f t="shared" si="158"/>
        <v>11926182</v>
      </c>
      <c r="G77" s="59">
        <f t="shared" ref="G77:S77" si="159">SUM(,G78,G79,G80)</f>
        <v>621050</v>
      </c>
      <c r="H77" s="59">
        <f>SUM(,H78,H79,H80)</f>
        <v>68527</v>
      </c>
      <c r="I77" s="59">
        <f t="shared" si="159"/>
        <v>552523</v>
      </c>
      <c r="J77" s="59">
        <f t="shared" si="159"/>
        <v>0</v>
      </c>
      <c r="K77" s="59">
        <f t="shared" si="159"/>
        <v>0</v>
      </c>
      <c r="L77" s="59">
        <f t="shared" si="159"/>
        <v>0</v>
      </c>
      <c r="M77" s="59">
        <f t="shared" si="159"/>
        <v>0</v>
      </c>
      <c r="N77" s="59">
        <f t="shared" si="159"/>
        <v>0</v>
      </c>
      <c r="O77" s="59">
        <f t="shared" si="159"/>
        <v>0</v>
      </c>
      <c r="P77" s="59">
        <f t="shared" si="159"/>
        <v>0</v>
      </c>
      <c r="Q77" s="59">
        <f t="shared" si="159"/>
        <v>0</v>
      </c>
      <c r="R77" s="59">
        <f t="shared" si="159"/>
        <v>0</v>
      </c>
      <c r="S77" s="59">
        <f t="shared" si="159"/>
        <v>0</v>
      </c>
      <c r="T77" s="59">
        <f t="shared" ref="T77:AG77" si="160">SUM(,T78,T79,T80)</f>
        <v>0</v>
      </c>
      <c r="U77" s="59">
        <f t="shared" si="160"/>
        <v>0</v>
      </c>
      <c r="V77" s="59">
        <f t="shared" si="160"/>
        <v>0</v>
      </c>
      <c r="W77" s="59">
        <f t="shared" si="160"/>
        <v>0</v>
      </c>
      <c r="X77" s="59">
        <f t="shared" si="160"/>
        <v>0</v>
      </c>
      <c r="Y77" s="59">
        <f t="shared" si="160"/>
        <v>0</v>
      </c>
      <c r="Z77" s="59">
        <f t="shared" si="160"/>
        <v>0</v>
      </c>
      <c r="AA77" s="59">
        <f t="shared" si="160"/>
        <v>0</v>
      </c>
      <c r="AB77" s="59">
        <f t="shared" si="160"/>
        <v>0</v>
      </c>
      <c r="AC77" s="59">
        <f t="shared" si="160"/>
        <v>0</v>
      </c>
      <c r="AD77" s="59">
        <f t="shared" si="160"/>
        <v>0</v>
      </c>
      <c r="AE77" s="59">
        <f t="shared" si="160"/>
        <v>0</v>
      </c>
      <c r="AF77" s="59">
        <f t="shared" si="160"/>
        <v>0</v>
      </c>
      <c r="AG77" s="59">
        <f t="shared" si="160"/>
        <v>0</v>
      </c>
      <c r="AH77" s="59">
        <f t="shared" ref="AH77:AI77" si="161">SUM(,AH78,AH79,AH80)</f>
        <v>11305132</v>
      </c>
      <c r="AI77" s="59">
        <f t="shared" si="161"/>
        <v>11926182</v>
      </c>
      <c r="AK77" s="355"/>
      <c r="AL77" s="355"/>
      <c r="AM77" s="355"/>
    </row>
    <row r="78" spans="1:39" ht="24" x14ac:dyDescent="0.2">
      <c r="A78" s="60"/>
      <c r="B78" s="518" t="s">
        <v>91</v>
      </c>
      <c r="C78" s="518"/>
      <c r="D78" s="61" t="s">
        <v>263</v>
      </c>
      <c r="E78" s="62">
        <v>10885278</v>
      </c>
      <c r="F78" s="51">
        <f t="shared" ref="F78:F80" si="162">E78+G78</f>
        <v>11209328</v>
      </c>
      <c r="G78" s="51">
        <f t="shared" ref="G78:G80" si="163">SUM(H78:S78)</f>
        <v>324050</v>
      </c>
      <c r="H78" s="51">
        <v>489</v>
      </c>
      <c r="I78" s="51">
        <f>98498-5498+40303+(88-539)+190709</f>
        <v>323561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>
        <f t="shared" ref="U78:U80" si="164">T78+V78</f>
        <v>0</v>
      </c>
      <c r="V78" s="51">
        <f t="shared" ref="V78:V80" si="165">SUM(W78:AG78)</f>
        <v>0</v>
      </c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f t="shared" ref="AH78:AH80" si="166">E78+T78</f>
        <v>10885278</v>
      </c>
      <c r="AI78" s="51">
        <f t="shared" ref="AI78:AI80" si="167">U78+F78</f>
        <v>11209328</v>
      </c>
      <c r="AK78" s="355"/>
      <c r="AL78" s="355"/>
      <c r="AM78" s="355"/>
    </row>
    <row r="79" spans="1:39" ht="48" x14ac:dyDescent="0.2">
      <c r="A79" s="60"/>
      <c r="B79" s="518" t="s">
        <v>129</v>
      </c>
      <c r="C79" s="518"/>
      <c r="D79" s="61" t="s">
        <v>264</v>
      </c>
      <c r="E79" s="62">
        <v>389964</v>
      </c>
      <c r="F79" s="51">
        <f t="shared" si="162"/>
        <v>679411</v>
      </c>
      <c r="G79" s="51">
        <f t="shared" si="163"/>
        <v>289447</v>
      </c>
      <c r="H79" s="51">
        <f>4035-630-18000+4760+2593-50+75330</f>
        <v>68038</v>
      </c>
      <c r="I79" s="51">
        <f>1409-30838+2402+85021+143800+19615</f>
        <v>221409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234"/>
      <c r="U79" s="51">
        <f t="shared" si="164"/>
        <v>0</v>
      </c>
      <c r="V79" s="51">
        <f t="shared" si="165"/>
        <v>0</v>
      </c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51">
        <f t="shared" si="166"/>
        <v>389964</v>
      </c>
      <c r="AI79" s="51">
        <f t="shared" si="167"/>
        <v>679411</v>
      </c>
      <c r="AK79" s="355"/>
      <c r="AL79" s="355"/>
      <c r="AM79" s="355"/>
    </row>
    <row r="80" spans="1:39" ht="24" x14ac:dyDescent="0.2">
      <c r="A80" s="71"/>
      <c r="B80" s="525" t="s">
        <v>130</v>
      </c>
      <c r="C80" s="525"/>
      <c r="D80" s="72" t="s">
        <v>265</v>
      </c>
      <c r="E80" s="73">
        <f>29890</f>
        <v>29890</v>
      </c>
      <c r="F80" s="66">
        <f t="shared" si="162"/>
        <v>37443</v>
      </c>
      <c r="G80" s="66">
        <f t="shared" si="163"/>
        <v>7553</v>
      </c>
      <c r="H80" s="66"/>
      <c r="I80" s="66">
        <f>4053+3500</f>
        <v>7553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>
        <f t="shared" si="164"/>
        <v>0</v>
      </c>
      <c r="V80" s="66">
        <f t="shared" si="165"/>
        <v>0</v>
      </c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>
        <f t="shared" si="166"/>
        <v>29890</v>
      </c>
      <c r="AI80" s="66">
        <f t="shared" si="167"/>
        <v>37443</v>
      </c>
      <c r="AK80" s="355"/>
      <c r="AL80" s="355"/>
      <c r="AM80" s="355"/>
    </row>
    <row r="81" spans="1:39" s="175" customFormat="1" x14ac:dyDescent="0.2">
      <c r="A81" s="512" t="s">
        <v>92</v>
      </c>
      <c r="B81" s="513"/>
      <c r="C81" s="513"/>
      <c r="D81" s="70" t="s">
        <v>93</v>
      </c>
      <c r="E81" s="58">
        <f>SUM(E82,E83,E85)</f>
        <v>881228</v>
      </c>
      <c r="F81" s="58">
        <f>SUM(F82,F83,F85)</f>
        <v>901869</v>
      </c>
      <c r="G81" s="58">
        <f t="shared" ref="G81:S81" si="168">SUM(G82,G83,G85)</f>
        <v>20641</v>
      </c>
      <c r="H81" s="58">
        <f t="shared" si="168"/>
        <v>8791</v>
      </c>
      <c r="I81" s="58">
        <f t="shared" si="168"/>
        <v>11850</v>
      </c>
      <c r="J81" s="58">
        <f t="shared" si="168"/>
        <v>0</v>
      </c>
      <c r="K81" s="58">
        <f t="shared" si="168"/>
        <v>0</v>
      </c>
      <c r="L81" s="58">
        <f t="shared" si="168"/>
        <v>0</v>
      </c>
      <c r="M81" s="58">
        <f t="shared" si="168"/>
        <v>0</v>
      </c>
      <c r="N81" s="58">
        <f t="shared" si="168"/>
        <v>0</v>
      </c>
      <c r="O81" s="58">
        <f t="shared" si="168"/>
        <v>0</v>
      </c>
      <c r="P81" s="58">
        <f t="shared" si="168"/>
        <v>0</v>
      </c>
      <c r="Q81" s="58">
        <f t="shared" si="168"/>
        <v>0</v>
      </c>
      <c r="R81" s="58">
        <f t="shared" si="168"/>
        <v>0</v>
      </c>
      <c r="S81" s="58">
        <f t="shared" si="168"/>
        <v>0</v>
      </c>
      <c r="T81" s="58">
        <f>SUM(T82,T83,T85)</f>
        <v>-293228</v>
      </c>
      <c r="U81" s="58">
        <f t="shared" ref="U81" si="169">SUM(U82,U83,U85)</f>
        <v>-313869</v>
      </c>
      <c r="V81" s="58">
        <f t="shared" ref="V81" si="170">SUM(V82,V83,V85)</f>
        <v>-20641</v>
      </c>
      <c r="W81" s="58">
        <f t="shared" ref="W81" si="171">SUM(W82,W83,W85)</f>
        <v>-8791</v>
      </c>
      <c r="X81" s="58">
        <f t="shared" ref="X81" si="172">SUM(X82,X83,X85)</f>
        <v>-11850</v>
      </c>
      <c r="Y81" s="58">
        <f t="shared" ref="Y81" si="173">SUM(Y82,Y83,Y85)</f>
        <v>0</v>
      </c>
      <c r="Z81" s="58">
        <f t="shared" ref="Z81" si="174">SUM(Z82,Z83,Z85)</f>
        <v>0</v>
      </c>
      <c r="AA81" s="58">
        <f t="shared" ref="AA81" si="175">SUM(AA82,AA83,AA85)</f>
        <v>0</v>
      </c>
      <c r="AB81" s="58">
        <f t="shared" ref="AB81" si="176">SUM(AB82,AB83,AB85)</f>
        <v>0</v>
      </c>
      <c r="AC81" s="58">
        <f t="shared" ref="AC81" si="177">SUM(AC82,AC83,AC85)</f>
        <v>0</v>
      </c>
      <c r="AD81" s="58">
        <f t="shared" ref="AD81" si="178">SUM(AD82,AD83,AD85)</f>
        <v>0</v>
      </c>
      <c r="AE81" s="58">
        <f t="shared" ref="AE81" si="179">SUM(AE82,AE83,AE85)</f>
        <v>0</v>
      </c>
      <c r="AF81" s="58">
        <f t="shared" ref="AF81" si="180">SUM(AF82,AF83,AF85)</f>
        <v>0</v>
      </c>
      <c r="AG81" s="58">
        <f t="shared" ref="AG81:AI81" si="181">SUM(AG82,AG83,AG85)</f>
        <v>0</v>
      </c>
      <c r="AH81" s="58">
        <f>SUM(AH82,AH83,AH85)</f>
        <v>588000</v>
      </c>
      <c r="AI81" s="58">
        <f t="shared" si="181"/>
        <v>588000</v>
      </c>
      <c r="AK81" s="355"/>
      <c r="AL81" s="355"/>
      <c r="AM81" s="355"/>
    </row>
    <row r="82" spans="1:39" s="175" customFormat="1" ht="24" hidden="1" x14ac:dyDescent="0.2">
      <c r="A82" s="140"/>
      <c r="B82" s="514" t="s">
        <v>358</v>
      </c>
      <c r="C82" s="529"/>
      <c r="D82" s="47" t="s">
        <v>359</v>
      </c>
      <c r="E82" s="59"/>
      <c r="F82" s="59">
        <f>E82+G82</f>
        <v>0</v>
      </c>
      <c r="G82" s="59">
        <f>SUM(H82:S82)</f>
        <v>0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>
        <f>T82+V82</f>
        <v>0</v>
      </c>
      <c r="V82" s="59">
        <f>SUM(W82:AG82)</f>
        <v>0</v>
      </c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>
        <f>E82+T82</f>
        <v>0</v>
      </c>
      <c r="AI82" s="59">
        <f>U82+F82</f>
        <v>0</v>
      </c>
      <c r="AK82" s="355"/>
      <c r="AL82" s="355"/>
      <c r="AM82" s="355"/>
    </row>
    <row r="83" spans="1:39" s="174" customFormat="1" ht="24" x14ac:dyDescent="0.2">
      <c r="A83" s="46"/>
      <c r="B83" s="514" t="s">
        <v>94</v>
      </c>
      <c r="C83" s="514"/>
      <c r="D83" s="47" t="s">
        <v>266</v>
      </c>
      <c r="E83" s="59">
        <f t="shared" ref="E83:AI83" si="182">SUM(,E84)</f>
        <v>588000</v>
      </c>
      <c r="F83" s="59">
        <f t="shared" si="182"/>
        <v>588000</v>
      </c>
      <c r="G83" s="59">
        <f t="shared" si="182"/>
        <v>0</v>
      </c>
      <c r="H83" s="59">
        <f t="shared" si="182"/>
        <v>0</v>
      </c>
      <c r="I83" s="59">
        <f t="shared" si="182"/>
        <v>0</v>
      </c>
      <c r="J83" s="59">
        <f t="shared" si="182"/>
        <v>0</v>
      </c>
      <c r="K83" s="59">
        <f t="shared" si="182"/>
        <v>0</v>
      </c>
      <c r="L83" s="59">
        <f t="shared" si="182"/>
        <v>0</v>
      </c>
      <c r="M83" s="59">
        <f t="shared" si="182"/>
        <v>0</v>
      </c>
      <c r="N83" s="59">
        <f t="shared" si="182"/>
        <v>0</v>
      </c>
      <c r="O83" s="59">
        <f t="shared" si="182"/>
        <v>0</v>
      </c>
      <c r="P83" s="59">
        <f t="shared" si="182"/>
        <v>0</v>
      </c>
      <c r="Q83" s="59">
        <f t="shared" si="182"/>
        <v>0</v>
      </c>
      <c r="R83" s="59">
        <f t="shared" si="182"/>
        <v>0</v>
      </c>
      <c r="S83" s="59">
        <f t="shared" si="182"/>
        <v>0</v>
      </c>
      <c r="T83" s="59">
        <f t="shared" si="182"/>
        <v>0</v>
      </c>
      <c r="U83" s="59">
        <f t="shared" si="182"/>
        <v>0</v>
      </c>
      <c r="V83" s="59">
        <f t="shared" si="182"/>
        <v>0</v>
      </c>
      <c r="W83" s="59">
        <f t="shared" si="182"/>
        <v>0</v>
      </c>
      <c r="X83" s="59">
        <f t="shared" si="182"/>
        <v>0</v>
      </c>
      <c r="Y83" s="59">
        <f t="shared" si="182"/>
        <v>0</v>
      </c>
      <c r="Z83" s="59">
        <f t="shared" si="182"/>
        <v>0</v>
      </c>
      <c r="AA83" s="59">
        <f t="shared" si="182"/>
        <v>0</v>
      </c>
      <c r="AB83" s="59">
        <f t="shared" si="182"/>
        <v>0</v>
      </c>
      <c r="AC83" s="59">
        <f t="shared" si="182"/>
        <v>0</v>
      </c>
      <c r="AD83" s="59">
        <f t="shared" si="182"/>
        <v>0</v>
      </c>
      <c r="AE83" s="59">
        <f t="shared" si="182"/>
        <v>0</v>
      </c>
      <c r="AF83" s="59">
        <f t="shared" si="182"/>
        <v>0</v>
      </c>
      <c r="AG83" s="59">
        <f t="shared" si="182"/>
        <v>0</v>
      </c>
      <c r="AH83" s="59">
        <f t="shared" si="182"/>
        <v>588000</v>
      </c>
      <c r="AI83" s="59">
        <f t="shared" si="182"/>
        <v>588000</v>
      </c>
      <c r="AK83" s="355"/>
      <c r="AL83" s="355"/>
      <c r="AM83" s="355"/>
    </row>
    <row r="84" spans="1:39" x14ac:dyDescent="0.2">
      <c r="A84" s="49"/>
      <c r="B84" s="523" t="s">
        <v>95</v>
      </c>
      <c r="C84" s="523"/>
      <c r="D84" s="50" t="s">
        <v>96</v>
      </c>
      <c r="E84" s="51">
        <v>588000</v>
      </c>
      <c r="F84" s="51">
        <f t="shared" ref="F84:F85" si="183">E84+G84</f>
        <v>588000</v>
      </c>
      <c r="G84" s="51">
        <f t="shared" ref="G84:G85" si="184">SUM(H84:S84)</f>
        <v>0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>
        <f t="shared" ref="U84:U85" si="185">T84+V84</f>
        <v>0</v>
      </c>
      <c r="V84" s="51">
        <f t="shared" ref="V84:V85" si="186">SUM(W84:AG84)</f>
        <v>0</v>
      </c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>
        <f t="shared" ref="AH84:AH85" si="187">E84+T84</f>
        <v>588000</v>
      </c>
      <c r="AI84" s="51">
        <f t="shared" ref="AI84:AI85" si="188">U84+F84</f>
        <v>588000</v>
      </c>
      <c r="AK84" s="355"/>
      <c r="AL84" s="355"/>
      <c r="AM84" s="355"/>
    </row>
    <row r="85" spans="1:39" x14ac:dyDescent="0.2">
      <c r="A85" s="71"/>
      <c r="B85" s="236" t="s">
        <v>582</v>
      </c>
      <c r="C85" s="236"/>
      <c r="D85" s="237" t="s">
        <v>620</v>
      </c>
      <c r="E85" s="73">
        <v>293228</v>
      </c>
      <c r="F85" s="73">
        <f t="shared" si="183"/>
        <v>313869</v>
      </c>
      <c r="G85" s="73">
        <f t="shared" si="184"/>
        <v>20641</v>
      </c>
      <c r="H85" s="73">
        <f>4032+4759</f>
        <v>8791</v>
      </c>
      <c r="I85" s="73">
        <f>-312+14+904+394+900+387+357+115+636+1226+377+71+72+6709</f>
        <v>11850</v>
      </c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>
        <f>-199775-66679-709-20758-2921-2386</f>
        <v>-293228</v>
      </c>
      <c r="U85" s="66">
        <f t="shared" si="185"/>
        <v>-313869</v>
      </c>
      <c r="V85" s="66">
        <f t="shared" si="186"/>
        <v>-20641</v>
      </c>
      <c r="W85" s="66">
        <f>-4032-4759</f>
        <v>-8791</v>
      </c>
      <c r="X85" s="66">
        <f>312-14-904-394-900-387-357-115-636-1226-377-71-72-6709</f>
        <v>-11850</v>
      </c>
      <c r="Y85" s="66"/>
      <c r="Z85" s="66"/>
      <c r="AA85" s="66"/>
      <c r="AB85" s="66"/>
      <c r="AC85" s="66"/>
      <c r="AD85" s="66"/>
      <c r="AE85" s="66"/>
      <c r="AF85" s="66"/>
      <c r="AG85" s="66"/>
      <c r="AH85" s="51">
        <f t="shared" si="187"/>
        <v>0</v>
      </c>
      <c r="AI85" s="51">
        <f t="shared" si="188"/>
        <v>0</v>
      </c>
      <c r="AK85" s="355"/>
      <c r="AL85" s="355"/>
      <c r="AM85" s="355"/>
    </row>
    <row r="86" spans="1:39" s="175" customFormat="1" x14ac:dyDescent="0.2">
      <c r="A86" s="512" t="s">
        <v>97</v>
      </c>
      <c r="B86" s="513"/>
      <c r="C86" s="544"/>
      <c r="D86" s="70" t="s">
        <v>377</v>
      </c>
      <c r="E86" s="58">
        <f>SUM(E87,E90,E104)</f>
        <v>1762210</v>
      </c>
      <c r="F86" s="58">
        <f>SUM(F87,F90,F104)</f>
        <v>1766359</v>
      </c>
      <c r="G86" s="58">
        <f t="shared" ref="G86:S86" si="189">SUM(G87,G90,G104)</f>
        <v>4149</v>
      </c>
      <c r="H86" s="58">
        <f t="shared" si="189"/>
        <v>-100</v>
      </c>
      <c r="I86" s="58">
        <f t="shared" si="189"/>
        <v>4249</v>
      </c>
      <c r="J86" s="58">
        <f t="shared" si="189"/>
        <v>0</v>
      </c>
      <c r="K86" s="58">
        <f t="shared" si="189"/>
        <v>0</v>
      </c>
      <c r="L86" s="58">
        <f t="shared" si="189"/>
        <v>0</v>
      </c>
      <c r="M86" s="58">
        <f t="shared" si="189"/>
        <v>0</v>
      </c>
      <c r="N86" s="58">
        <f t="shared" si="189"/>
        <v>0</v>
      </c>
      <c r="O86" s="58">
        <f t="shared" si="189"/>
        <v>0</v>
      </c>
      <c r="P86" s="58">
        <f t="shared" si="189"/>
        <v>0</v>
      </c>
      <c r="Q86" s="58">
        <f t="shared" si="189"/>
        <v>0</v>
      </c>
      <c r="R86" s="58">
        <f t="shared" si="189"/>
        <v>0</v>
      </c>
      <c r="S86" s="58">
        <f t="shared" si="189"/>
        <v>0</v>
      </c>
      <c r="T86" s="58">
        <f>SUM(T87,T90,T104)</f>
        <v>-4550</v>
      </c>
      <c r="U86" s="58">
        <f t="shared" ref="U86" si="190">SUM(U87,U90,U104)</f>
        <v>-6070</v>
      </c>
      <c r="V86" s="58">
        <f t="shared" ref="V86" si="191">SUM(V87,V90,V104)</f>
        <v>-1520</v>
      </c>
      <c r="W86" s="58">
        <f t="shared" ref="W86" si="192">SUM(W87,W90,W104)</f>
        <v>0</v>
      </c>
      <c r="X86" s="58">
        <f t="shared" ref="X86" si="193">SUM(X87,X90,X104)</f>
        <v>-1520</v>
      </c>
      <c r="Y86" s="58">
        <f t="shared" ref="Y86" si="194">SUM(Y87,Y90,Y104)</f>
        <v>0</v>
      </c>
      <c r="Z86" s="58">
        <f t="shared" ref="Z86" si="195">SUM(Z87,Z90,Z104)</f>
        <v>0</v>
      </c>
      <c r="AA86" s="58">
        <f t="shared" ref="AA86" si="196">SUM(AA87,AA90,AA104)</f>
        <v>0</v>
      </c>
      <c r="AB86" s="58">
        <f t="shared" ref="AB86" si="197">SUM(AB87,AB90,AB104)</f>
        <v>0</v>
      </c>
      <c r="AC86" s="58">
        <f t="shared" ref="AC86" si="198">SUM(AC87,AC90,AC104)</f>
        <v>0</v>
      </c>
      <c r="AD86" s="58">
        <f t="shared" ref="AD86" si="199">SUM(AD87,AD90,AD104)</f>
        <v>0</v>
      </c>
      <c r="AE86" s="58">
        <f t="shared" ref="AE86" si="200">SUM(AE87,AE90,AE104)</f>
        <v>0</v>
      </c>
      <c r="AF86" s="58">
        <f t="shared" ref="AF86" si="201">SUM(AF87,AF90,AF104)</f>
        <v>0</v>
      </c>
      <c r="AG86" s="58">
        <f t="shared" ref="AG86:AI86" si="202">SUM(AG87,AG90,AG104)</f>
        <v>0</v>
      </c>
      <c r="AH86" s="58">
        <f>SUM(AH87,AH90,AH104)</f>
        <v>1757660</v>
      </c>
      <c r="AI86" s="58">
        <f t="shared" si="202"/>
        <v>1760289</v>
      </c>
      <c r="AK86" s="355"/>
      <c r="AL86" s="355"/>
      <c r="AM86" s="355"/>
    </row>
    <row r="87" spans="1:39" s="174" customFormat="1" x14ac:dyDescent="0.2">
      <c r="A87" s="79"/>
      <c r="B87" s="514" t="s">
        <v>98</v>
      </c>
      <c r="C87" s="529"/>
      <c r="D87" s="123" t="s">
        <v>378</v>
      </c>
      <c r="E87" s="59">
        <f t="shared" ref="E87:AH87" si="203">SUM(E88:E89)</f>
        <v>83866</v>
      </c>
      <c r="F87" s="59">
        <f t="shared" ref="F87:S87" si="204">SUM(F88:F89)</f>
        <v>83866</v>
      </c>
      <c r="G87" s="59">
        <f t="shared" si="204"/>
        <v>0</v>
      </c>
      <c r="H87" s="59">
        <f t="shared" si="204"/>
        <v>0</v>
      </c>
      <c r="I87" s="59">
        <f t="shared" si="204"/>
        <v>0</v>
      </c>
      <c r="J87" s="59">
        <f t="shared" si="204"/>
        <v>0</v>
      </c>
      <c r="K87" s="59">
        <f t="shared" si="204"/>
        <v>0</v>
      </c>
      <c r="L87" s="59">
        <f t="shared" si="204"/>
        <v>0</v>
      </c>
      <c r="M87" s="59">
        <f t="shared" si="204"/>
        <v>0</v>
      </c>
      <c r="N87" s="59">
        <f t="shared" si="204"/>
        <v>0</v>
      </c>
      <c r="O87" s="59">
        <f t="shared" si="204"/>
        <v>0</v>
      </c>
      <c r="P87" s="59">
        <f t="shared" si="204"/>
        <v>0</v>
      </c>
      <c r="Q87" s="59">
        <f t="shared" si="204"/>
        <v>0</v>
      </c>
      <c r="R87" s="59">
        <f t="shared" si="204"/>
        <v>0</v>
      </c>
      <c r="S87" s="59">
        <f t="shared" si="204"/>
        <v>0</v>
      </c>
      <c r="T87" s="59">
        <f t="shared" si="203"/>
        <v>0</v>
      </c>
      <c r="U87" s="59">
        <f t="shared" si="203"/>
        <v>0</v>
      </c>
      <c r="V87" s="59">
        <f t="shared" si="203"/>
        <v>0</v>
      </c>
      <c r="W87" s="59">
        <f t="shared" si="203"/>
        <v>0</v>
      </c>
      <c r="X87" s="59">
        <f t="shared" si="203"/>
        <v>0</v>
      </c>
      <c r="Y87" s="59">
        <f t="shared" si="203"/>
        <v>0</v>
      </c>
      <c r="Z87" s="59">
        <f t="shared" si="203"/>
        <v>0</v>
      </c>
      <c r="AA87" s="59">
        <f t="shared" si="203"/>
        <v>0</v>
      </c>
      <c r="AB87" s="59">
        <f t="shared" si="203"/>
        <v>0</v>
      </c>
      <c r="AC87" s="59">
        <f t="shared" si="203"/>
        <v>0</v>
      </c>
      <c r="AD87" s="59">
        <f t="shared" si="203"/>
        <v>0</v>
      </c>
      <c r="AE87" s="59">
        <f t="shared" si="203"/>
        <v>0</v>
      </c>
      <c r="AF87" s="59">
        <f t="shared" si="203"/>
        <v>0</v>
      </c>
      <c r="AG87" s="59">
        <f t="shared" si="203"/>
        <v>0</v>
      </c>
      <c r="AH87" s="59">
        <f t="shared" si="203"/>
        <v>83866</v>
      </c>
      <c r="AI87" s="59">
        <f t="shared" ref="AI87" si="205">SUM(AI88:AI89)</f>
        <v>83866</v>
      </c>
      <c r="AK87" s="355"/>
      <c r="AL87" s="355"/>
      <c r="AM87" s="355"/>
    </row>
    <row r="88" spans="1:39" ht="24" hidden="1" x14ac:dyDescent="0.2">
      <c r="A88" s="178"/>
      <c r="B88" s="542" t="s">
        <v>253</v>
      </c>
      <c r="C88" s="543"/>
      <c r="D88" s="130" t="s">
        <v>254</v>
      </c>
      <c r="E88" s="128"/>
      <c r="F88" s="128">
        <f t="shared" ref="F88:F89" si="206">E88+G88</f>
        <v>0</v>
      </c>
      <c r="G88" s="128">
        <f t="shared" ref="G88:G89" si="207">SUM(H88:S88)</f>
        <v>0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>
        <f t="shared" ref="U88:U89" si="208">T88+V88</f>
        <v>0</v>
      </c>
      <c r="V88" s="128">
        <f t="shared" ref="V88:V89" si="209">SUM(W88:AG88)</f>
        <v>0</v>
      </c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>
        <f>E88+T88</f>
        <v>0</v>
      </c>
      <c r="AI88" s="128">
        <f t="shared" ref="AI88:AI89" si="210">U88+F88</f>
        <v>0</v>
      </c>
      <c r="AK88" s="355"/>
      <c r="AL88" s="355"/>
      <c r="AM88" s="355"/>
    </row>
    <row r="89" spans="1:39" ht="24" x14ac:dyDescent="0.2">
      <c r="A89" s="279"/>
      <c r="B89" s="542" t="s">
        <v>641</v>
      </c>
      <c r="C89" s="543"/>
      <c r="D89" s="130" t="s">
        <v>642</v>
      </c>
      <c r="E89" s="51">
        <v>83866</v>
      </c>
      <c r="F89" s="51">
        <f t="shared" si="206"/>
        <v>83866</v>
      </c>
      <c r="G89" s="51">
        <f t="shared" si="207"/>
        <v>0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>
        <f t="shared" si="208"/>
        <v>0</v>
      </c>
      <c r="V89" s="51">
        <f t="shared" si="209"/>
        <v>0</v>
      </c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>
        <f t="shared" ref="AH89" si="211">E89+T89</f>
        <v>83866</v>
      </c>
      <c r="AI89" s="51">
        <f t="shared" si="210"/>
        <v>83866</v>
      </c>
      <c r="AK89" s="355"/>
      <c r="AL89" s="355"/>
      <c r="AM89" s="355"/>
    </row>
    <row r="90" spans="1:39" s="174" customFormat="1" ht="24" x14ac:dyDescent="0.2">
      <c r="A90" s="46"/>
      <c r="B90" s="514" t="s">
        <v>99</v>
      </c>
      <c r="C90" s="529"/>
      <c r="D90" s="47" t="s">
        <v>379</v>
      </c>
      <c r="E90" s="59">
        <f t="shared" ref="E90:AH90" si="212">SUM(E91,E95,E97,E100)</f>
        <v>1646526</v>
      </c>
      <c r="F90" s="59">
        <f t="shared" ref="F90:S90" si="213">SUM(F91,F95,F97,F100)</f>
        <v>1649016</v>
      </c>
      <c r="G90" s="59">
        <f t="shared" si="213"/>
        <v>2490</v>
      </c>
      <c r="H90" s="59">
        <f t="shared" si="213"/>
        <v>0</v>
      </c>
      <c r="I90" s="59">
        <f t="shared" si="213"/>
        <v>2490</v>
      </c>
      <c r="J90" s="59">
        <f t="shared" si="213"/>
        <v>0</v>
      </c>
      <c r="K90" s="59">
        <f t="shared" si="213"/>
        <v>0</v>
      </c>
      <c r="L90" s="59">
        <f t="shared" si="213"/>
        <v>0</v>
      </c>
      <c r="M90" s="59">
        <f t="shared" si="213"/>
        <v>0</v>
      </c>
      <c r="N90" s="59">
        <f t="shared" si="213"/>
        <v>0</v>
      </c>
      <c r="O90" s="59">
        <f t="shared" si="213"/>
        <v>0</v>
      </c>
      <c r="P90" s="59">
        <f t="shared" si="213"/>
        <v>0</v>
      </c>
      <c r="Q90" s="59">
        <f t="shared" si="213"/>
        <v>0</v>
      </c>
      <c r="R90" s="59">
        <f t="shared" si="213"/>
        <v>0</v>
      </c>
      <c r="S90" s="59">
        <f t="shared" si="213"/>
        <v>0</v>
      </c>
      <c r="T90" s="59">
        <f t="shared" si="212"/>
        <v>0</v>
      </c>
      <c r="U90" s="59">
        <f t="shared" si="212"/>
        <v>-1</v>
      </c>
      <c r="V90" s="59">
        <f t="shared" si="212"/>
        <v>-1</v>
      </c>
      <c r="W90" s="59">
        <f t="shared" si="212"/>
        <v>0</v>
      </c>
      <c r="X90" s="59">
        <f t="shared" si="212"/>
        <v>-1</v>
      </c>
      <c r="Y90" s="59">
        <f t="shared" si="212"/>
        <v>0</v>
      </c>
      <c r="Z90" s="59">
        <f t="shared" si="212"/>
        <v>0</v>
      </c>
      <c r="AA90" s="59">
        <f t="shared" si="212"/>
        <v>0</v>
      </c>
      <c r="AB90" s="59">
        <f t="shared" si="212"/>
        <v>0</v>
      </c>
      <c r="AC90" s="59">
        <f t="shared" si="212"/>
        <v>0</v>
      </c>
      <c r="AD90" s="59">
        <f t="shared" si="212"/>
        <v>0</v>
      </c>
      <c r="AE90" s="59">
        <f t="shared" si="212"/>
        <v>0</v>
      </c>
      <c r="AF90" s="59">
        <f t="shared" si="212"/>
        <v>0</v>
      </c>
      <c r="AG90" s="59">
        <f t="shared" si="212"/>
        <v>0</v>
      </c>
      <c r="AH90" s="59">
        <f t="shared" si="212"/>
        <v>1646526</v>
      </c>
      <c r="AI90" s="59">
        <f t="shared" ref="AI90" si="214">SUM(AI91,AI95,AI97,AI100)</f>
        <v>1649015</v>
      </c>
      <c r="AK90" s="355"/>
      <c r="AL90" s="355"/>
      <c r="AM90" s="355"/>
    </row>
    <row r="91" spans="1:39" x14ac:dyDescent="0.2">
      <c r="A91" s="49"/>
      <c r="B91" s="518" t="s">
        <v>100</v>
      </c>
      <c r="C91" s="530"/>
      <c r="D91" s="50" t="s">
        <v>101</v>
      </c>
      <c r="E91" s="51">
        <f t="shared" ref="E91:F91" si="215">SUM(E92:E94)</f>
        <v>153893</v>
      </c>
      <c r="F91" s="51">
        <f t="shared" si="215"/>
        <v>153893</v>
      </c>
      <c r="G91" s="51">
        <f t="shared" ref="G91:S91" si="216">SUM(G92:G94)</f>
        <v>0</v>
      </c>
      <c r="H91" s="51">
        <f t="shared" si="216"/>
        <v>0</v>
      </c>
      <c r="I91" s="51">
        <f t="shared" si="216"/>
        <v>0</v>
      </c>
      <c r="J91" s="51">
        <f t="shared" si="216"/>
        <v>0</v>
      </c>
      <c r="K91" s="51">
        <f t="shared" si="216"/>
        <v>0</v>
      </c>
      <c r="L91" s="51">
        <f t="shared" si="216"/>
        <v>0</v>
      </c>
      <c r="M91" s="51">
        <f t="shared" si="216"/>
        <v>0</v>
      </c>
      <c r="N91" s="51">
        <f t="shared" si="216"/>
        <v>0</v>
      </c>
      <c r="O91" s="51">
        <f t="shared" si="216"/>
        <v>0</v>
      </c>
      <c r="P91" s="51">
        <f t="shared" si="216"/>
        <v>0</v>
      </c>
      <c r="Q91" s="51">
        <f t="shared" si="216"/>
        <v>0</v>
      </c>
      <c r="R91" s="51">
        <f t="shared" si="216"/>
        <v>0</v>
      </c>
      <c r="S91" s="51">
        <f t="shared" si="216"/>
        <v>0</v>
      </c>
      <c r="T91" s="51">
        <f t="shared" ref="T91:AG91" si="217">SUM(T92:T94)</f>
        <v>0</v>
      </c>
      <c r="U91" s="51">
        <f t="shared" si="217"/>
        <v>0</v>
      </c>
      <c r="V91" s="51">
        <f t="shared" si="217"/>
        <v>0</v>
      </c>
      <c r="W91" s="51">
        <f t="shared" si="217"/>
        <v>0</v>
      </c>
      <c r="X91" s="51">
        <f t="shared" si="217"/>
        <v>0</v>
      </c>
      <c r="Y91" s="51">
        <f t="shared" si="217"/>
        <v>0</v>
      </c>
      <c r="Z91" s="51">
        <f t="shared" si="217"/>
        <v>0</v>
      </c>
      <c r="AA91" s="51">
        <f t="shared" si="217"/>
        <v>0</v>
      </c>
      <c r="AB91" s="51">
        <f t="shared" si="217"/>
        <v>0</v>
      </c>
      <c r="AC91" s="51">
        <f t="shared" si="217"/>
        <v>0</v>
      </c>
      <c r="AD91" s="51">
        <f t="shared" si="217"/>
        <v>0</v>
      </c>
      <c r="AE91" s="51">
        <f t="shared" si="217"/>
        <v>0</v>
      </c>
      <c r="AF91" s="51">
        <f t="shared" si="217"/>
        <v>0</v>
      </c>
      <c r="AG91" s="51">
        <f t="shared" si="217"/>
        <v>0</v>
      </c>
      <c r="AH91" s="51">
        <f t="shared" ref="AH91:AI91" si="218">SUM(AH92:AH94)</f>
        <v>153893</v>
      </c>
      <c r="AI91" s="51">
        <f t="shared" si="218"/>
        <v>153893</v>
      </c>
      <c r="AK91" s="355"/>
      <c r="AL91" s="355"/>
      <c r="AM91" s="355"/>
    </row>
    <row r="92" spans="1:39" x14ac:dyDescent="0.2">
      <c r="A92" s="52"/>
      <c r="B92" s="538" t="s">
        <v>102</v>
      </c>
      <c r="C92" s="539"/>
      <c r="D92" s="56" t="s">
        <v>195</v>
      </c>
      <c r="E92" s="54">
        <v>12150</v>
      </c>
      <c r="F92" s="54">
        <f t="shared" ref="F92:F94" si="219">E92+G92</f>
        <v>12150</v>
      </c>
      <c r="G92" s="54">
        <f t="shared" ref="G92:G94" si="220">SUM(H92:S92)</f>
        <v>0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105"/>
      <c r="U92" s="105">
        <f t="shared" ref="U92:U94" si="221">T92+V92</f>
        <v>0</v>
      </c>
      <c r="V92" s="105">
        <f t="shared" ref="V92:V94" si="222">SUM(W92:AG92)</f>
        <v>0</v>
      </c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>
        <f t="shared" ref="AH92:AH94" si="223">E92+T92</f>
        <v>12150</v>
      </c>
      <c r="AI92" s="105">
        <f t="shared" ref="AI92:AI94" si="224">U92+F92</f>
        <v>12150</v>
      </c>
      <c r="AK92" s="355"/>
      <c r="AL92" s="355"/>
      <c r="AM92" s="355"/>
    </row>
    <row r="93" spans="1:39" x14ac:dyDescent="0.2">
      <c r="A93" s="74"/>
      <c r="B93" s="531" t="s">
        <v>103</v>
      </c>
      <c r="C93" s="532"/>
      <c r="D93" s="75" t="s">
        <v>104</v>
      </c>
      <c r="E93" s="54">
        <v>141743</v>
      </c>
      <c r="F93" s="54">
        <f t="shared" si="219"/>
        <v>141743</v>
      </c>
      <c r="G93" s="54">
        <f t="shared" si="220"/>
        <v>0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>
        <f t="shared" si="221"/>
        <v>0</v>
      </c>
      <c r="V93" s="54">
        <f t="shared" si="222"/>
        <v>0</v>
      </c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>
        <f t="shared" si="223"/>
        <v>141743</v>
      </c>
      <c r="AI93" s="54">
        <f t="shared" si="224"/>
        <v>141743</v>
      </c>
      <c r="AK93" s="355"/>
      <c r="AL93" s="355"/>
      <c r="AM93" s="355"/>
    </row>
    <row r="94" spans="1:39" hidden="1" x14ac:dyDescent="0.2">
      <c r="A94" s="55"/>
      <c r="B94" s="542" t="s">
        <v>105</v>
      </c>
      <c r="C94" s="543"/>
      <c r="D94" s="56" t="s">
        <v>196</v>
      </c>
      <c r="E94" s="54">
        <v>0</v>
      </c>
      <c r="F94" s="66">
        <f t="shared" si="219"/>
        <v>0</v>
      </c>
      <c r="G94" s="66">
        <f t="shared" si="220"/>
        <v>0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>
        <f t="shared" si="221"/>
        <v>0</v>
      </c>
      <c r="V94" s="66">
        <f t="shared" si="222"/>
        <v>0</v>
      </c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>
        <f t="shared" si="223"/>
        <v>0</v>
      </c>
      <c r="AI94" s="66">
        <f t="shared" si="224"/>
        <v>0</v>
      </c>
      <c r="AK94" s="355"/>
      <c r="AL94" s="355"/>
      <c r="AM94" s="355"/>
    </row>
    <row r="95" spans="1:39" ht="24" x14ac:dyDescent="0.2">
      <c r="A95" s="60"/>
      <c r="B95" s="518" t="s">
        <v>106</v>
      </c>
      <c r="C95" s="530"/>
      <c r="D95" s="61" t="s">
        <v>107</v>
      </c>
      <c r="E95" s="62">
        <f t="shared" ref="E95:AI95" si="225">SUM(E96:E96)</f>
        <v>78098</v>
      </c>
      <c r="F95" s="62">
        <f t="shared" si="225"/>
        <v>78098</v>
      </c>
      <c r="G95" s="62">
        <f t="shared" si="225"/>
        <v>0</v>
      </c>
      <c r="H95" s="62">
        <f t="shared" si="225"/>
        <v>0</v>
      </c>
      <c r="I95" s="62">
        <f t="shared" si="225"/>
        <v>0</v>
      </c>
      <c r="J95" s="62">
        <f t="shared" si="225"/>
        <v>0</v>
      </c>
      <c r="K95" s="62">
        <f t="shared" si="225"/>
        <v>0</v>
      </c>
      <c r="L95" s="62">
        <f t="shared" si="225"/>
        <v>0</v>
      </c>
      <c r="M95" s="62">
        <f t="shared" si="225"/>
        <v>0</v>
      </c>
      <c r="N95" s="62">
        <f t="shared" si="225"/>
        <v>0</v>
      </c>
      <c r="O95" s="62">
        <f t="shared" si="225"/>
        <v>0</v>
      </c>
      <c r="P95" s="62">
        <f t="shared" si="225"/>
        <v>0</v>
      </c>
      <c r="Q95" s="62">
        <f t="shared" si="225"/>
        <v>0</v>
      </c>
      <c r="R95" s="62">
        <f t="shared" si="225"/>
        <v>0</v>
      </c>
      <c r="S95" s="62">
        <f t="shared" si="225"/>
        <v>0</v>
      </c>
      <c r="T95" s="62">
        <f t="shared" si="225"/>
        <v>0</v>
      </c>
      <c r="U95" s="62">
        <f t="shared" si="225"/>
        <v>0</v>
      </c>
      <c r="V95" s="62">
        <f t="shared" si="225"/>
        <v>0</v>
      </c>
      <c r="W95" s="62">
        <f t="shared" si="225"/>
        <v>0</v>
      </c>
      <c r="X95" s="62">
        <f t="shared" si="225"/>
        <v>0</v>
      </c>
      <c r="Y95" s="62">
        <f t="shared" si="225"/>
        <v>0</v>
      </c>
      <c r="Z95" s="62">
        <f t="shared" si="225"/>
        <v>0</v>
      </c>
      <c r="AA95" s="62">
        <f t="shared" si="225"/>
        <v>0</v>
      </c>
      <c r="AB95" s="62">
        <f t="shared" si="225"/>
        <v>0</v>
      </c>
      <c r="AC95" s="62">
        <f t="shared" si="225"/>
        <v>0</v>
      </c>
      <c r="AD95" s="62">
        <f t="shared" si="225"/>
        <v>0</v>
      </c>
      <c r="AE95" s="62">
        <f t="shared" si="225"/>
        <v>0</v>
      </c>
      <c r="AF95" s="62">
        <f t="shared" si="225"/>
        <v>0</v>
      </c>
      <c r="AG95" s="62">
        <f t="shared" si="225"/>
        <v>0</v>
      </c>
      <c r="AH95" s="62">
        <f t="shared" si="225"/>
        <v>78098</v>
      </c>
      <c r="AI95" s="62">
        <f t="shared" si="225"/>
        <v>78098</v>
      </c>
      <c r="AK95" s="355"/>
      <c r="AL95" s="355"/>
      <c r="AM95" s="355"/>
    </row>
    <row r="96" spans="1:39" ht="24" x14ac:dyDescent="0.2">
      <c r="A96" s="64"/>
      <c r="B96" s="540" t="s">
        <v>108</v>
      </c>
      <c r="C96" s="541"/>
      <c r="D96" s="75" t="s">
        <v>197</v>
      </c>
      <c r="E96" s="54">
        <v>78098</v>
      </c>
      <c r="F96" s="66">
        <f>E96+G96</f>
        <v>78098</v>
      </c>
      <c r="G96" s="66">
        <f>SUM(H96:S96)</f>
        <v>0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>
        <f>T96+V96</f>
        <v>0</v>
      </c>
      <c r="V96" s="66">
        <f>SUM(W96:AG96)</f>
        <v>0</v>
      </c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>
        <f>E96+T96</f>
        <v>78098</v>
      </c>
      <c r="AI96" s="66">
        <f>U96+F96</f>
        <v>78098</v>
      </c>
      <c r="AK96" s="355"/>
      <c r="AL96" s="355"/>
      <c r="AM96" s="355"/>
    </row>
    <row r="97" spans="1:42" x14ac:dyDescent="0.2">
      <c r="A97" s="60"/>
      <c r="B97" s="518" t="s">
        <v>109</v>
      </c>
      <c r="C97" s="530"/>
      <c r="D97" s="61" t="s">
        <v>199</v>
      </c>
      <c r="E97" s="62">
        <f t="shared" ref="E97:AH97" si="226">SUM(E98:E99)</f>
        <v>301861</v>
      </c>
      <c r="F97" s="62">
        <f t="shared" ref="F97:S97" si="227">SUM(F98:F99)</f>
        <v>301752</v>
      </c>
      <c r="G97" s="62">
        <f t="shared" si="227"/>
        <v>-109</v>
      </c>
      <c r="H97" s="62">
        <f t="shared" si="227"/>
        <v>0</v>
      </c>
      <c r="I97" s="62">
        <f t="shared" si="227"/>
        <v>-109</v>
      </c>
      <c r="J97" s="62">
        <f t="shared" si="227"/>
        <v>0</v>
      </c>
      <c r="K97" s="62">
        <f t="shared" si="227"/>
        <v>0</v>
      </c>
      <c r="L97" s="62">
        <f t="shared" si="227"/>
        <v>0</v>
      </c>
      <c r="M97" s="62">
        <f t="shared" si="227"/>
        <v>0</v>
      </c>
      <c r="N97" s="62">
        <f t="shared" si="227"/>
        <v>0</v>
      </c>
      <c r="O97" s="62">
        <f t="shared" si="227"/>
        <v>0</v>
      </c>
      <c r="P97" s="62">
        <f t="shared" si="227"/>
        <v>0</v>
      </c>
      <c r="Q97" s="62">
        <f t="shared" si="227"/>
        <v>0</v>
      </c>
      <c r="R97" s="62">
        <f t="shared" si="227"/>
        <v>0</v>
      </c>
      <c r="S97" s="62">
        <f t="shared" si="227"/>
        <v>0</v>
      </c>
      <c r="T97" s="62">
        <f t="shared" si="226"/>
        <v>0</v>
      </c>
      <c r="U97" s="62">
        <f t="shared" si="226"/>
        <v>0</v>
      </c>
      <c r="V97" s="62">
        <f t="shared" si="226"/>
        <v>0</v>
      </c>
      <c r="W97" s="62">
        <f t="shared" si="226"/>
        <v>0</v>
      </c>
      <c r="X97" s="62">
        <f t="shared" si="226"/>
        <v>0</v>
      </c>
      <c r="Y97" s="62">
        <f t="shared" si="226"/>
        <v>0</v>
      </c>
      <c r="Z97" s="62">
        <f t="shared" si="226"/>
        <v>0</v>
      </c>
      <c r="AA97" s="62">
        <f t="shared" si="226"/>
        <v>0</v>
      </c>
      <c r="AB97" s="62">
        <f t="shared" si="226"/>
        <v>0</v>
      </c>
      <c r="AC97" s="62">
        <f t="shared" si="226"/>
        <v>0</v>
      </c>
      <c r="AD97" s="62">
        <f t="shared" si="226"/>
        <v>0</v>
      </c>
      <c r="AE97" s="62">
        <f t="shared" si="226"/>
        <v>0</v>
      </c>
      <c r="AF97" s="62">
        <f t="shared" si="226"/>
        <v>0</v>
      </c>
      <c r="AG97" s="62">
        <f t="shared" si="226"/>
        <v>0</v>
      </c>
      <c r="AH97" s="62">
        <f t="shared" si="226"/>
        <v>301861</v>
      </c>
      <c r="AI97" s="62">
        <f t="shared" ref="AI97" si="228">SUM(AI98:AI99)</f>
        <v>301752</v>
      </c>
      <c r="AK97" s="355"/>
      <c r="AL97" s="355"/>
      <c r="AM97" s="355"/>
    </row>
    <row r="98" spans="1:42" x14ac:dyDescent="0.2">
      <c r="A98" s="52"/>
      <c r="B98" s="538" t="s">
        <v>110</v>
      </c>
      <c r="C98" s="539"/>
      <c r="D98" s="53" t="s">
        <v>163</v>
      </c>
      <c r="E98" s="54">
        <v>297160</v>
      </c>
      <c r="F98" s="54">
        <f t="shared" ref="F98:F99" si="229">E98+G98</f>
        <v>297160</v>
      </c>
      <c r="G98" s="54">
        <f t="shared" ref="G98:G99" si="230">SUM(H98:S98)</f>
        <v>0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>
        <f t="shared" ref="U98:U99" si="231">T98+V98</f>
        <v>0</v>
      </c>
      <c r="V98" s="54">
        <f t="shared" ref="V98:V99" si="232">SUM(W98:AG98)</f>
        <v>0</v>
      </c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>
        <f t="shared" ref="AH98:AH99" si="233">E98+T98</f>
        <v>297160</v>
      </c>
      <c r="AI98" s="54">
        <f t="shared" ref="AI98:AI99" si="234">U98+F98</f>
        <v>297160</v>
      </c>
      <c r="AK98" s="355"/>
      <c r="AL98" s="355"/>
      <c r="AM98" s="355"/>
    </row>
    <row r="99" spans="1:42" x14ac:dyDescent="0.2">
      <c r="A99" s="74"/>
      <c r="B99" s="531" t="s">
        <v>111</v>
      </c>
      <c r="C99" s="532"/>
      <c r="D99" s="75" t="s">
        <v>198</v>
      </c>
      <c r="E99" s="54">
        <v>4701</v>
      </c>
      <c r="F99" s="54">
        <f t="shared" si="229"/>
        <v>4592</v>
      </c>
      <c r="G99" s="54">
        <f t="shared" si="230"/>
        <v>-109</v>
      </c>
      <c r="H99" s="54"/>
      <c r="I99" s="54">
        <v>-109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f t="shared" si="231"/>
        <v>0</v>
      </c>
      <c r="V99" s="54">
        <f t="shared" si="232"/>
        <v>0</v>
      </c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>
        <f t="shared" si="233"/>
        <v>4701</v>
      </c>
      <c r="AI99" s="54">
        <f t="shared" si="234"/>
        <v>4592</v>
      </c>
      <c r="AK99" s="355"/>
      <c r="AL99" s="355"/>
      <c r="AM99" s="355"/>
    </row>
    <row r="100" spans="1:42" ht="24" x14ac:dyDescent="0.2">
      <c r="A100" s="60"/>
      <c r="B100" s="518" t="s">
        <v>112</v>
      </c>
      <c r="C100" s="530"/>
      <c r="D100" s="61" t="s">
        <v>380</v>
      </c>
      <c r="E100" s="62">
        <f>SUM(E101:E103)</f>
        <v>1112674</v>
      </c>
      <c r="F100" s="62">
        <f>SUM(F101:F103)</f>
        <v>1115273</v>
      </c>
      <c r="G100" s="62">
        <f t="shared" ref="G100:S100" si="235">SUM(G101:G103)</f>
        <v>2599</v>
      </c>
      <c r="H100" s="62">
        <f t="shared" si="235"/>
        <v>0</v>
      </c>
      <c r="I100" s="62">
        <f t="shared" si="235"/>
        <v>2599</v>
      </c>
      <c r="J100" s="62">
        <f t="shared" si="235"/>
        <v>0</v>
      </c>
      <c r="K100" s="62">
        <f t="shared" si="235"/>
        <v>0</v>
      </c>
      <c r="L100" s="62">
        <f t="shared" si="235"/>
        <v>0</v>
      </c>
      <c r="M100" s="62">
        <f t="shared" si="235"/>
        <v>0</v>
      </c>
      <c r="N100" s="62">
        <f t="shared" si="235"/>
        <v>0</v>
      </c>
      <c r="O100" s="62">
        <f t="shared" si="235"/>
        <v>0</v>
      </c>
      <c r="P100" s="62">
        <f t="shared" si="235"/>
        <v>0</v>
      </c>
      <c r="Q100" s="62">
        <f t="shared" si="235"/>
        <v>0</v>
      </c>
      <c r="R100" s="62">
        <f t="shared" si="235"/>
        <v>0</v>
      </c>
      <c r="S100" s="62">
        <f t="shared" si="235"/>
        <v>0</v>
      </c>
      <c r="T100" s="62">
        <f>SUM(T101:T103)</f>
        <v>0</v>
      </c>
      <c r="U100" s="62">
        <f t="shared" ref="U100" si="236">SUM(U101:U103)</f>
        <v>-1</v>
      </c>
      <c r="V100" s="62">
        <f t="shared" ref="V100" si="237">SUM(V101:V103)</f>
        <v>-1</v>
      </c>
      <c r="W100" s="62">
        <f t="shared" ref="W100" si="238">SUM(W101:W103)</f>
        <v>0</v>
      </c>
      <c r="X100" s="62">
        <f t="shared" ref="X100" si="239">SUM(X101:X103)</f>
        <v>-1</v>
      </c>
      <c r="Y100" s="62">
        <f t="shared" ref="Y100" si="240">SUM(Y101:Y103)</f>
        <v>0</v>
      </c>
      <c r="Z100" s="62">
        <f t="shared" ref="Z100" si="241">SUM(Z101:Z103)</f>
        <v>0</v>
      </c>
      <c r="AA100" s="62">
        <f t="shared" ref="AA100" si="242">SUM(AA101:AA103)</f>
        <v>0</v>
      </c>
      <c r="AB100" s="62">
        <f t="shared" ref="AB100" si="243">SUM(AB101:AB103)</f>
        <v>0</v>
      </c>
      <c r="AC100" s="62">
        <f t="shared" ref="AC100" si="244">SUM(AC101:AC103)</f>
        <v>0</v>
      </c>
      <c r="AD100" s="62">
        <f t="shared" ref="AD100" si="245">SUM(AD101:AD103)</f>
        <v>0</v>
      </c>
      <c r="AE100" s="62">
        <f t="shared" ref="AE100" si="246">SUM(AE101:AE103)</f>
        <v>0</v>
      </c>
      <c r="AF100" s="62">
        <f t="shared" ref="AF100" si="247">SUM(AF101:AF103)</f>
        <v>0</v>
      </c>
      <c r="AG100" s="62">
        <f t="shared" ref="AG100:AI100" si="248">SUM(AG101:AG103)</f>
        <v>0</v>
      </c>
      <c r="AH100" s="62">
        <f>SUM(AH101:AH103)</f>
        <v>1112674</v>
      </c>
      <c r="AI100" s="62">
        <f t="shared" si="248"/>
        <v>1115272</v>
      </c>
      <c r="AK100" s="355"/>
      <c r="AL100" s="355"/>
      <c r="AM100" s="355"/>
    </row>
    <row r="101" spans="1:42" ht="24" x14ac:dyDescent="0.2">
      <c r="A101" s="52"/>
      <c r="B101" s="538" t="s">
        <v>113</v>
      </c>
      <c r="C101" s="539"/>
      <c r="D101" s="56" t="s">
        <v>200</v>
      </c>
      <c r="E101" s="54">
        <v>527059</v>
      </c>
      <c r="F101" s="54">
        <f t="shared" ref="F101:F103" si="249">E101+G101</f>
        <v>527059</v>
      </c>
      <c r="G101" s="54">
        <f t="shared" ref="G101:G103" si="250">SUM(H101:S101)</f>
        <v>0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>
        <f t="shared" ref="U101:U103" si="251">T101+V101</f>
        <v>0</v>
      </c>
      <c r="V101" s="54">
        <f t="shared" ref="V101:V103" si="252">SUM(W101:AG101)</f>
        <v>0</v>
      </c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>
        <f t="shared" ref="AH101:AH104" si="253">E101+T101</f>
        <v>527059</v>
      </c>
      <c r="AI101" s="54">
        <f t="shared" ref="AI101:AI103" si="254">U101+F101</f>
        <v>527059</v>
      </c>
      <c r="AK101" s="355"/>
      <c r="AL101" s="355"/>
      <c r="AM101" s="355"/>
    </row>
    <row r="102" spans="1:42" x14ac:dyDescent="0.2">
      <c r="A102" s="74"/>
      <c r="B102" s="531" t="s">
        <v>114</v>
      </c>
      <c r="C102" s="532"/>
      <c r="D102" s="56" t="s">
        <v>219</v>
      </c>
      <c r="E102" s="54">
        <v>19610</v>
      </c>
      <c r="F102" s="54">
        <f t="shared" si="249"/>
        <v>19610</v>
      </c>
      <c r="G102" s="54">
        <f t="shared" si="250"/>
        <v>0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>
        <f t="shared" si="251"/>
        <v>0</v>
      </c>
      <c r="V102" s="54">
        <f t="shared" si="252"/>
        <v>0</v>
      </c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>
        <f t="shared" si="253"/>
        <v>19610</v>
      </c>
      <c r="AI102" s="54">
        <f t="shared" si="254"/>
        <v>19610</v>
      </c>
      <c r="AK102" s="355"/>
      <c r="AL102" s="355"/>
      <c r="AM102" s="355"/>
    </row>
    <row r="103" spans="1:42" x14ac:dyDescent="0.2">
      <c r="A103" s="55"/>
      <c r="B103" s="542" t="s">
        <v>115</v>
      </c>
      <c r="C103" s="543"/>
      <c r="D103" s="56" t="s">
        <v>201</v>
      </c>
      <c r="E103" s="54">
        <v>566005</v>
      </c>
      <c r="F103" s="128">
        <f t="shared" si="249"/>
        <v>568604</v>
      </c>
      <c r="G103" s="128">
        <f t="shared" si="250"/>
        <v>2599</v>
      </c>
      <c r="H103" s="128"/>
      <c r="I103" s="128">
        <f>1+2348+100+150</f>
        <v>2599</v>
      </c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>
        <f t="shared" si="251"/>
        <v>-1</v>
      </c>
      <c r="V103" s="128">
        <f t="shared" si="252"/>
        <v>-1</v>
      </c>
      <c r="W103" s="128"/>
      <c r="X103" s="128">
        <f>-1</f>
        <v>-1</v>
      </c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>
        <f t="shared" si="253"/>
        <v>566005</v>
      </c>
      <c r="AI103" s="128">
        <f t="shared" si="254"/>
        <v>568603</v>
      </c>
      <c r="AK103" s="355"/>
      <c r="AL103" s="355"/>
      <c r="AM103" s="355"/>
    </row>
    <row r="104" spans="1:42" ht="36" x14ac:dyDescent="0.2">
      <c r="A104" s="60"/>
      <c r="B104" s="514" t="s">
        <v>274</v>
      </c>
      <c r="C104" s="529"/>
      <c r="D104" s="145" t="s">
        <v>381</v>
      </c>
      <c r="E104" s="62">
        <f t="shared" ref="E104:AG104" si="255">SUM(E105,E107)</f>
        <v>31818</v>
      </c>
      <c r="F104" s="66">
        <f t="shared" ref="F104:S104" si="256">SUM(F105,F107)</f>
        <v>33477</v>
      </c>
      <c r="G104" s="66">
        <f t="shared" si="256"/>
        <v>1659</v>
      </c>
      <c r="H104" s="66">
        <f t="shared" si="256"/>
        <v>-100</v>
      </c>
      <c r="I104" s="66">
        <f t="shared" si="256"/>
        <v>1759</v>
      </c>
      <c r="J104" s="66">
        <f t="shared" si="256"/>
        <v>0</v>
      </c>
      <c r="K104" s="66">
        <f t="shared" si="256"/>
        <v>0</v>
      </c>
      <c r="L104" s="66">
        <f t="shared" si="256"/>
        <v>0</v>
      </c>
      <c r="M104" s="66">
        <f t="shared" si="256"/>
        <v>0</v>
      </c>
      <c r="N104" s="66">
        <f t="shared" si="256"/>
        <v>0</v>
      </c>
      <c r="O104" s="66">
        <f t="shared" si="256"/>
        <v>0</v>
      </c>
      <c r="P104" s="66">
        <f t="shared" si="256"/>
        <v>0</v>
      </c>
      <c r="Q104" s="66">
        <f t="shared" si="256"/>
        <v>0</v>
      </c>
      <c r="R104" s="66">
        <f t="shared" si="256"/>
        <v>0</v>
      </c>
      <c r="S104" s="66">
        <f t="shared" si="256"/>
        <v>0</v>
      </c>
      <c r="T104" s="66">
        <f t="shared" si="255"/>
        <v>-4550</v>
      </c>
      <c r="U104" s="66">
        <f t="shared" si="255"/>
        <v>-6069</v>
      </c>
      <c r="V104" s="66">
        <f t="shared" si="255"/>
        <v>-1519</v>
      </c>
      <c r="W104" s="66">
        <f t="shared" si="255"/>
        <v>0</v>
      </c>
      <c r="X104" s="66">
        <f t="shared" si="255"/>
        <v>-1519</v>
      </c>
      <c r="Y104" s="66">
        <f t="shared" si="255"/>
        <v>0</v>
      </c>
      <c r="Z104" s="66">
        <f t="shared" si="255"/>
        <v>0</v>
      </c>
      <c r="AA104" s="66">
        <f t="shared" si="255"/>
        <v>0</v>
      </c>
      <c r="AB104" s="66">
        <f t="shared" si="255"/>
        <v>0</v>
      </c>
      <c r="AC104" s="66">
        <f t="shared" si="255"/>
        <v>0</v>
      </c>
      <c r="AD104" s="66">
        <f t="shared" si="255"/>
        <v>0</v>
      </c>
      <c r="AE104" s="66">
        <f t="shared" si="255"/>
        <v>0</v>
      </c>
      <c r="AF104" s="66">
        <f t="shared" si="255"/>
        <v>0</v>
      </c>
      <c r="AG104" s="66">
        <f t="shared" si="255"/>
        <v>0</v>
      </c>
      <c r="AH104" s="66">
        <f t="shared" si="253"/>
        <v>27268</v>
      </c>
      <c r="AI104" s="66">
        <f t="shared" ref="AI104" si="257">SUM(AI105,AI107)</f>
        <v>27408</v>
      </c>
      <c r="AK104" s="355"/>
      <c r="AL104" s="355"/>
      <c r="AM104" s="355"/>
    </row>
    <row r="105" spans="1:42" s="174" customFormat="1" hidden="1" x14ac:dyDescent="0.2">
      <c r="A105" s="46"/>
      <c r="B105" s="518" t="s">
        <v>116</v>
      </c>
      <c r="C105" s="530"/>
      <c r="D105" s="61" t="s">
        <v>268</v>
      </c>
      <c r="E105" s="125">
        <f t="shared" ref="E105:AI105" si="258">SUM(E106:E106)</f>
        <v>0</v>
      </c>
      <c r="F105" s="125">
        <f t="shared" si="258"/>
        <v>0</v>
      </c>
      <c r="G105" s="125">
        <f t="shared" si="258"/>
        <v>0</v>
      </c>
      <c r="H105" s="125">
        <f t="shared" si="258"/>
        <v>0</v>
      </c>
      <c r="I105" s="125">
        <f t="shared" si="258"/>
        <v>0</v>
      </c>
      <c r="J105" s="125">
        <f t="shared" si="258"/>
        <v>0</v>
      </c>
      <c r="K105" s="125">
        <f t="shared" si="258"/>
        <v>0</v>
      </c>
      <c r="L105" s="125">
        <f t="shared" si="258"/>
        <v>0</v>
      </c>
      <c r="M105" s="125">
        <f t="shared" si="258"/>
        <v>0</v>
      </c>
      <c r="N105" s="125">
        <f t="shared" si="258"/>
        <v>0</v>
      </c>
      <c r="O105" s="125">
        <f t="shared" si="258"/>
        <v>0</v>
      </c>
      <c r="P105" s="125">
        <f t="shared" si="258"/>
        <v>0</v>
      </c>
      <c r="Q105" s="125">
        <f t="shared" si="258"/>
        <v>0</v>
      </c>
      <c r="R105" s="125">
        <f t="shared" si="258"/>
        <v>0</v>
      </c>
      <c r="S105" s="125">
        <f t="shared" si="258"/>
        <v>0</v>
      </c>
      <c r="T105" s="125">
        <f t="shared" si="258"/>
        <v>0</v>
      </c>
      <c r="U105" s="125">
        <f t="shared" si="258"/>
        <v>0</v>
      </c>
      <c r="V105" s="125">
        <f t="shared" si="258"/>
        <v>0</v>
      </c>
      <c r="W105" s="125">
        <f t="shared" si="258"/>
        <v>0</v>
      </c>
      <c r="X105" s="125">
        <f t="shared" si="258"/>
        <v>0</v>
      </c>
      <c r="Y105" s="125">
        <f t="shared" si="258"/>
        <v>0</v>
      </c>
      <c r="Z105" s="125">
        <f t="shared" si="258"/>
        <v>0</v>
      </c>
      <c r="AA105" s="125">
        <f t="shared" si="258"/>
        <v>0</v>
      </c>
      <c r="AB105" s="125">
        <f t="shared" si="258"/>
        <v>0</v>
      </c>
      <c r="AC105" s="125">
        <f t="shared" si="258"/>
        <v>0</v>
      </c>
      <c r="AD105" s="125">
        <f t="shared" si="258"/>
        <v>0</v>
      </c>
      <c r="AE105" s="125">
        <f t="shared" si="258"/>
        <v>0</v>
      </c>
      <c r="AF105" s="125">
        <f t="shared" si="258"/>
        <v>0</v>
      </c>
      <c r="AG105" s="125">
        <f t="shared" si="258"/>
        <v>0</v>
      </c>
      <c r="AH105" s="125">
        <f t="shared" si="258"/>
        <v>0</v>
      </c>
      <c r="AI105" s="125">
        <f t="shared" si="258"/>
        <v>0</v>
      </c>
      <c r="AK105" s="355"/>
      <c r="AL105" s="355"/>
      <c r="AM105" s="355"/>
    </row>
    <row r="106" spans="1:42" ht="24" hidden="1" x14ac:dyDescent="0.2">
      <c r="A106" s="55"/>
      <c r="B106" s="511" t="s">
        <v>228</v>
      </c>
      <c r="C106" s="545"/>
      <c r="D106" s="56" t="s">
        <v>229</v>
      </c>
      <c r="E106" s="57"/>
      <c r="F106" s="66">
        <f t="shared" ref="F106:F107" si="259">E106+G106</f>
        <v>0</v>
      </c>
      <c r="G106" s="66">
        <f t="shared" ref="G106:G107" si="260">SUM(H106:S106)</f>
        <v>0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>
        <f t="shared" ref="U106:U107" si="261">T106+V106</f>
        <v>0</v>
      </c>
      <c r="V106" s="66">
        <f t="shared" ref="V106:V107" si="262">SUM(W106:AG106)</f>
        <v>0</v>
      </c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>
        <f t="shared" ref="AH106:AH107" si="263">E106+T106</f>
        <v>0</v>
      </c>
      <c r="AI106" s="66">
        <f t="shared" ref="AI106:AI107" si="264">U106+F106</f>
        <v>0</v>
      </c>
      <c r="AK106" s="355"/>
      <c r="AL106" s="355"/>
      <c r="AM106" s="355"/>
    </row>
    <row r="107" spans="1:42" s="174" customFormat="1" x14ac:dyDescent="0.2">
      <c r="A107" s="80"/>
      <c r="B107" s="527" t="s">
        <v>272</v>
      </c>
      <c r="C107" s="528"/>
      <c r="D107" s="61" t="s">
        <v>273</v>
      </c>
      <c r="E107" s="125">
        <f>21164+6104+4200+350</f>
        <v>31818</v>
      </c>
      <c r="F107" s="125">
        <f t="shared" si="259"/>
        <v>33477</v>
      </c>
      <c r="G107" s="125">
        <f t="shared" si="260"/>
        <v>1659</v>
      </c>
      <c r="H107" s="125">
        <v>-100</v>
      </c>
      <c r="I107" s="125">
        <f>40+29+1105+200+375+10</f>
        <v>1759</v>
      </c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>
        <f>-4200-350</f>
        <v>-4550</v>
      </c>
      <c r="U107" s="125">
        <f t="shared" si="261"/>
        <v>-6069</v>
      </c>
      <c r="V107" s="125">
        <f t="shared" si="262"/>
        <v>-1519</v>
      </c>
      <c r="W107" s="125"/>
      <c r="X107" s="125">
        <f>-29-1105-375-10</f>
        <v>-1519</v>
      </c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>
        <f t="shared" si="263"/>
        <v>27268</v>
      </c>
      <c r="AI107" s="125">
        <f t="shared" si="264"/>
        <v>27408</v>
      </c>
      <c r="AK107" s="355"/>
      <c r="AL107" s="355"/>
      <c r="AM107" s="355"/>
    </row>
    <row r="108" spans="1:42" x14ac:dyDescent="0.2">
      <c r="A108" s="49"/>
      <c r="B108" s="82"/>
      <c r="C108" s="83"/>
      <c r="D108" s="65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K108" s="355"/>
      <c r="AL108" s="355"/>
      <c r="AM108" s="355"/>
    </row>
    <row r="109" spans="1:42" s="180" customFormat="1" ht="26.25" customHeight="1" x14ac:dyDescent="0.2">
      <c r="A109" s="559" t="s">
        <v>132</v>
      </c>
      <c r="B109" s="560"/>
      <c r="C109" s="560"/>
      <c r="D109" s="561"/>
      <c r="E109" s="179">
        <f t="shared" ref="E109:AI109" si="265">SUM(E11,E16,E27,E33,E42,E53,E66,E57,E76,E81,E86,)</f>
        <v>78964232</v>
      </c>
      <c r="F109" s="179">
        <f t="shared" si="265"/>
        <v>79610072</v>
      </c>
      <c r="G109" s="179">
        <f t="shared" si="265"/>
        <v>645840</v>
      </c>
      <c r="H109" s="179">
        <f t="shared" si="265"/>
        <v>77218</v>
      </c>
      <c r="I109" s="179">
        <f t="shared" si="265"/>
        <v>568622</v>
      </c>
      <c r="J109" s="179">
        <f t="shared" si="265"/>
        <v>0</v>
      </c>
      <c r="K109" s="179">
        <f t="shared" si="265"/>
        <v>0</v>
      </c>
      <c r="L109" s="179">
        <f t="shared" si="265"/>
        <v>0</v>
      </c>
      <c r="M109" s="179">
        <f t="shared" si="265"/>
        <v>0</v>
      </c>
      <c r="N109" s="179">
        <f t="shared" si="265"/>
        <v>0</v>
      </c>
      <c r="O109" s="179">
        <f t="shared" si="265"/>
        <v>0</v>
      </c>
      <c r="P109" s="179">
        <f t="shared" si="265"/>
        <v>0</v>
      </c>
      <c r="Q109" s="179">
        <f t="shared" si="265"/>
        <v>0</v>
      </c>
      <c r="R109" s="179">
        <f t="shared" si="265"/>
        <v>0</v>
      </c>
      <c r="S109" s="179">
        <f t="shared" si="265"/>
        <v>0</v>
      </c>
      <c r="T109" s="179">
        <f t="shared" si="265"/>
        <v>-297778</v>
      </c>
      <c r="U109" s="179">
        <f t="shared" si="265"/>
        <v>-319939</v>
      </c>
      <c r="V109" s="179">
        <f t="shared" si="265"/>
        <v>-22161</v>
      </c>
      <c r="W109" s="179">
        <f t="shared" si="265"/>
        <v>-8791</v>
      </c>
      <c r="X109" s="179">
        <f t="shared" si="265"/>
        <v>-13370</v>
      </c>
      <c r="Y109" s="179">
        <f t="shared" si="265"/>
        <v>0</v>
      </c>
      <c r="Z109" s="179">
        <f t="shared" si="265"/>
        <v>0</v>
      </c>
      <c r="AA109" s="179">
        <f t="shared" si="265"/>
        <v>0</v>
      </c>
      <c r="AB109" s="179">
        <f t="shared" si="265"/>
        <v>0</v>
      </c>
      <c r="AC109" s="179">
        <f t="shared" si="265"/>
        <v>0</v>
      </c>
      <c r="AD109" s="179">
        <f t="shared" si="265"/>
        <v>0</v>
      </c>
      <c r="AE109" s="179">
        <f t="shared" si="265"/>
        <v>0</v>
      </c>
      <c r="AF109" s="179">
        <f t="shared" si="265"/>
        <v>0</v>
      </c>
      <c r="AG109" s="179">
        <f t="shared" si="265"/>
        <v>0</v>
      </c>
      <c r="AH109" s="179">
        <f t="shared" si="265"/>
        <v>78666454</v>
      </c>
      <c r="AI109" s="179">
        <f t="shared" si="265"/>
        <v>79290133</v>
      </c>
      <c r="AK109" s="355"/>
      <c r="AL109" s="355"/>
      <c r="AM109" s="355"/>
      <c r="AN109" s="37"/>
      <c r="AO109" s="37"/>
      <c r="AP109" s="37"/>
    </row>
    <row r="110" spans="1:42" x14ac:dyDescent="0.2">
      <c r="A110" s="60"/>
      <c r="B110" s="84"/>
      <c r="C110" s="85"/>
      <c r="D110" s="56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K110" s="355"/>
      <c r="AL110" s="355"/>
      <c r="AM110" s="355"/>
      <c r="AN110" s="174"/>
      <c r="AO110" s="174"/>
      <c r="AP110" s="174"/>
    </row>
    <row r="111" spans="1:42" s="174" customFormat="1" x14ac:dyDescent="0.2">
      <c r="A111" s="46"/>
      <c r="B111" s="562" t="s">
        <v>374</v>
      </c>
      <c r="C111" s="563"/>
      <c r="D111" s="47" t="s">
        <v>142</v>
      </c>
      <c r="E111" s="59">
        <f t="shared" ref="E111:AI111" si="266">SUM(,E112)</f>
        <v>13990592</v>
      </c>
      <c r="F111" s="59">
        <f t="shared" si="266"/>
        <v>13990592</v>
      </c>
      <c r="G111" s="59">
        <f t="shared" si="266"/>
        <v>0</v>
      </c>
      <c r="H111" s="59">
        <f t="shared" si="266"/>
        <v>0</v>
      </c>
      <c r="I111" s="59">
        <f t="shared" si="266"/>
        <v>0</v>
      </c>
      <c r="J111" s="59">
        <f t="shared" si="266"/>
        <v>0</v>
      </c>
      <c r="K111" s="59">
        <f t="shared" si="266"/>
        <v>0</v>
      </c>
      <c r="L111" s="59">
        <f t="shared" si="266"/>
        <v>0</v>
      </c>
      <c r="M111" s="59">
        <f t="shared" si="266"/>
        <v>0</v>
      </c>
      <c r="N111" s="59">
        <f t="shared" si="266"/>
        <v>0</v>
      </c>
      <c r="O111" s="59">
        <f t="shared" si="266"/>
        <v>0</v>
      </c>
      <c r="P111" s="59">
        <f t="shared" si="266"/>
        <v>0</v>
      </c>
      <c r="Q111" s="59">
        <f t="shared" si="266"/>
        <v>0</v>
      </c>
      <c r="R111" s="59">
        <f t="shared" si="266"/>
        <v>0</v>
      </c>
      <c r="S111" s="59">
        <f t="shared" si="266"/>
        <v>0</v>
      </c>
      <c r="T111" s="59">
        <f t="shared" si="266"/>
        <v>0</v>
      </c>
      <c r="U111" s="59">
        <f t="shared" si="266"/>
        <v>0</v>
      </c>
      <c r="V111" s="59">
        <f t="shared" si="266"/>
        <v>0</v>
      </c>
      <c r="W111" s="59">
        <f t="shared" si="266"/>
        <v>0</v>
      </c>
      <c r="X111" s="59">
        <f t="shared" si="266"/>
        <v>0</v>
      </c>
      <c r="Y111" s="59">
        <f t="shared" si="266"/>
        <v>0</v>
      </c>
      <c r="Z111" s="59">
        <f t="shared" si="266"/>
        <v>0</v>
      </c>
      <c r="AA111" s="59">
        <f t="shared" si="266"/>
        <v>0</v>
      </c>
      <c r="AB111" s="59">
        <f t="shared" si="266"/>
        <v>0</v>
      </c>
      <c r="AC111" s="59">
        <f t="shared" si="266"/>
        <v>0</v>
      </c>
      <c r="AD111" s="59">
        <f t="shared" si="266"/>
        <v>0</v>
      </c>
      <c r="AE111" s="59">
        <f t="shared" si="266"/>
        <v>0</v>
      </c>
      <c r="AF111" s="59">
        <f t="shared" si="266"/>
        <v>0</v>
      </c>
      <c r="AG111" s="59">
        <f t="shared" si="266"/>
        <v>0</v>
      </c>
      <c r="AH111" s="59">
        <f t="shared" si="266"/>
        <v>13990592</v>
      </c>
      <c r="AI111" s="59">
        <f t="shared" si="266"/>
        <v>13990592</v>
      </c>
      <c r="AK111" s="355"/>
      <c r="AL111" s="355"/>
      <c r="AM111" s="355"/>
    </row>
    <row r="112" spans="1:42" s="174" customFormat="1" x14ac:dyDescent="0.2">
      <c r="A112" s="46"/>
      <c r="B112" s="171"/>
      <c r="C112" s="171"/>
      <c r="D112" s="114" t="s">
        <v>269</v>
      </c>
      <c r="E112" s="59">
        <f t="shared" ref="E112:F112" si="267">SUM(E119,E113)</f>
        <v>13990592</v>
      </c>
      <c r="F112" s="59">
        <f t="shared" si="267"/>
        <v>13990592</v>
      </c>
      <c r="G112" s="59">
        <f t="shared" ref="G112:S112" si="268">SUM(G119,G113)</f>
        <v>0</v>
      </c>
      <c r="H112" s="59">
        <f t="shared" si="268"/>
        <v>0</v>
      </c>
      <c r="I112" s="59">
        <f t="shared" si="268"/>
        <v>0</v>
      </c>
      <c r="J112" s="59">
        <f t="shared" si="268"/>
        <v>0</v>
      </c>
      <c r="K112" s="59">
        <f t="shared" si="268"/>
        <v>0</v>
      </c>
      <c r="L112" s="59">
        <f t="shared" si="268"/>
        <v>0</v>
      </c>
      <c r="M112" s="59">
        <f t="shared" si="268"/>
        <v>0</v>
      </c>
      <c r="N112" s="59">
        <f t="shared" si="268"/>
        <v>0</v>
      </c>
      <c r="O112" s="59">
        <f t="shared" si="268"/>
        <v>0</v>
      </c>
      <c r="P112" s="59">
        <f t="shared" si="268"/>
        <v>0</v>
      </c>
      <c r="Q112" s="59">
        <f t="shared" si="268"/>
        <v>0</v>
      </c>
      <c r="R112" s="59">
        <f t="shared" si="268"/>
        <v>0</v>
      </c>
      <c r="S112" s="59">
        <f t="shared" si="268"/>
        <v>0</v>
      </c>
      <c r="T112" s="59">
        <f t="shared" ref="T112:AG112" si="269">SUM(T119,T113)</f>
        <v>0</v>
      </c>
      <c r="U112" s="59">
        <f t="shared" si="269"/>
        <v>0</v>
      </c>
      <c r="V112" s="59">
        <f t="shared" si="269"/>
        <v>0</v>
      </c>
      <c r="W112" s="59">
        <f t="shared" si="269"/>
        <v>0</v>
      </c>
      <c r="X112" s="59">
        <f t="shared" si="269"/>
        <v>0</v>
      </c>
      <c r="Y112" s="59">
        <f t="shared" si="269"/>
        <v>0</v>
      </c>
      <c r="Z112" s="59">
        <f t="shared" si="269"/>
        <v>0</v>
      </c>
      <c r="AA112" s="59">
        <f t="shared" si="269"/>
        <v>0</v>
      </c>
      <c r="AB112" s="59">
        <f t="shared" si="269"/>
        <v>0</v>
      </c>
      <c r="AC112" s="59">
        <f t="shared" si="269"/>
        <v>0</v>
      </c>
      <c r="AD112" s="59">
        <f t="shared" si="269"/>
        <v>0</v>
      </c>
      <c r="AE112" s="59">
        <f t="shared" si="269"/>
        <v>0</v>
      </c>
      <c r="AF112" s="59">
        <f t="shared" si="269"/>
        <v>0</v>
      </c>
      <c r="AG112" s="59">
        <f t="shared" si="269"/>
        <v>0</v>
      </c>
      <c r="AH112" s="59">
        <f t="shared" ref="AH112:AI112" si="270">SUM(AH119,AH113)</f>
        <v>13990592</v>
      </c>
      <c r="AI112" s="59">
        <f t="shared" si="270"/>
        <v>13990592</v>
      </c>
      <c r="AK112" s="355"/>
      <c r="AL112" s="355"/>
      <c r="AM112" s="355"/>
    </row>
    <row r="113" spans="1:42" s="174" customFormat="1" x14ac:dyDescent="0.2">
      <c r="A113" s="80"/>
      <c r="B113" s="88"/>
      <c r="C113" s="171" t="s">
        <v>144</v>
      </c>
      <c r="D113" s="81" t="s">
        <v>280</v>
      </c>
      <c r="E113" s="59">
        <f t="shared" ref="E113" si="271">SUM(E114:E118)</f>
        <v>175000</v>
      </c>
      <c r="F113" s="59">
        <f t="shared" ref="F113:S113" si="272">SUM(F114:F118)</f>
        <v>175000</v>
      </c>
      <c r="G113" s="59">
        <f t="shared" si="272"/>
        <v>0</v>
      </c>
      <c r="H113" s="59">
        <f t="shared" si="272"/>
        <v>0</v>
      </c>
      <c r="I113" s="59">
        <f t="shared" si="272"/>
        <v>0</v>
      </c>
      <c r="J113" s="59">
        <f t="shared" si="272"/>
        <v>0</v>
      </c>
      <c r="K113" s="59">
        <f t="shared" si="272"/>
        <v>0</v>
      </c>
      <c r="L113" s="59">
        <f t="shared" si="272"/>
        <v>0</v>
      </c>
      <c r="M113" s="59">
        <f t="shared" si="272"/>
        <v>0</v>
      </c>
      <c r="N113" s="59">
        <f t="shared" si="272"/>
        <v>0</v>
      </c>
      <c r="O113" s="59">
        <f t="shared" si="272"/>
        <v>0</v>
      </c>
      <c r="P113" s="59">
        <f t="shared" si="272"/>
        <v>0</v>
      </c>
      <c r="Q113" s="59">
        <f t="shared" si="272"/>
        <v>0</v>
      </c>
      <c r="R113" s="59">
        <f t="shared" si="272"/>
        <v>0</v>
      </c>
      <c r="S113" s="59">
        <f t="shared" si="272"/>
        <v>0</v>
      </c>
      <c r="T113" s="59">
        <f t="shared" ref="T113:AG113" si="273">SUM(T114:T118)</f>
        <v>0</v>
      </c>
      <c r="U113" s="59">
        <f t="shared" si="273"/>
        <v>0</v>
      </c>
      <c r="V113" s="59">
        <f t="shared" si="273"/>
        <v>0</v>
      </c>
      <c r="W113" s="59">
        <f t="shared" si="273"/>
        <v>0</v>
      </c>
      <c r="X113" s="59">
        <f t="shared" si="273"/>
        <v>0</v>
      </c>
      <c r="Y113" s="59">
        <f t="shared" si="273"/>
        <v>0</v>
      </c>
      <c r="Z113" s="59">
        <f t="shared" si="273"/>
        <v>0</v>
      </c>
      <c r="AA113" s="59">
        <f t="shared" si="273"/>
        <v>0</v>
      </c>
      <c r="AB113" s="59">
        <f t="shared" si="273"/>
        <v>0</v>
      </c>
      <c r="AC113" s="59">
        <f t="shared" si="273"/>
        <v>0</v>
      </c>
      <c r="AD113" s="59">
        <f t="shared" si="273"/>
        <v>0</v>
      </c>
      <c r="AE113" s="59">
        <f t="shared" si="273"/>
        <v>0</v>
      </c>
      <c r="AF113" s="59">
        <f t="shared" si="273"/>
        <v>0</v>
      </c>
      <c r="AG113" s="59">
        <f t="shared" si="273"/>
        <v>0</v>
      </c>
      <c r="AH113" s="59">
        <f t="shared" ref="AH113:AI113" si="274">SUM(AH114:AH118)</f>
        <v>175000</v>
      </c>
      <c r="AI113" s="59">
        <f t="shared" si="274"/>
        <v>175000</v>
      </c>
      <c r="AK113" s="355"/>
      <c r="AL113" s="355"/>
      <c r="AM113" s="355"/>
      <c r="AN113" s="37"/>
      <c r="AO113" s="37"/>
      <c r="AP113" s="37"/>
    </row>
    <row r="114" spans="1:42" x14ac:dyDescent="0.2">
      <c r="A114" s="74"/>
      <c r="B114" s="531"/>
      <c r="C114" s="532"/>
      <c r="D114" s="56"/>
      <c r="E114" s="76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K114" s="355"/>
      <c r="AL114" s="355"/>
      <c r="AM114" s="355"/>
    </row>
    <row r="115" spans="1:42" x14ac:dyDescent="0.2">
      <c r="A115" s="74"/>
      <c r="B115" s="169"/>
      <c r="C115" s="170"/>
      <c r="D115" s="75" t="s">
        <v>688</v>
      </c>
      <c r="E115" s="76">
        <v>175000</v>
      </c>
      <c r="F115" s="54">
        <f t="shared" ref="F115:F117" si="275">E115+G115</f>
        <v>175000</v>
      </c>
      <c r="G115" s="54">
        <f t="shared" ref="G115:G117" si="276">SUM(H115:S115)</f>
        <v>0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>
        <f t="shared" ref="U115:U117" si="277">T115+V115</f>
        <v>0</v>
      </c>
      <c r="V115" s="54">
        <f t="shared" ref="V115:V117" si="278">SUM(W115:AG115)</f>
        <v>0</v>
      </c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f t="shared" ref="AH115:AH118" si="279">E115+T115</f>
        <v>175000</v>
      </c>
      <c r="AI115" s="54">
        <f t="shared" ref="AI115:AI118" si="280">U115+F115</f>
        <v>175000</v>
      </c>
      <c r="AK115" s="355"/>
      <c r="AL115" s="355"/>
      <c r="AM115" s="355"/>
    </row>
    <row r="116" spans="1:42" ht="36" hidden="1" x14ac:dyDescent="0.2">
      <c r="A116" s="74"/>
      <c r="B116" s="531"/>
      <c r="C116" s="532"/>
      <c r="D116" s="56" t="s">
        <v>373</v>
      </c>
      <c r="E116" s="76">
        <v>0</v>
      </c>
      <c r="F116" s="54">
        <f t="shared" si="275"/>
        <v>0</v>
      </c>
      <c r="G116" s="54">
        <f t="shared" si="276"/>
        <v>0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>
        <f t="shared" si="277"/>
        <v>0</v>
      </c>
      <c r="V116" s="54">
        <f t="shared" si="278"/>
        <v>0</v>
      </c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>
        <f t="shared" si="279"/>
        <v>0</v>
      </c>
      <c r="AI116" s="54">
        <f t="shared" si="280"/>
        <v>0</v>
      </c>
      <c r="AK116" s="355"/>
      <c r="AL116" s="355"/>
      <c r="AM116" s="355"/>
    </row>
    <row r="117" spans="1:42" ht="24" hidden="1" x14ac:dyDescent="0.2">
      <c r="A117" s="55"/>
      <c r="B117" s="511"/>
      <c r="C117" s="545"/>
      <c r="D117" s="75" t="s">
        <v>303</v>
      </c>
      <c r="E117" s="76"/>
      <c r="F117" s="66">
        <f t="shared" si="275"/>
        <v>0</v>
      </c>
      <c r="G117" s="66">
        <f t="shared" si="276"/>
        <v>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f t="shared" si="277"/>
        <v>0</v>
      </c>
      <c r="V117" s="66">
        <f t="shared" si="278"/>
        <v>0</v>
      </c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>
        <f t="shared" si="279"/>
        <v>0</v>
      </c>
      <c r="AI117" s="66">
        <f t="shared" si="280"/>
        <v>0</v>
      </c>
      <c r="AK117" s="355"/>
      <c r="AL117" s="355"/>
      <c r="AM117" s="355"/>
    </row>
    <row r="118" spans="1:42" x14ac:dyDescent="0.2">
      <c r="A118" s="141"/>
      <c r="B118" s="142"/>
      <c r="C118" s="143"/>
      <c r="D118" s="144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>
        <f t="shared" si="279"/>
        <v>0</v>
      </c>
      <c r="AI118" s="51">
        <f t="shared" si="280"/>
        <v>0</v>
      </c>
      <c r="AK118" s="355"/>
      <c r="AL118" s="355"/>
      <c r="AM118" s="355"/>
      <c r="AN118" s="174"/>
      <c r="AO118" s="174"/>
      <c r="AP118" s="174"/>
    </row>
    <row r="119" spans="1:42" s="174" customFormat="1" x14ac:dyDescent="0.2">
      <c r="A119" s="80"/>
      <c r="B119" s="88"/>
      <c r="C119" s="171" t="s">
        <v>371</v>
      </c>
      <c r="D119" s="81" t="s">
        <v>281</v>
      </c>
      <c r="E119" s="59">
        <f t="shared" ref="E119:AI119" si="281">SUM(E120:E136)</f>
        <v>13815592</v>
      </c>
      <c r="F119" s="59">
        <f t="shared" si="281"/>
        <v>13815592</v>
      </c>
      <c r="G119" s="59">
        <f t="shared" si="281"/>
        <v>0</v>
      </c>
      <c r="H119" s="59">
        <f t="shared" si="281"/>
        <v>0</v>
      </c>
      <c r="I119" s="59">
        <f t="shared" si="281"/>
        <v>0</v>
      </c>
      <c r="J119" s="59">
        <f t="shared" si="281"/>
        <v>0</v>
      </c>
      <c r="K119" s="59">
        <f t="shared" si="281"/>
        <v>0</v>
      </c>
      <c r="L119" s="59">
        <f t="shared" si="281"/>
        <v>0</v>
      </c>
      <c r="M119" s="59">
        <f t="shared" si="281"/>
        <v>0</v>
      </c>
      <c r="N119" s="59">
        <f t="shared" si="281"/>
        <v>0</v>
      </c>
      <c r="O119" s="59">
        <f t="shared" si="281"/>
        <v>0</v>
      </c>
      <c r="P119" s="59">
        <f t="shared" si="281"/>
        <v>0</v>
      </c>
      <c r="Q119" s="59">
        <f t="shared" si="281"/>
        <v>0</v>
      </c>
      <c r="R119" s="59">
        <f t="shared" si="281"/>
        <v>0</v>
      </c>
      <c r="S119" s="59">
        <f t="shared" si="281"/>
        <v>0</v>
      </c>
      <c r="T119" s="59">
        <f t="shared" si="281"/>
        <v>0</v>
      </c>
      <c r="U119" s="59">
        <f t="shared" si="281"/>
        <v>0</v>
      </c>
      <c r="V119" s="59">
        <f t="shared" si="281"/>
        <v>0</v>
      </c>
      <c r="W119" s="59">
        <f t="shared" si="281"/>
        <v>0</v>
      </c>
      <c r="X119" s="59">
        <f t="shared" si="281"/>
        <v>0</v>
      </c>
      <c r="Y119" s="59">
        <f t="shared" si="281"/>
        <v>0</v>
      </c>
      <c r="Z119" s="59">
        <f t="shared" si="281"/>
        <v>0</v>
      </c>
      <c r="AA119" s="59">
        <f t="shared" si="281"/>
        <v>0</v>
      </c>
      <c r="AB119" s="59">
        <f t="shared" si="281"/>
        <v>0</v>
      </c>
      <c r="AC119" s="59">
        <f t="shared" si="281"/>
        <v>0</v>
      </c>
      <c r="AD119" s="59">
        <f t="shared" si="281"/>
        <v>0</v>
      </c>
      <c r="AE119" s="59">
        <f t="shared" si="281"/>
        <v>0</v>
      </c>
      <c r="AF119" s="59">
        <f t="shared" si="281"/>
        <v>0</v>
      </c>
      <c r="AG119" s="59">
        <f t="shared" si="281"/>
        <v>0</v>
      </c>
      <c r="AH119" s="59">
        <f t="shared" si="281"/>
        <v>13815592</v>
      </c>
      <c r="AI119" s="59">
        <f t="shared" si="281"/>
        <v>13815592</v>
      </c>
      <c r="AK119" s="355"/>
      <c r="AL119" s="355"/>
      <c r="AM119" s="355"/>
      <c r="AN119" s="37"/>
      <c r="AO119" s="37"/>
      <c r="AP119" s="37"/>
    </row>
    <row r="120" spans="1:42" ht="36" hidden="1" x14ac:dyDescent="0.2">
      <c r="A120" s="74"/>
      <c r="B120" s="531"/>
      <c r="C120" s="532"/>
      <c r="D120" s="56" t="s">
        <v>271</v>
      </c>
      <c r="E120" s="76">
        <v>0</v>
      </c>
      <c r="F120" s="76">
        <f t="shared" ref="F120:F135" si="282">E120+G120</f>
        <v>0</v>
      </c>
      <c r="G120" s="76">
        <f t="shared" ref="G120:G135" si="283">SUM(H120:S120)</f>
        <v>0</v>
      </c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>
        <f t="shared" ref="U120:U135" si="284">T120+V120</f>
        <v>0</v>
      </c>
      <c r="V120" s="76">
        <f t="shared" ref="V120:V135" si="285">SUM(W120:AG120)</f>
        <v>0</v>
      </c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>
        <f t="shared" ref="AH120:AH135" si="286">E120+T120</f>
        <v>0</v>
      </c>
      <c r="AI120" s="76">
        <f t="shared" ref="AI120:AI135" si="287">U120+F120</f>
        <v>0</v>
      </c>
      <c r="AK120" s="355"/>
      <c r="AL120" s="355"/>
      <c r="AM120" s="355"/>
    </row>
    <row r="121" spans="1:42" ht="24" x14ac:dyDescent="0.2">
      <c r="A121" s="74"/>
      <c r="B121" s="293"/>
      <c r="C121" s="294"/>
      <c r="D121" s="56" t="s">
        <v>689</v>
      </c>
      <c r="E121" s="76">
        <v>316700</v>
      </c>
      <c r="F121" s="76">
        <f t="shared" si="282"/>
        <v>316700</v>
      </c>
      <c r="G121" s="76">
        <f t="shared" si="283"/>
        <v>0</v>
      </c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>
        <f t="shared" si="284"/>
        <v>0</v>
      </c>
      <c r="V121" s="76">
        <f t="shared" si="285"/>
        <v>0</v>
      </c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>
        <f t="shared" si="286"/>
        <v>316700</v>
      </c>
      <c r="AI121" s="76">
        <f t="shared" si="287"/>
        <v>316700</v>
      </c>
      <c r="AK121" s="355"/>
      <c r="AL121" s="355"/>
      <c r="AM121" s="355"/>
    </row>
    <row r="122" spans="1:42" hidden="1" x14ac:dyDescent="0.2">
      <c r="A122" s="74"/>
      <c r="B122" s="211"/>
      <c r="C122" s="212"/>
      <c r="D122" s="56" t="s">
        <v>302</v>
      </c>
      <c r="E122" s="76">
        <v>0</v>
      </c>
      <c r="F122" s="76">
        <f t="shared" si="282"/>
        <v>0</v>
      </c>
      <c r="G122" s="76">
        <f t="shared" si="283"/>
        <v>0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>
        <f t="shared" si="284"/>
        <v>0</v>
      </c>
      <c r="V122" s="76">
        <f t="shared" si="285"/>
        <v>0</v>
      </c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>
        <f t="shared" si="286"/>
        <v>0</v>
      </c>
      <c r="AI122" s="76">
        <f t="shared" si="287"/>
        <v>0</v>
      </c>
      <c r="AK122" s="355"/>
      <c r="AL122" s="355"/>
      <c r="AM122" s="355"/>
    </row>
    <row r="123" spans="1:42" ht="48" hidden="1" x14ac:dyDescent="0.2">
      <c r="A123" s="74"/>
      <c r="B123" s="211"/>
      <c r="C123" s="212"/>
      <c r="D123" s="56" t="s">
        <v>618</v>
      </c>
      <c r="E123" s="76">
        <v>0</v>
      </c>
      <c r="F123" s="76">
        <f t="shared" si="282"/>
        <v>0</v>
      </c>
      <c r="G123" s="76">
        <f t="shared" si="283"/>
        <v>0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>
        <f t="shared" si="284"/>
        <v>0</v>
      </c>
      <c r="V123" s="76">
        <f t="shared" si="285"/>
        <v>0</v>
      </c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>
        <f t="shared" si="286"/>
        <v>0</v>
      </c>
      <c r="AI123" s="76">
        <f t="shared" si="287"/>
        <v>0</v>
      </c>
      <c r="AK123" s="355"/>
      <c r="AL123" s="355"/>
      <c r="AM123" s="355"/>
    </row>
    <row r="124" spans="1:42" ht="36" hidden="1" x14ac:dyDescent="0.2">
      <c r="A124" s="74"/>
      <c r="B124" s="211"/>
      <c r="C124" s="212"/>
      <c r="D124" s="56" t="s">
        <v>366</v>
      </c>
      <c r="E124" s="288"/>
      <c r="F124" s="76">
        <f t="shared" si="282"/>
        <v>0</v>
      </c>
      <c r="G124" s="76">
        <f t="shared" si="283"/>
        <v>0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>
        <f t="shared" si="284"/>
        <v>0</v>
      </c>
      <c r="V124" s="76">
        <f t="shared" si="285"/>
        <v>0</v>
      </c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>
        <f t="shared" si="286"/>
        <v>0</v>
      </c>
      <c r="AI124" s="76">
        <f t="shared" si="287"/>
        <v>0</v>
      </c>
      <c r="AJ124" s="260"/>
      <c r="AK124" s="355"/>
      <c r="AL124" s="355"/>
      <c r="AM124" s="355"/>
    </row>
    <row r="125" spans="1:42" ht="36" x14ac:dyDescent="0.2">
      <c r="A125" s="74"/>
      <c r="B125" s="293"/>
      <c r="C125" s="294"/>
      <c r="D125" s="56" t="s">
        <v>690</v>
      </c>
      <c r="E125" s="76">
        <v>8500366</v>
      </c>
      <c r="F125" s="76">
        <f t="shared" si="282"/>
        <v>8500366</v>
      </c>
      <c r="G125" s="76">
        <f t="shared" si="283"/>
        <v>0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>
        <f t="shared" si="284"/>
        <v>0</v>
      </c>
      <c r="V125" s="76">
        <f t="shared" si="285"/>
        <v>0</v>
      </c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>
        <f t="shared" si="286"/>
        <v>8500366</v>
      </c>
      <c r="AI125" s="76">
        <f t="shared" si="287"/>
        <v>8500366</v>
      </c>
      <c r="AJ125" s="260"/>
      <c r="AK125" s="355"/>
      <c r="AL125" s="355"/>
      <c r="AM125" s="355"/>
    </row>
    <row r="126" spans="1:42" ht="24" hidden="1" x14ac:dyDescent="0.2">
      <c r="A126" s="74"/>
      <c r="B126" s="531"/>
      <c r="C126" s="532"/>
      <c r="D126" s="56" t="s">
        <v>270</v>
      </c>
      <c r="E126" s="76">
        <v>0</v>
      </c>
      <c r="F126" s="76">
        <f t="shared" si="282"/>
        <v>0</v>
      </c>
      <c r="G126" s="76">
        <f t="shared" si="283"/>
        <v>0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>
        <f t="shared" si="284"/>
        <v>0</v>
      </c>
      <c r="V126" s="76">
        <f t="shared" si="285"/>
        <v>0</v>
      </c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>
        <f t="shared" si="286"/>
        <v>0</v>
      </c>
      <c r="AI126" s="76">
        <f t="shared" si="287"/>
        <v>0</v>
      </c>
      <c r="AK126" s="355"/>
      <c r="AL126" s="355"/>
      <c r="AM126" s="355"/>
    </row>
    <row r="127" spans="1:42" ht="13.5" hidden="1" customHeight="1" x14ac:dyDescent="0.2">
      <c r="A127" s="74"/>
      <c r="B127" s="531"/>
      <c r="C127" s="532"/>
      <c r="D127" s="56" t="s">
        <v>283</v>
      </c>
      <c r="E127" s="76">
        <v>0</v>
      </c>
      <c r="F127" s="76">
        <f t="shared" si="282"/>
        <v>0</v>
      </c>
      <c r="G127" s="76">
        <f t="shared" si="283"/>
        <v>0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>
        <f t="shared" si="284"/>
        <v>0</v>
      </c>
      <c r="V127" s="76">
        <f t="shared" si="285"/>
        <v>0</v>
      </c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>
        <f t="shared" si="286"/>
        <v>0</v>
      </c>
      <c r="AI127" s="76">
        <f t="shared" si="287"/>
        <v>0</v>
      </c>
      <c r="AK127" s="355"/>
      <c r="AL127" s="355"/>
      <c r="AM127" s="355"/>
    </row>
    <row r="128" spans="1:42" ht="24" hidden="1" x14ac:dyDescent="0.2">
      <c r="A128" s="74"/>
      <c r="B128" s="531"/>
      <c r="C128" s="532"/>
      <c r="D128" s="56" t="s">
        <v>282</v>
      </c>
      <c r="E128" s="76">
        <v>0</v>
      </c>
      <c r="F128" s="76">
        <f t="shared" si="282"/>
        <v>0</v>
      </c>
      <c r="G128" s="76">
        <f t="shared" si="283"/>
        <v>0</v>
      </c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>
        <f t="shared" si="284"/>
        <v>0</v>
      </c>
      <c r="V128" s="76">
        <f t="shared" si="285"/>
        <v>0</v>
      </c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>
        <f t="shared" si="286"/>
        <v>0</v>
      </c>
      <c r="AI128" s="76">
        <f t="shared" si="287"/>
        <v>0</v>
      </c>
      <c r="AK128" s="355"/>
      <c r="AL128" s="355"/>
      <c r="AM128" s="355"/>
    </row>
    <row r="129" spans="1:42" ht="36" hidden="1" x14ac:dyDescent="0.2">
      <c r="A129" s="74"/>
      <c r="B129" s="169"/>
      <c r="C129" s="170"/>
      <c r="D129" s="56" t="s">
        <v>304</v>
      </c>
      <c r="E129" s="76">
        <v>0</v>
      </c>
      <c r="F129" s="54">
        <f t="shared" si="282"/>
        <v>0</v>
      </c>
      <c r="G129" s="54">
        <f t="shared" si="283"/>
        <v>0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>
        <f t="shared" si="284"/>
        <v>0</v>
      </c>
      <c r="V129" s="54">
        <f t="shared" si="285"/>
        <v>0</v>
      </c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76">
        <f t="shared" si="286"/>
        <v>0</v>
      </c>
      <c r="AI129" s="76">
        <f t="shared" si="287"/>
        <v>0</v>
      </c>
      <c r="AK129" s="355"/>
      <c r="AL129" s="355"/>
      <c r="AM129" s="355"/>
    </row>
    <row r="130" spans="1:42" ht="36" hidden="1" x14ac:dyDescent="0.2">
      <c r="A130" s="74"/>
      <c r="B130" s="531"/>
      <c r="C130" s="532"/>
      <c r="D130" s="56" t="s">
        <v>284</v>
      </c>
      <c r="E130" s="76">
        <v>0</v>
      </c>
      <c r="F130" s="76">
        <f t="shared" si="282"/>
        <v>0</v>
      </c>
      <c r="G130" s="76">
        <f t="shared" si="283"/>
        <v>0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>
        <f t="shared" si="284"/>
        <v>0</v>
      </c>
      <c r="V130" s="76">
        <f t="shared" si="285"/>
        <v>0</v>
      </c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>
        <f t="shared" si="286"/>
        <v>0</v>
      </c>
      <c r="AI130" s="76">
        <f t="shared" si="287"/>
        <v>0</v>
      </c>
      <c r="AK130" s="355"/>
      <c r="AL130" s="355"/>
      <c r="AM130" s="355"/>
    </row>
    <row r="131" spans="1:42" hidden="1" x14ac:dyDescent="0.2">
      <c r="A131" s="74"/>
      <c r="B131" s="169"/>
      <c r="C131" s="170"/>
      <c r="D131" s="56" t="s">
        <v>585</v>
      </c>
      <c r="E131" s="76"/>
      <c r="F131" s="76">
        <f t="shared" si="282"/>
        <v>0</v>
      </c>
      <c r="G131" s="76">
        <f t="shared" si="283"/>
        <v>0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>
        <f t="shared" si="284"/>
        <v>0</v>
      </c>
      <c r="V131" s="76">
        <f t="shared" si="285"/>
        <v>0</v>
      </c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>
        <f t="shared" si="286"/>
        <v>0</v>
      </c>
      <c r="AI131" s="76">
        <f t="shared" si="287"/>
        <v>0</v>
      </c>
      <c r="AK131" s="355"/>
      <c r="AL131" s="355"/>
      <c r="AM131" s="355"/>
    </row>
    <row r="132" spans="1:42" ht="15.75" hidden="1" customHeight="1" x14ac:dyDescent="0.2">
      <c r="A132" s="74"/>
      <c r="B132" s="169"/>
      <c r="C132" s="170"/>
      <c r="D132" s="56" t="s">
        <v>317</v>
      </c>
      <c r="E132" s="76">
        <v>0</v>
      </c>
      <c r="F132" s="76">
        <f t="shared" si="282"/>
        <v>0</v>
      </c>
      <c r="G132" s="76">
        <f t="shared" si="283"/>
        <v>0</v>
      </c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>
        <f t="shared" si="284"/>
        <v>0</v>
      </c>
      <c r="V132" s="76">
        <f t="shared" si="285"/>
        <v>0</v>
      </c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>
        <f t="shared" si="286"/>
        <v>0</v>
      </c>
      <c r="AI132" s="76">
        <f t="shared" si="287"/>
        <v>0</v>
      </c>
      <c r="AK132" s="355"/>
      <c r="AL132" s="355"/>
      <c r="AM132" s="355"/>
    </row>
    <row r="133" spans="1:42" hidden="1" x14ac:dyDescent="0.2">
      <c r="A133" s="74"/>
      <c r="B133" s="531"/>
      <c r="C133" s="532"/>
      <c r="D133" s="56" t="s">
        <v>316</v>
      </c>
      <c r="E133" s="76"/>
      <c r="F133" s="76">
        <f t="shared" si="282"/>
        <v>0</v>
      </c>
      <c r="G133" s="76">
        <f t="shared" si="283"/>
        <v>0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>
        <f t="shared" si="284"/>
        <v>0</v>
      </c>
      <c r="V133" s="76">
        <f t="shared" si="285"/>
        <v>0</v>
      </c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>
        <f t="shared" si="286"/>
        <v>0</v>
      </c>
      <c r="AI133" s="76">
        <f t="shared" si="287"/>
        <v>0</v>
      </c>
      <c r="AK133" s="355"/>
      <c r="AL133" s="355"/>
      <c r="AM133" s="355"/>
    </row>
    <row r="134" spans="1:42" x14ac:dyDescent="0.2">
      <c r="A134" s="74"/>
      <c r="B134" s="276"/>
      <c r="C134" s="277"/>
      <c r="D134" s="278" t="s">
        <v>638</v>
      </c>
      <c r="E134" s="76">
        <v>750000</v>
      </c>
      <c r="F134" s="76">
        <f t="shared" si="282"/>
        <v>750000</v>
      </c>
      <c r="G134" s="76">
        <f t="shared" si="283"/>
        <v>0</v>
      </c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>
        <f t="shared" si="284"/>
        <v>0</v>
      </c>
      <c r="V134" s="76">
        <f t="shared" si="285"/>
        <v>0</v>
      </c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>
        <f t="shared" si="286"/>
        <v>750000</v>
      </c>
      <c r="AI134" s="76">
        <f t="shared" si="287"/>
        <v>750000</v>
      </c>
      <c r="AK134" s="355"/>
      <c r="AL134" s="355"/>
      <c r="AM134" s="355"/>
    </row>
    <row r="135" spans="1:42" ht="24" x14ac:dyDescent="0.2">
      <c r="A135" s="74"/>
      <c r="B135" s="276"/>
      <c r="C135" s="277"/>
      <c r="D135" s="278" t="s">
        <v>639</v>
      </c>
      <c r="E135" s="76">
        <v>4248526</v>
      </c>
      <c r="F135" s="76">
        <f t="shared" si="282"/>
        <v>4248526</v>
      </c>
      <c r="G135" s="76">
        <f t="shared" si="283"/>
        <v>0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>
        <f t="shared" si="284"/>
        <v>0</v>
      </c>
      <c r="V135" s="76">
        <f t="shared" si="285"/>
        <v>0</v>
      </c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>
        <f t="shared" si="286"/>
        <v>4248526</v>
      </c>
      <c r="AI135" s="76">
        <f t="shared" si="287"/>
        <v>4248526</v>
      </c>
      <c r="AK135" s="355"/>
      <c r="AL135" s="355"/>
      <c r="AM135" s="355"/>
    </row>
    <row r="136" spans="1:42" x14ac:dyDescent="0.2">
      <c r="A136" s="74"/>
      <c r="B136" s="531"/>
      <c r="C136" s="532"/>
      <c r="D136" s="56"/>
      <c r="E136" s="7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K136" s="355"/>
      <c r="AL136" s="355"/>
      <c r="AM136" s="355"/>
      <c r="AN136" s="174"/>
      <c r="AO136" s="174"/>
      <c r="AP136" s="174"/>
    </row>
    <row r="137" spans="1:42" s="174" customFormat="1" x14ac:dyDescent="0.2">
      <c r="A137" s="80"/>
      <c r="B137" s="88"/>
      <c r="C137" s="89"/>
      <c r="D137" s="47" t="s">
        <v>202</v>
      </c>
      <c r="E137" s="59">
        <f t="shared" ref="E137:AI137" si="288">SUM(E138:E160)</f>
        <v>7621073</v>
      </c>
      <c r="F137" s="59">
        <f t="shared" si="288"/>
        <v>10080293</v>
      </c>
      <c r="G137" s="59">
        <f t="shared" si="288"/>
        <v>2459220</v>
      </c>
      <c r="H137" s="59">
        <f t="shared" si="288"/>
        <v>2459220</v>
      </c>
      <c r="I137" s="59">
        <f t="shared" si="288"/>
        <v>0</v>
      </c>
      <c r="J137" s="59">
        <f t="shared" si="288"/>
        <v>0</v>
      </c>
      <c r="K137" s="59">
        <f t="shared" si="288"/>
        <v>0</v>
      </c>
      <c r="L137" s="59">
        <f t="shared" si="288"/>
        <v>0</v>
      </c>
      <c r="M137" s="59">
        <f t="shared" si="288"/>
        <v>0</v>
      </c>
      <c r="N137" s="59">
        <f t="shared" si="288"/>
        <v>0</v>
      </c>
      <c r="O137" s="59">
        <f t="shared" si="288"/>
        <v>0</v>
      </c>
      <c r="P137" s="59">
        <f t="shared" si="288"/>
        <v>0</v>
      </c>
      <c r="Q137" s="59">
        <f t="shared" si="288"/>
        <v>0</v>
      </c>
      <c r="R137" s="59">
        <f t="shared" si="288"/>
        <v>0</v>
      </c>
      <c r="S137" s="59">
        <f t="shared" si="288"/>
        <v>0</v>
      </c>
      <c r="T137" s="59">
        <f t="shared" si="288"/>
        <v>0</v>
      </c>
      <c r="U137" s="59">
        <f t="shared" si="288"/>
        <v>-2</v>
      </c>
      <c r="V137" s="59">
        <f t="shared" si="288"/>
        <v>-2</v>
      </c>
      <c r="W137" s="59">
        <f t="shared" si="288"/>
        <v>-2</v>
      </c>
      <c r="X137" s="59">
        <f t="shared" si="288"/>
        <v>0</v>
      </c>
      <c r="Y137" s="59">
        <f t="shared" si="288"/>
        <v>0</v>
      </c>
      <c r="Z137" s="59">
        <f t="shared" si="288"/>
        <v>0</v>
      </c>
      <c r="AA137" s="59">
        <f t="shared" si="288"/>
        <v>0</v>
      </c>
      <c r="AB137" s="59">
        <f t="shared" si="288"/>
        <v>0</v>
      </c>
      <c r="AC137" s="59">
        <f t="shared" si="288"/>
        <v>0</v>
      </c>
      <c r="AD137" s="59">
        <f t="shared" si="288"/>
        <v>0</v>
      </c>
      <c r="AE137" s="59">
        <f t="shared" si="288"/>
        <v>0</v>
      </c>
      <c r="AF137" s="59">
        <f t="shared" si="288"/>
        <v>0</v>
      </c>
      <c r="AG137" s="59">
        <f t="shared" si="288"/>
        <v>0</v>
      </c>
      <c r="AH137" s="59">
        <f t="shared" si="288"/>
        <v>7621073</v>
      </c>
      <c r="AI137" s="59">
        <f t="shared" si="288"/>
        <v>10080291</v>
      </c>
      <c r="AK137" s="355"/>
      <c r="AL137" s="355"/>
      <c r="AM137" s="355"/>
      <c r="AN137" s="37"/>
      <c r="AO137" s="37"/>
      <c r="AP137" s="37"/>
    </row>
    <row r="138" spans="1:42" hidden="1" outlineLevel="1" x14ac:dyDescent="0.2">
      <c r="A138" s="319"/>
      <c r="B138" s="320"/>
      <c r="C138" s="321"/>
      <c r="D138" s="322" t="s">
        <v>203</v>
      </c>
      <c r="E138" s="105">
        <f>7000000-292582-60000</f>
        <v>6647418</v>
      </c>
      <c r="F138" s="105">
        <f t="shared" ref="F138:F158" si="289">E138+G138</f>
        <v>8626234</v>
      </c>
      <c r="G138" s="105">
        <f t="shared" ref="G138:G158" si="290">SUM(H138:S138)</f>
        <v>1978816</v>
      </c>
      <c r="H138" s="105">
        <f>1+1+1978814</f>
        <v>1978816</v>
      </c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>
        <f t="shared" ref="U138:U158" si="291">T138+V138</f>
        <v>0</v>
      </c>
      <c r="V138" s="105">
        <f t="shared" ref="V138:V158" si="292">SUM(W138:AG138)</f>
        <v>0</v>
      </c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>
        <f t="shared" ref="AH138:AH158" si="293">E138+T138</f>
        <v>6647418</v>
      </c>
      <c r="AI138" s="105">
        <f t="shared" ref="AI138:AI158" si="294">U138+F138</f>
        <v>8626234</v>
      </c>
      <c r="AK138" s="355"/>
      <c r="AL138" s="355"/>
      <c r="AM138" s="355"/>
    </row>
    <row r="139" spans="1:42" hidden="1" outlineLevel="1" x14ac:dyDescent="0.2">
      <c r="A139" s="323"/>
      <c r="B139" s="324"/>
      <c r="C139" s="325"/>
      <c r="D139" s="75" t="s">
        <v>204</v>
      </c>
      <c r="E139" s="76">
        <v>117987</v>
      </c>
      <c r="F139" s="76">
        <f t="shared" si="289"/>
        <v>257005</v>
      </c>
      <c r="G139" s="76">
        <f t="shared" si="290"/>
        <v>139018</v>
      </c>
      <c r="H139" s="76">
        <v>139018</v>
      </c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>
        <f t="shared" si="291"/>
        <v>0</v>
      </c>
      <c r="V139" s="76">
        <f t="shared" si="292"/>
        <v>0</v>
      </c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>
        <f t="shared" si="293"/>
        <v>117987</v>
      </c>
      <c r="AI139" s="76">
        <f t="shared" si="294"/>
        <v>257005</v>
      </c>
      <c r="AK139" s="355"/>
      <c r="AL139" s="355"/>
      <c r="AM139" s="355"/>
    </row>
    <row r="140" spans="1:42" hidden="1" outlineLevel="1" x14ac:dyDescent="0.2">
      <c r="A140" s="323"/>
      <c r="B140" s="324"/>
      <c r="C140" s="325"/>
      <c r="D140" s="326" t="s">
        <v>735</v>
      </c>
      <c r="E140" s="76">
        <v>2704</v>
      </c>
      <c r="F140" s="76">
        <f>E140+G140</f>
        <v>24068</v>
      </c>
      <c r="G140" s="76">
        <f t="shared" si="290"/>
        <v>21364</v>
      </c>
      <c r="H140" s="76">
        <f>-44+18000+1+3407</f>
        <v>21364</v>
      </c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>
        <f t="shared" si="291"/>
        <v>-1</v>
      </c>
      <c r="V140" s="76">
        <f t="shared" si="292"/>
        <v>-1</v>
      </c>
      <c r="W140" s="76">
        <v>-1</v>
      </c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>
        <f>E140+T140</f>
        <v>2704</v>
      </c>
      <c r="AI140" s="76">
        <f t="shared" si="294"/>
        <v>24067</v>
      </c>
      <c r="AK140" s="355"/>
      <c r="AL140" s="355"/>
      <c r="AM140" s="355"/>
    </row>
    <row r="141" spans="1:42" hidden="1" outlineLevel="1" x14ac:dyDescent="0.2">
      <c r="A141" s="323"/>
      <c r="B141" s="324"/>
      <c r="C141" s="325"/>
      <c r="D141" s="326" t="s">
        <v>736</v>
      </c>
      <c r="E141" s="76">
        <f>22146-2704</f>
        <v>19442</v>
      </c>
      <c r="F141" s="76">
        <f>E141+G141</f>
        <v>32127</v>
      </c>
      <c r="G141" s="76">
        <f t="shared" ref="G141" si="295">SUM(H141:S141)</f>
        <v>12685</v>
      </c>
      <c r="H141" s="76">
        <f>14+856+630+10410+1+1926-1465+313</f>
        <v>12685</v>
      </c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>
        <f t="shared" ref="U141" si="296">T141+V141</f>
        <v>-1</v>
      </c>
      <c r="V141" s="76">
        <f t="shared" ref="V141" si="297">SUM(W141:AG141)</f>
        <v>-1</v>
      </c>
      <c r="W141" s="76">
        <f>-1</f>
        <v>-1</v>
      </c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>
        <f>E141+T141</f>
        <v>19442</v>
      </c>
      <c r="AI141" s="76">
        <f t="shared" ref="AI141" si="298">U141+F141</f>
        <v>32126</v>
      </c>
      <c r="AK141" s="355"/>
      <c r="AL141" s="355"/>
      <c r="AM141" s="355"/>
    </row>
    <row r="142" spans="1:42" hidden="1" outlineLevel="1" x14ac:dyDescent="0.2">
      <c r="A142" s="323"/>
      <c r="B142" s="324"/>
      <c r="C142" s="325"/>
      <c r="D142" s="75" t="s">
        <v>86</v>
      </c>
      <c r="E142" s="76">
        <v>5167</v>
      </c>
      <c r="F142" s="76">
        <f t="shared" si="289"/>
        <v>5429</v>
      </c>
      <c r="G142" s="76">
        <f t="shared" si="290"/>
        <v>262</v>
      </c>
      <c r="H142" s="76">
        <v>262</v>
      </c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>
        <f t="shared" si="291"/>
        <v>0</v>
      </c>
      <c r="V142" s="76">
        <f t="shared" si="292"/>
        <v>0</v>
      </c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>
        <f t="shared" si="293"/>
        <v>5167</v>
      </c>
      <c r="AI142" s="76">
        <f t="shared" si="294"/>
        <v>5429</v>
      </c>
      <c r="AK142" s="355"/>
      <c r="AL142" s="355"/>
      <c r="AM142" s="355"/>
    </row>
    <row r="143" spans="1:42" hidden="1" outlineLevel="1" x14ac:dyDescent="0.2">
      <c r="A143" s="323"/>
      <c r="B143" s="324"/>
      <c r="C143" s="325"/>
      <c r="D143" s="326" t="s">
        <v>140</v>
      </c>
      <c r="E143" s="76"/>
      <c r="F143" s="76">
        <f t="shared" si="289"/>
        <v>21070</v>
      </c>
      <c r="G143" s="76">
        <f t="shared" si="290"/>
        <v>21070</v>
      </c>
      <c r="H143" s="76">
        <f>6431+14639</f>
        <v>21070</v>
      </c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>
        <f t="shared" si="291"/>
        <v>0</v>
      </c>
      <c r="V143" s="76">
        <f t="shared" si="292"/>
        <v>0</v>
      </c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>
        <f t="shared" si="293"/>
        <v>0</v>
      </c>
      <c r="AI143" s="76">
        <f t="shared" si="294"/>
        <v>21070</v>
      </c>
      <c r="AK143" s="355"/>
      <c r="AL143" s="355"/>
      <c r="AM143" s="355"/>
    </row>
    <row r="144" spans="1:42" ht="24" hidden="1" outlineLevel="1" x14ac:dyDescent="0.2">
      <c r="A144" s="323"/>
      <c r="B144" s="324"/>
      <c r="C144" s="325"/>
      <c r="D144" s="326" t="s">
        <v>305</v>
      </c>
      <c r="E144" s="76"/>
      <c r="F144" s="76">
        <f t="shared" si="289"/>
        <v>12410</v>
      </c>
      <c r="G144" s="76">
        <f t="shared" si="290"/>
        <v>12410</v>
      </c>
      <c r="H144" s="76">
        <f>965+11445</f>
        <v>12410</v>
      </c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>
        <f t="shared" si="291"/>
        <v>0</v>
      </c>
      <c r="V144" s="76">
        <f t="shared" si="292"/>
        <v>0</v>
      </c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>
        <f t="shared" si="293"/>
        <v>0</v>
      </c>
      <c r="AI144" s="76">
        <f t="shared" si="294"/>
        <v>12410</v>
      </c>
      <c r="AK144" s="355"/>
      <c r="AL144" s="355"/>
      <c r="AM144" s="355"/>
    </row>
    <row r="145" spans="1:42" hidden="1" outlineLevel="1" x14ac:dyDescent="0.2">
      <c r="A145" s="323"/>
      <c r="B145" s="324"/>
      <c r="C145" s="325"/>
      <c r="D145" s="326" t="s">
        <v>262</v>
      </c>
      <c r="E145" s="76"/>
      <c r="F145" s="76">
        <f t="shared" si="289"/>
        <v>7</v>
      </c>
      <c r="G145" s="76">
        <f t="shared" si="290"/>
        <v>7</v>
      </c>
      <c r="H145" s="76">
        <v>7</v>
      </c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>
        <f t="shared" si="291"/>
        <v>0</v>
      </c>
      <c r="V145" s="76">
        <f t="shared" si="292"/>
        <v>0</v>
      </c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>
        <f t="shared" si="293"/>
        <v>0</v>
      </c>
      <c r="AI145" s="76">
        <f t="shared" si="294"/>
        <v>7</v>
      </c>
      <c r="AK145" s="355"/>
      <c r="AL145" s="355"/>
      <c r="AM145" s="355"/>
    </row>
    <row r="146" spans="1:42" hidden="1" outlineLevel="1" x14ac:dyDescent="0.2">
      <c r="A146" s="323"/>
      <c r="B146" s="324"/>
      <c r="C146" s="325"/>
      <c r="D146" s="326" t="s">
        <v>748</v>
      </c>
      <c r="E146" s="76"/>
      <c r="F146" s="76">
        <f t="shared" ref="F146" si="299">E146+G146</f>
        <v>2</v>
      </c>
      <c r="G146" s="76">
        <f t="shared" ref="G146" si="300">SUM(H146:S146)</f>
        <v>2</v>
      </c>
      <c r="H146" s="76">
        <v>2</v>
      </c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>
        <f t="shared" ref="U146" si="301">T146+V146</f>
        <v>0</v>
      </c>
      <c r="V146" s="76">
        <f t="shared" ref="V146" si="302">SUM(W146:AG146)</f>
        <v>0</v>
      </c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>
        <f t="shared" ref="AH146" si="303">E146+T146</f>
        <v>0</v>
      </c>
      <c r="AI146" s="76">
        <f t="shared" ref="AI146" si="304">U146+F146</f>
        <v>2</v>
      </c>
      <c r="AK146" s="355"/>
      <c r="AL146" s="355"/>
      <c r="AM146" s="355"/>
    </row>
    <row r="147" spans="1:42" hidden="1" outlineLevel="1" x14ac:dyDescent="0.2">
      <c r="A147" s="323"/>
      <c r="B147" s="324"/>
      <c r="C147" s="325"/>
      <c r="D147" s="326" t="s">
        <v>166</v>
      </c>
      <c r="E147" s="76">
        <v>54954</v>
      </c>
      <c r="F147" s="76">
        <f t="shared" si="289"/>
        <v>79186</v>
      </c>
      <c r="G147" s="76">
        <f t="shared" si="290"/>
        <v>24232</v>
      </c>
      <c r="H147" s="76">
        <v>24232</v>
      </c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>
        <f t="shared" si="291"/>
        <v>0</v>
      </c>
      <c r="V147" s="76">
        <f t="shared" si="292"/>
        <v>0</v>
      </c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>
        <f t="shared" si="293"/>
        <v>54954</v>
      </c>
      <c r="AI147" s="76">
        <f t="shared" si="294"/>
        <v>79186</v>
      </c>
      <c r="AK147" s="355"/>
      <c r="AL147" s="355"/>
      <c r="AM147" s="355"/>
    </row>
    <row r="148" spans="1:42" ht="24" hidden="1" outlineLevel="1" x14ac:dyDescent="0.2">
      <c r="A148" s="323"/>
      <c r="B148" s="324"/>
      <c r="C148" s="325"/>
      <c r="D148" s="326" t="s">
        <v>400</v>
      </c>
      <c r="E148" s="76">
        <v>683</v>
      </c>
      <c r="F148" s="76">
        <f t="shared" si="289"/>
        <v>770</v>
      </c>
      <c r="G148" s="76">
        <f t="shared" si="290"/>
        <v>87</v>
      </c>
      <c r="H148" s="76">
        <v>87</v>
      </c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>
        <f t="shared" si="291"/>
        <v>0</v>
      </c>
      <c r="V148" s="76">
        <f t="shared" si="292"/>
        <v>0</v>
      </c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>
        <f t="shared" si="293"/>
        <v>683</v>
      </c>
      <c r="AI148" s="76">
        <f t="shared" si="294"/>
        <v>770</v>
      </c>
      <c r="AK148" s="355"/>
      <c r="AL148" s="355"/>
      <c r="AM148" s="355"/>
    </row>
    <row r="149" spans="1:42" ht="24" hidden="1" outlineLevel="1" x14ac:dyDescent="0.2">
      <c r="A149" s="323"/>
      <c r="B149" s="324"/>
      <c r="C149" s="325"/>
      <c r="D149" s="326" t="s">
        <v>372</v>
      </c>
      <c r="E149" s="76">
        <v>0</v>
      </c>
      <c r="F149" s="76">
        <f t="shared" si="289"/>
        <v>2367</v>
      </c>
      <c r="G149" s="76">
        <f t="shared" si="290"/>
        <v>2367</v>
      </c>
      <c r="H149" s="76">
        <v>2367</v>
      </c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>
        <f t="shared" si="291"/>
        <v>0</v>
      </c>
      <c r="V149" s="76">
        <f t="shared" si="292"/>
        <v>0</v>
      </c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>
        <f t="shared" si="293"/>
        <v>0</v>
      </c>
      <c r="AI149" s="76">
        <f t="shared" si="294"/>
        <v>2367</v>
      </c>
      <c r="AK149" s="355"/>
      <c r="AL149" s="355"/>
      <c r="AM149" s="355"/>
    </row>
    <row r="150" spans="1:42" hidden="1" outlineLevel="1" x14ac:dyDescent="0.2">
      <c r="A150" s="323"/>
      <c r="B150" s="324"/>
      <c r="C150" s="325"/>
      <c r="D150" s="326" t="s">
        <v>256</v>
      </c>
      <c r="E150" s="76"/>
      <c r="F150" s="76">
        <f t="shared" si="289"/>
        <v>17090</v>
      </c>
      <c r="G150" s="76">
        <f t="shared" si="290"/>
        <v>17090</v>
      </c>
      <c r="H150" s="76">
        <f>13939+3239-88</f>
        <v>17090</v>
      </c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>
        <f t="shared" si="291"/>
        <v>0</v>
      </c>
      <c r="V150" s="76">
        <f t="shared" si="292"/>
        <v>0</v>
      </c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>
        <f t="shared" si="293"/>
        <v>0</v>
      </c>
      <c r="AI150" s="76">
        <f t="shared" si="294"/>
        <v>17090</v>
      </c>
      <c r="AK150" s="355"/>
      <c r="AL150" s="355"/>
      <c r="AM150" s="355"/>
    </row>
    <row r="151" spans="1:42" hidden="1" outlineLevel="1" x14ac:dyDescent="0.2">
      <c r="A151" s="323"/>
      <c r="B151" s="324"/>
      <c r="C151" s="325"/>
      <c r="D151" s="326" t="s">
        <v>640</v>
      </c>
      <c r="E151" s="76"/>
      <c r="F151" s="76">
        <f t="shared" si="289"/>
        <v>0</v>
      </c>
      <c r="G151" s="76">
        <f t="shared" si="290"/>
        <v>0</v>
      </c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>
        <f t="shared" si="291"/>
        <v>0</v>
      </c>
      <c r="V151" s="76">
        <f t="shared" si="292"/>
        <v>0</v>
      </c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>
        <f t="shared" si="293"/>
        <v>0</v>
      </c>
      <c r="AI151" s="76">
        <f t="shared" si="294"/>
        <v>0</v>
      </c>
      <c r="AK151" s="355"/>
      <c r="AL151" s="355"/>
      <c r="AM151" s="355"/>
    </row>
    <row r="152" spans="1:42" ht="24" hidden="1" outlineLevel="1" x14ac:dyDescent="0.2">
      <c r="A152" s="323"/>
      <c r="B152" s="324"/>
      <c r="C152" s="325"/>
      <c r="D152" s="326" t="s">
        <v>747</v>
      </c>
      <c r="E152" s="76"/>
      <c r="F152" s="76">
        <f t="shared" ref="F152" si="305">E152+G152</f>
        <v>81</v>
      </c>
      <c r="G152" s="76">
        <f t="shared" ref="G152" si="306">SUM(H152:S152)</f>
        <v>81</v>
      </c>
      <c r="H152" s="76">
        <v>81</v>
      </c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>
        <f t="shared" ref="U152" si="307">T152+V152</f>
        <v>0</v>
      </c>
      <c r="V152" s="76">
        <f t="shared" ref="V152" si="308">SUM(W152:AG152)</f>
        <v>0</v>
      </c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>
        <f t="shared" ref="AH152" si="309">E152+T152</f>
        <v>0</v>
      </c>
      <c r="AI152" s="76">
        <f t="shared" ref="AI152" si="310">U152+F152</f>
        <v>81</v>
      </c>
      <c r="AK152" s="355"/>
      <c r="AL152" s="355"/>
      <c r="AM152" s="355"/>
    </row>
    <row r="153" spans="1:42" hidden="1" outlineLevel="1" x14ac:dyDescent="0.2">
      <c r="A153" s="323"/>
      <c r="B153" s="324"/>
      <c r="C153" s="325"/>
      <c r="D153" s="326" t="s">
        <v>143</v>
      </c>
      <c r="E153" s="76"/>
      <c r="F153" s="76">
        <f t="shared" si="289"/>
        <v>46515</v>
      </c>
      <c r="G153" s="76">
        <f t="shared" si="290"/>
        <v>46515</v>
      </c>
      <c r="H153" s="76">
        <v>46515</v>
      </c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>
        <f t="shared" si="291"/>
        <v>0</v>
      </c>
      <c r="V153" s="76">
        <f t="shared" si="292"/>
        <v>0</v>
      </c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>
        <f t="shared" si="293"/>
        <v>0</v>
      </c>
      <c r="AI153" s="76">
        <f t="shared" si="294"/>
        <v>46515</v>
      </c>
      <c r="AK153" s="355"/>
      <c r="AL153" s="355"/>
      <c r="AM153" s="355"/>
    </row>
    <row r="154" spans="1:42" hidden="1" outlineLevel="1" x14ac:dyDescent="0.2">
      <c r="A154" s="323"/>
      <c r="B154" s="324"/>
      <c r="C154" s="325"/>
      <c r="D154" s="327" t="s">
        <v>56</v>
      </c>
      <c r="E154" s="76">
        <v>0</v>
      </c>
      <c r="F154" s="76">
        <f t="shared" si="289"/>
        <v>1</v>
      </c>
      <c r="G154" s="76">
        <f t="shared" si="290"/>
        <v>1</v>
      </c>
      <c r="H154" s="76">
        <v>1</v>
      </c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>
        <f t="shared" si="291"/>
        <v>0</v>
      </c>
      <c r="V154" s="76">
        <f t="shared" si="292"/>
        <v>0</v>
      </c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>
        <f t="shared" si="293"/>
        <v>0</v>
      </c>
      <c r="AI154" s="76">
        <f t="shared" si="294"/>
        <v>1</v>
      </c>
      <c r="AK154" s="355"/>
      <c r="AL154" s="355"/>
      <c r="AM154" s="355"/>
    </row>
    <row r="155" spans="1:42" ht="24" hidden="1" outlineLevel="1" x14ac:dyDescent="0.2">
      <c r="A155" s="323"/>
      <c r="B155" s="324"/>
      <c r="C155" s="325"/>
      <c r="D155" s="327" t="s">
        <v>84</v>
      </c>
      <c r="E155" s="76">
        <f>9104+73792</f>
        <v>82896</v>
      </c>
      <c r="F155" s="76">
        <f t="shared" si="289"/>
        <v>87439</v>
      </c>
      <c r="G155" s="76">
        <f t="shared" si="290"/>
        <v>4543</v>
      </c>
      <c r="H155" s="76">
        <v>4543</v>
      </c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>
        <f t="shared" si="291"/>
        <v>0</v>
      </c>
      <c r="V155" s="76">
        <f t="shared" si="292"/>
        <v>0</v>
      </c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>
        <f t="shared" si="293"/>
        <v>82896</v>
      </c>
      <c r="AI155" s="76">
        <f t="shared" si="294"/>
        <v>87439</v>
      </c>
      <c r="AK155" s="355"/>
      <c r="AL155" s="355"/>
      <c r="AM155" s="355"/>
    </row>
    <row r="156" spans="1:42" hidden="1" outlineLevel="1" x14ac:dyDescent="0.2">
      <c r="A156" s="323"/>
      <c r="B156" s="324"/>
      <c r="C156" s="325"/>
      <c r="D156" s="327" t="s">
        <v>192</v>
      </c>
      <c r="E156" s="76">
        <v>9266</v>
      </c>
      <c r="F156" s="76">
        <f t="shared" si="289"/>
        <v>15782</v>
      </c>
      <c r="G156" s="76">
        <f t="shared" si="290"/>
        <v>6516</v>
      </c>
      <c r="H156" s="76">
        <v>6516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>
        <f t="shared" si="291"/>
        <v>0</v>
      </c>
      <c r="V156" s="76">
        <f t="shared" si="292"/>
        <v>0</v>
      </c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>
        <f t="shared" si="293"/>
        <v>9266</v>
      </c>
      <c r="AI156" s="76">
        <f t="shared" si="294"/>
        <v>15782</v>
      </c>
      <c r="AK156" s="355"/>
      <c r="AL156" s="355"/>
      <c r="AM156" s="355"/>
    </row>
    <row r="157" spans="1:42" hidden="1" outlineLevel="1" x14ac:dyDescent="0.2">
      <c r="A157" s="323"/>
      <c r="B157" s="324"/>
      <c r="C157" s="325"/>
      <c r="D157" s="327" t="s">
        <v>131</v>
      </c>
      <c r="E157" s="76">
        <v>680556</v>
      </c>
      <c r="F157" s="76">
        <f t="shared" si="289"/>
        <v>842503</v>
      </c>
      <c r="G157" s="76">
        <f t="shared" si="290"/>
        <v>161947</v>
      </c>
      <c r="H157" s="76">
        <v>161947</v>
      </c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>
        <f t="shared" si="291"/>
        <v>0</v>
      </c>
      <c r="V157" s="76">
        <f t="shared" si="292"/>
        <v>0</v>
      </c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>
        <f t="shared" si="293"/>
        <v>680556</v>
      </c>
      <c r="AI157" s="76">
        <f t="shared" si="294"/>
        <v>842503</v>
      </c>
      <c r="AK157" s="355"/>
      <c r="AL157" s="355"/>
      <c r="AM157" s="355"/>
      <c r="AN157" s="174"/>
      <c r="AO157" s="174"/>
      <c r="AP157" s="174"/>
    </row>
    <row r="158" spans="1:42" ht="24" hidden="1" outlineLevel="1" x14ac:dyDescent="0.2">
      <c r="A158" s="323"/>
      <c r="B158" s="324"/>
      <c r="C158" s="325"/>
      <c r="D158" s="327" t="s">
        <v>162</v>
      </c>
      <c r="E158" s="76">
        <v>0</v>
      </c>
      <c r="F158" s="76">
        <f t="shared" si="289"/>
        <v>0</v>
      </c>
      <c r="G158" s="76">
        <f t="shared" si="290"/>
        <v>0</v>
      </c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>
        <f t="shared" si="291"/>
        <v>0</v>
      </c>
      <c r="V158" s="76">
        <f t="shared" si="292"/>
        <v>0</v>
      </c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>
        <f t="shared" si="293"/>
        <v>0</v>
      </c>
      <c r="AI158" s="76">
        <f t="shared" si="294"/>
        <v>0</v>
      </c>
      <c r="AK158" s="355"/>
      <c r="AL158" s="355"/>
      <c r="AM158" s="355"/>
      <c r="AN158" s="174"/>
      <c r="AO158" s="174"/>
      <c r="AP158" s="174"/>
    </row>
    <row r="159" spans="1:42" hidden="1" outlineLevel="1" x14ac:dyDescent="0.2">
      <c r="A159" s="323"/>
      <c r="B159" s="324"/>
      <c r="C159" s="325"/>
      <c r="D159" s="327" t="s">
        <v>749</v>
      </c>
      <c r="E159" s="76"/>
      <c r="F159" s="76">
        <f t="shared" ref="F159" si="311">E159+G159</f>
        <v>10207</v>
      </c>
      <c r="G159" s="76">
        <f t="shared" ref="G159" si="312">SUM(H159:S159)</f>
        <v>10207</v>
      </c>
      <c r="H159" s="76">
        <f>10206+1</f>
        <v>10207</v>
      </c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>
        <f t="shared" ref="U159" si="313">T159+V159</f>
        <v>0</v>
      </c>
      <c r="V159" s="76">
        <f t="shared" ref="V159" si="314">SUM(W159:AG159)</f>
        <v>0</v>
      </c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>
        <f t="shared" ref="AH159" si="315">E159+T159</f>
        <v>0</v>
      </c>
      <c r="AI159" s="76">
        <f t="shared" ref="AI159" si="316">U159+F159</f>
        <v>10207</v>
      </c>
      <c r="AK159" s="355"/>
      <c r="AL159" s="355"/>
      <c r="AM159" s="355"/>
      <c r="AN159" s="174"/>
      <c r="AO159" s="174"/>
      <c r="AP159" s="174"/>
    </row>
    <row r="160" spans="1:42" hidden="1" outlineLevel="1" x14ac:dyDescent="0.2">
      <c r="A160" s="323"/>
      <c r="B160" s="324"/>
      <c r="C160" s="325"/>
      <c r="D160" s="327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K160" s="355"/>
      <c r="AL160" s="355"/>
      <c r="AM160" s="355"/>
    </row>
    <row r="161" spans="1:42" collapsed="1" x14ac:dyDescent="0.2">
      <c r="A161" s="556" t="s">
        <v>180</v>
      </c>
      <c r="B161" s="557"/>
      <c r="C161" s="557"/>
      <c r="D161" s="558"/>
      <c r="E161" s="241">
        <f t="shared" ref="E161:F161" si="317">SUM(E163,E168)</f>
        <v>3460</v>
      </c>
      <c r="F161" s="241">
        <f t="shared" si="317"/>
        <v>6019</v>
      </c>
      <c r="G161" s="241">
        <f t="shared" ref="G161:S161" si="318">SUM(G163,G168)</f>
        <v>2559</v>
      </c>
      <c r="H161" s="241">
        <f t="shared" si="318"/>
        <v>2559</v>
      </c>
      <c r="I161" s="241">
        <f t="shared" si="318"/>
        <v>0</v>
      </c>
      <c r="J161" s="241">
        <f t="shared" si="318"/>
        <v>0</v>
      </c>
      <c r="K161" s="241">
        <f t="shared" si="318"/>
        <v>0</v>
      </c>
      <c r="L161" s="241">
        <f t="shared" si="318"/>
        <v>0</v>
      </c>
      <c r="M161" s="241">
        <f t="shared" si="318"/>
        <v>0</v>
      </c>
      <c r="N161" s="241">
        <f t="shared" si="318"/>
        <v>0</v>
      </c>
      <c r="O161" s="241">
        <f t="shared" si="318"/>
        <v>0</v>
      </c>
      <c r="P161" s="241">
        <f t="shared" si="318"/>
        <v>0</v>
      </c>
      <c r="Q161" s="241">
        <f t="shared" si="318"/>
        <v>0</v>
      </c>
      <c r="R161" s="241">
        <f t="shared" si="318"/>
        <v>0</v>
      </c>
      <c r="S161" s="241">
        <f t="shared" si="318"/>
        <v>0</v>
      </c>
      <c r="T161" s="241">
        <f t="shared" ref="T161:AG161" si="319">SUM(T163,T168)</f>
        <v>0</v>
      </c>
      <c r="U161" s="241">
        <f t="shared" si="319"/>
        <v>-3</v>
      </c>
      <c r="V161" s="241">
        <f t="shared" si="319"/>
        <v>-3</v>
      </c>
      <c r="W161" s="241">
        <f t="shared" si="319"/>
        <v>-3</v>
      </c>
      <c r="X161" s="241">
        <f t="shared" si="319"/>
        <v>0</v>
      </c>
      <c r="Y161" s="241">
        <f t="shared" si="319"/>
        <v>0</v>
      </c>
      <c r="Z161" s="241">
        <f t="shared" si="319"/>
        <v>0</v>
      </c>
      <c r="AA161" s="241">
        <f t="shared" si="319"/>
        <v>0</v>
      </c>
      <c r="AB161" s="241">
        <f t="shared" si="319"/>
        <v>0</v>
      </c>
      <c r="AC161" s="241">
        <f t="shared" si="319"/>
        <v>0</v>
      </c>
      <c r="AD161" s="241">
        <f t="shared" si="319"/>
        <v>0</v>
      </c>
      <c r="AE161" s="241">
        <f t="shared" si="319"/>
        <v>0</v>
      </c>
      <c r="AF161" s="241">
        <f t="shared" si="319"/>
        <v>0</v>
      </c>
      <c r="AG161" s="241">
        <f t="shared" si="319"/>
        <v>0</v>
      </c>
      <c r="AH161" s="241">
        <f t="shared" ref="AH161:AI161" si="320">SUM(AH163,AH168)</f>
        <v>3460</v>
      </c>
      <c r="AI161" s="241">
        <f t="shared" si="320"/>
        <v>6016</v>
      </c>
      <c r="AK161" s="355"/>
      <c r="AL161" s="355"/>
      <c r="AM161" s="355"/>
    </row>
    <row r="162" spans="1:42" x14ac:dyDescent="0.2">
      <c r="A162" s="90"/>
      <c r="B162" s="91"/>
      <c r="C162" s="92"/>
      <c r="D162" s="69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K162" s="355"/>
      <c r="AL162" s="355"/>
      <c r="AM162" s="355"/>
    </row>
    <row r="163" spans="1:42" x14ac:dyDescent="0.2">
      <c r="A163" s="547" t="s">
        <v>117</v>
      </c>
      <c r="B163" s="548"/>
      <c r="C163" s="549"/>
      <c r="D163" s="101" t="s">
        <v>181</v>
      </c>
      <c r="E163" s="102">
        <f t="shared" ref="E163" si="321">SUM(E164:E165)</f>
        <v>300</v>
      </c>
      <c r="F163" s="102">
        <f t="shared" ref="F163:S163" si="322">SUM(F164:F165)</f>
        <v>303</v>
      </c>
      <c r="G163" s="102">
        <f t="shared" si="322"/>
        <v>3</v>
      </c>
      <c r="H163" s="102">
        <f t="shared" si="322"/>
        <v>3</v>
      </c>
      <c r="I163" s="102">
        <f t="shared" si="322"/>
        <v>0</v>
      </c>
      <c r="J163" s="102">
        <f t="shared" si="322"/>
        <v>0</v>
      </c>
      <c r="K163" s="102">
        <f t="shared" si="322"/>
        <v>0</v>
      </c>
      <c r="L163" s="102">
        <f t="shared" si="322"/>
        <v>0</v>
      </c>
      <c r="M163" s="102">
        <f t="shared" si="322"/>
        <v>0</v>
      </c>
      <c r="N163" s="102">
        <f t="shared" si="322"/>
        <v>0</v>
      </c>
      <c r="O163" s="102">
        <f t="shared" si="322"/>
        <v>0</v>
      </c>
      <c r="P163" s="102">
        <f t="shared" si="322"/>
        <v>0</v>
      </c>
      <c r="Q163" s="102">
        <f t="shared" si="322"/>
        <v>0</v>
      </c>
      <c r="R163" s="102">
        <f t="shared" si="322"/>
        <v>0</v>
      </c>
      <c r="S163" s="102">
        <f t="shared" si="322"/>
        <v>0</v>
      </c>
      <c r="T163" s="102">
        <f t="shared" ref="T163:AG163" si="323">SUM(T164:T165)</f>
        <v>0</v>
      </c>
      <c r="U163" s="102">
        <f t="shared" si="323"/>
        <v>0</v>
      </c>
      <c r="V163" s="102">
        <f t="shared" si="323"/>
        <v>0</v>
      </c>
      <c r="W163" s="102">
        <f t="shared" si="323"/>
        <v>0</v>
      </c>
      <c r="X163" s="102">
        <f t="shared" si="323"/>
        <v>0</v>
      </c>
      <c r="Y163" s="102">
        <f t="shared" si="323"/>
        <v>0</v>
      </c>
      <c r="Z163" s="102">
        <f t="shared" si="323"/>
        <v>0</v>
      </c>
      <c r="AA163" s="102">
        <f t="shared" si="323"/>
        <v>0</v>
      </c>
      <c r="AB163" s="102">
        <f t="shared" si="323"/>
        <v>0</v>
      </c>
      <c r="AC163" s="102">
        <f t="shared" si="323"/>
        <v>0</v>
      </c>
      <c r="AD163" s="102">
        <f t="shared" si="323"/>
        <v>0</v>
      </c>
      <c r="AE163" s="102">
        <f t="shared" si="323"/>
        <v>0</v>
      </c>
      <c r="AF163" s="102">
        <f t="shared" si="323"/>
        <v>0</v>
      </c>
      <c r="AG163" s="102">
        <f t="shared" si="323"/>
        <v>0</v>
      </c>
      <c r="AH163" s="102">
        <f t="shared" ref="AH163:AI163" si="324">SUM(AH164:AH165)</f>
        <v>300</v>
      </c>
      <c r="AI163" s="102">
        <f t="shared" si="324"/>
        <v>303</v>
      </c>
      <c r="AK163" s="355"/>
      <c r="AL163" s="355"/>
      <c r="AM163" s="355"/>
    </row>
    <row r="164" spans="1:42" s="174" customFormat="1" x14ac:dyDescent="0.2">
      <c r="A164" s="80"/>
      <c r="B164" s="527" t="s">
        <v>164</v>
      </c>
      <c r="C164" s="528"/>
      <c r="D164" s="69" t="s">
        <v>165</v>
      </c>
      <c r="E164" s="62">
        <v>150</v>
      </c>
      <c r="F164" s="62">
        <f t="shared" ref="F164:F165" si="325">E164+G164</f>
        <v>150</v>
      </c>
      <c r="G164" s="62">
        <f t="shared" ref="G164:G165" si="326">SUM(H164:S164)</f>
        <v>0</v>
      </c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>
        <f t="shared" ref="U164:U165" si="327">T164+V164</f>
        <v>0</v>
      </c>
      <c r="V164" s="62">
        <f t="shared" ref="V164:V165" si="328">SUM(W164:AG164)</f>
        <v>0</v>
      </c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>
        <f t="shared" ref="AH164:AH165" si="329">E164+T164</f>
        <v>150</v>
      </c>
      <c r="AI164" s="62">
        <f t="shared" ref="AI164:AI165" si="330">U164+F164</f>
        <v>150</v>
      </c>
      <c r="AK164" s="355"/>
      <c r="AL164" s="355"/>
      <c r="AM164" s="355"/>
      <c r="AN164" s="37"/>
      <c r="AO164" s="37"/>
      <c r="AP164" s="37"/>
    </row>
    <row r="165" spans="1:42" s="174" customFormat="1" ht="24" x14ac:dyDescent="0.2">
      <c r="A165" s="80"/>
      <c r="B165" s="527" t="s">
        <v>118</v>
      </c>
      <c r="C165" s="528"/>
      <c r="D165" s="69" t="s">
        <v>186</v>
      </c>
      <c r="E165" s="62">
        <v>150</v>
      </c>
      <c r="F165" s="62">
        <f t="shared" si="325"/>
        <v>153</v>
      </c>
      <c r="G165" s="62">
        <f t="shared" si="326"/>
        <v>3</v>
      </c>
      <c r="H165" s="62">
        <f>3</f>
        <v>3</v>
      </c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>
        <f t="shared" si="327"/>
        <v>0</v>
      </c>
      <c r="V165" s="62">
        <f t="shared" si="328"/>
        <v>0</v>
      </c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>
        <f t="shared" si="329"/>
        <v>150</v>
      </c>
      <c r="AI165" s="62">
        <f t="shared" si="330"/>
        <v>153</v>
      </c>
      <c r="AK165" s="355"/>
      <c r="AL165" s="355"/>
      <c r="AM165" s="355"/>
      <c r="AN165" s="37"/>
      <c r="AO165" s="37"/>
      <c r="AP165" s="37"/>
    </row>
    <row r="166" spans="1:42" x14ac:dyDescent="0.2">
      <c r="A166" s="90"/>
      <c r="B166" s="91"/>
      <c r="C166" s="92"/>
      <c r="D166" s="69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K166" s="355"/>
      <c r="AL166" s="355"/>
      <c r="AM166" s="355"/>
      <c r="AN166" s="174"/>
      <c r="AO166" s="174"/>
      <c r="AP166" s="174"/>
    </row>
    <row r="167" spans="1:42" x14ac:dyDescent="0.2">
      <c r="A167" s="90"/>
      <c r="B167" s="91"/>
      <c r="C167" s="92"/>
      <c r="D167" s="69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K167" s="355"/>
      <c r="AL167" s="355"/>
      <c r="AM167" s="355"/>
      <c r="AN167" s="174"/>
      <c r="AO167" s="174"/>
      <c r="AP167" s="174"/>
    </row>
    <row r="168" spans="1:42" x14ac:dyDescent="0.2">
      <c r="A168" s="90"/>
      <c r="B168" s="91"/>
      <c r="C168" s="92"/>
      <c r="D168" s="81" t="s">
        <v>182</v>
      </c>
      <c r="E168" s="106">
        <f t="shared" ref="E168:AI168" si="331">SUM(E169)</f>
        <v>3160</v>
      </c>
      <c r="F168" s="106">
        <f t="shared" si="331"/>
        <v>5716</v>
      </c>
      <c r="G168" s="106">
        <f t="shared" si="331"/>
        <v>2556</v>
      </c>
      <c r="H168" s="106">
        <f t="shared" si="331"/>
        <v>2556</v>
      </c>
      <c r="I168" s="106">
        <f t="shared" si="331"/>
        <v>0</v>
      </c>
      <c r="J168" s="106">
        <f t="shared" si="331"/>
        <v>0</v>
      </c>
      <c r="K168" s="106">
        <f t="shared" si="331"/>
        <v>0</v>
      </c>
      <c r="L168" s="106">
        <f t="shared" si="331"/>
        <v>0</v>
      </c>
      <c r="M168" s="106">
        <f t="shared" si="331"/>
        <v>0</v>
      </c>
      <c r="N168" s="106">
        <f t="shared" si="331"/>
        <v>0</v>
      </c>
      <c r="O168" s="106">
        <f t="shared" si="331"/>
        <v>0</v>
      </c>
      <c r="P168" s="106">
        <f t="shared" si="331"/>
        <v>0</v>
      </c>
      <c r="Q168" s="106">
        <f t="shared" si="331"/>
        <v>0</v>
      </c>
      <c r="R168" s="106">
        <f t="shared" si="331"/>
        <v>0</v>
      </c>
      <c r="S168" s="106">
        <f t="shared" si="331"/>
        <v>0</v>
      </c>
      <c r="T168" s="106">
        <f t="shared" si="331"/>
        <v>0</v>
      </c>
      <c r="U168" s="106">
        <f t="shared" si="331"/>
        <v>-3</v>
      </c>
      <c r="V168" s="106">
        <f t="shared" si="331"/>
        <v>-3</v>
      </c>
      <c r="W168" s="106">
        <f t="shared" si="331"/>
        <v>-3</v>
      </c>
      <c r="X168" s="106">
        <f t="shared" si="331"/>
        <v>0</v>
      </c>
      <c r="Y168" s="106">
        <f t="shared" si="331"/>
        <v>0</v>
      </c>
      <c r="Z168" s="106">
        <f t="shared" si="331"/>
        <v>0</v>
      </c>
      <c r="AA168" s="106">
        <f t="shared" si="331"/>
        <v>0</v>
      </c>
      <c r="AB168" s="106">
        <f t="shared" si="331"/>
        <v>0</v>
      </c>
      <c r="AC168" s="106">
        <f t="shared" si="331"/>
        <v>0</v>
      </c>
      <c r="AD168" s="106">
        <f t="shared" si="331"/>
        <v>0</v>
      </c>
      <c r="AE168" s="106">
        <f t="shared" si="331"/>
        <v>0</v>
      </c>
      <c r="AF168" s="106">
        <f t="shared" si="331"/>
        <v>0</v>
      </c>
      <c r="AG168" s="106">
        <f t="shared" si="331"/>
        <v>0</v>
      </c>
      <c r="AH168" s="106">
        <f t="shared" si="331"/>
        <v>3160</v>
      </c>
      <c r="AI168" s="106">
        <f t="shared" si="331"/>
        <v>5713</v>
      </c>
      <c r="AK168" s="355"/>
      <c r="AL168" s="355"/>
      <c r="AM168" s="355"/>
    </row>
    <row r="169" spans="1:42" x14ac:dyDescent="0.2">
      <c r="A169" s="90"/>
      <c r="B169" s="91"/>
      <c r="C169" s="92"/>
      <c r="D169" s="69" t="s">
        <v>183</v>
      </c>
      <c r="E169" s="73">
        <f t="shared" ref="E169:F169" si="332">SUM(E170:E171)</f>
        <v>3160</v>
      </c>
      <c r="F169" s="73">
        <f t="shared" si="332"/>
        <v>5716</v>
      </c>
      <c r="G169" s="73">
        <f t="shared" ref="G169:S169" si="333">SUM(G170:G171)</f>
        <v>2556</v>
      </c>
      <c r="H169" s="73">
        <f t="shared" si="333"/>
        <v>2556</v>
      </c>
      <c r="I169" s="73">
        <f t="shared" si="333"/>
        <v>0</v>
      </c>
      <c r="J169" s="73">
        <f t="shared" si="333"/>
        <v>0</v>
      </c>
      <c r="K169" s="73">
        <f t="shared" si="333"/>
        <v>0</v>
      </c>
      <c r="L169" s="73">
        <f t="shared" si="333"/>
        <v>0</v>
      </c>
      <c r="M169" s="73">
        <f t="shared" si="333"/>
        <v>0</v>
      </c>
      <c r="N169" s="73">
        <f t="shared" si="333"/>
        <v>0</v>
      </c>
      <c r="O169" s="73">
        <f t="shared" si="333"/>
        <v>0</v>
      </c>
      <c r="P169" s="73">
        <f t="shared" si="333"/>
        <v>0</v>
      </c>
      <c r="Q169" s="73">
        <f t="shared" si="333"/>
        <v>0</v>
      </c>
      <c r="R169" s="73">
        <f t="shared" si="333"/>
        <v>0</v>
      </c>
      <c r="S169" s="73">
        <f t="shared" si="333"/>
        <v>0</v>
      </c>
      <c r="T169" s="73">
        <f t="shared" ref="T169:AG169" si="334">SUM(T170:T171)</f>
        <v>0</v>
      </c>
      <c r="U169" s="73">
        <f t="shared" si="334"/>
        <v>-3</v>
      </c>
      <c r="V169" s="73">
        <f t="shared" si="334"/>
        <v>-3</v>
      </c>
      <c r="W169" s="73">
        <f t="shared" si="334"/>
        <v>-3</v>
      </c>
      <c r="X169" s="73">
        <f t="shared" si="334"/>
        <v>0</v>
      </c>
      <c r="Y169" s="73">
        <f t="shared" si="334"/>
        <v>0</v>
      </c>
      <c r="Z169" s="73">
        <f t="shared" si="334"/>
        <v>0</v>
      </c>
      <c r="AA169" s="73">
        <f t="shared" si="334"/>
        <v>0</v>
      </c>
      <c r="AB169" s="73">
        <f t="shared" si="334"/>
        <v>0</v>
      </c>
      <c r="AC169" s="73">
        <f t="shared" si="334"/>
        <v>0</v>
      </c>
      <c r="AD169" s="73">
        <f t="shared" si="334"/>
        <v>0</v>
      </c>
      <c r="AE169" s="73">
        <f t="shared" si="334"/>
        <v>0</v>
      </c>
      <c r="AF169" s="73">
        <f t="shared" si="334"/>
        <v>0</v>
      </c>
      <c r="AG169" s="73">
        <f t="shared" si="334"/>
        <v>0</v>
      </c>
      <c r="AH169" s="73">
        <f t="shared" ref="AH169:AI169" si="335">SUM(AH170:AH171)</f>
        <v>3160</v>
      </c>
      <c r="AI169" s="73">
        <f t="shared" si="335"/>
        <v>5713</v>
      </c>
      <c r="AK169" s="355"/>
      <c r="AL169" s="355"/>
      <c r="AM169" s="355"/>
    </row>
    <row r="170" spans="1:42" ht="24" x14ac:dyDescent="0.2">
      <c r="A170" s="90"/>
      <c r="B170" s="91"/>
      <c r="C170" s="92"/>
      <c r="D170" s="103" t="s">
        <v>184</v>
      </c>
      <c r="E170" s="73">
        <v>2000</v>
      </c>
      <c r="F170" s="73">
        <f t="shared" ref="F170:F171" si="336">E170+G170</f>
        <v>3556</v>
      </c>
      <c r="G170" s="73">
        <f t="shared" ref="G170:G171" si="337">SUM(H170:S170)</f>
        <v>1556</v>
      </c>
      <c r="H170" s="73">
        <f>-104+1660</f>
        <v>1556</v>
      </c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>
        <f t="shared" ref="U170:U171" si="338">T170+V170</f>
        <v>-1</v>
      </c>
      <c r="V170" s="73">
        <f t="shared" ref="V170:V171" si="339">SUM(W170:AG170)</f>
        <v>-1</v>
      </c>
      <c r="W170" s="73">
        <v>-1</v>
      </c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>
        <f t="shared" ref="AH170:AH171" si="340">E170+T170</f>
        <v>2000</v>
      </c>
      <c r="AI170" s="73">
        <f t="shared" ref="AI170:AI171" si="341">U170+F170</f>
        <v>3555</v>
      </c>
      <c r="AK170" s="355"/>
      <c r="AL170" s="355"/>
      <c r="AM170" s="355"/>
    </row>
    <row r="171" spans="1:42" ht="24" x14ac:dyDescent="0.2">
      <c r="A171" s="90"/>
      <c r="B171" s="91"/>
      <c r="C171" s="92"/>
      <c r="D171" s="103" t="s">
        <v>185</v>
      </c>
      <c r="E171" s="73">
        <v>1160</v>
      </c>
      <c r="F171" s="73">
        <f t="shared" si="336"/>
        <v>2160</v>
      </c>
      <c r="G171" s="73">
        <f t="shared" si="337"/>
        <v>1000</v>
      </c>
      <c r="H171" s="73">
        <f>6+314+1+179+500</f>
        <v>1000</v>
      </c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>
        <f t="shared" si="338"/>
        <v>-2</v>
      </c>
      <c r="V171" s="73">
        <f t="shared" si="339"/>
        <v>-2</v>
      </c>
      <c r="W171" s="73">
        <v>-2</v>
      </c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>
        <f t="shared" si="340"/>
        <v>1160</v>
      </c>
      <c r="AI171" s="73">
        <f t="shared" si="341"/>
        <v>2158</v>
      </c>
      <c r="AK171" s="355"/>
      <c r="AL171" s="355"/>
      <c r="AM171" s="355"/>
    </row>
    <row r="172" spans="1:42" x14ac:dyDescent="0.2">
      <c r="A172" s="90"/>
      <c r="B172" s="91"/>
      <c r="C172" s="92"/>
      <c r="D172" s="69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K172" s="355"/>
      <c r="AL172" s="355"/>
      <c r="AM172" s="355"/>
    </row>
    <row r="173" spans="1:42" x14ac:dyDescent="0.2">
      <c r="A173" s="68"/>
      <c r="B173" s="86"/>
      <c r="C173" s="87"/>
      <c r="D173" s="69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K173" s="355"/>
      <c r="AL173" s="355"/>
      <c r="AM173" s="355"/>
    </row>
    <row r="174" spans="1:42" s="174" customFormat="1" ht="24.75" customHeight="1" thickBot="1" x14ac:dyDescent="0.25">
      <c r="A174" s="550" t="s">
        <v>138</v>
      </c>
      <c r="B174" s="551"/>
      <c r="C174" s="551"/>
      <c r="D174" s="552"/>
      <c r="E174" s="93">
        <f t="shared" ref="E174:AI174" si="342">SUM(E163,E109)</f>
        <v>78964532</v>
      </c>
      <c r="F174" s="93">
        <f t="shared" si="342"/>
        <v>79610375</v>
      </c>
      <c r="G174" s="93">
        <f t="shared" si="342"/>
        <v>645843</v>
      </c>
      <c r="H174" s="93">
        <f t="shared" si="342"/>
        <v>77221</v>
      </c>
      <c r="I174" s="93">
        <f t="shared" si="342"/>
        <v>568622</v>
      </c>
      <c r="J174" s="93">
        <f t="shared" si="342"/>
        <v>0</v>
      </c>
      <c r="K174" s="93">
        <f t="shared" si="342"/>
        <v>0</v>
      </c>
      <c r="L174" s="93">
        <f t="shared" si="342"/>
        <v>0</v>
      </c>
      <c r="M174" s="93">
        <f t="shared" si="342"/>
        <v>0</v>
      </c>
      <c r="N174" s="93">
        <f t="shared" si="342"/>
        <v>0</v>
      </c>
      <c r="O174" s="93">
        <f t="shared" si="342"/>
        <v>0</v>
      </c>
      <c r="P174" s="93">
        <f t="shared" si="342"/>
        <v>0</v>
      </c>
      <c r="Q174" s="93">
        <f t="shared" si="342"/>
        <v>0</v>
      </c>
      <c r="R174" s="93">
        <f t="shared" si="342"/>
        <v>0</v>
      </c>
      <c r="S174" s="93">
        <f t="shared" si="342"/>
        <v>0</v>
      </c>
      <c r="T174" s="93">
        <f t="shared" si="342"/>
        <v>-297778</v>
      </c>
      <c r="U174" s="93">
        <f t="shared" si="342"/>
        <v>-319939</v>
      </c>
      <c r="V174" s="93">
        <f t="shared" si="342"/>
        <v>-22161</v>
      </c>
      <c r="W174" s="93">
        <f t="shared" si="342"/>
        <v>-8791</v>
      </c>
      <c r="X174" s="93">
        <f t="shared" si="342"/>
        <v>-13370</v>
      </c>
      <c r="Y174" s="93">
        <f t="shared" si="342"/>
        <v>0</v>
      </c>
      <c r="Z174" s="93">
        <f t="shared" si="342"/>
        <v>0</v>
      </c>
      <c r="AA174" s="93">
        <f t="shared" si="342"/>
        <v>0</v>
      </c>
      <c r="AB174" s="93">
        <f t="shared" si="342"/>
        <v>0</v>
      </c>
      <c r="AC174" s="93">
        <f t="shared" si="342"/>
        <v>0</v>
      </c>
      <c r="AD174" s="93">
        <f t="shared" si="342"/>
        <v>0</v>
      </c>
      <c r="AE174" s="93">
        <f t="shared" si="342"/>
        <v>0</v>
      </c>
      <c r="AF174" s="93">
        <f t="shared" si="342"/>
        <v>0</v>
      </c>
      <c r="AG174" s="93">
        <f t="shared" si="342"/>
        <v>0</v>
      </c>
      <c r="AH174" s="93">
        <f t="shared" si="342"/>
        <v>78666754</v>
      </c>
      <c r="AI174" s="93">
        <f t="shared" si="342"/>
        <v>79290436</v>
      </c>
      <c r="AK174" s="355"/>
      <c r="AL174" s="355"/>
      <c r="AM174" s="355"/>
    </row>
    <row r="175" spans="1:42" s="174" customFormat="1" ht="12.75" thickBot="1" x14ac:dyDescent="0.25">
      <c r="A175" s="553" t="s">
        <v>124</v>
      </c>
      <c r="B175" s="554"/>
      <c r="C175" s="554"/>
      <c r="D175" s="555"/>
      <c r="E175" s="93">
        <f t="shared" ref="E175:AI175" si="343">SUM(E9,E161)</f>
        <v>100579357</v>
      </c>
      <c r="F175" s="235">
        <f t="shared" si="343"/>
        <v>103686976</v>
      </c>
      <c r="G175" s="235">
        <f t="shared" si="343"/>
        <v>3107619</v>
      </c>
      <c r="H175" s="235">
        <f t="shared" si="343"/>
        <v>2538997</v>
      </c>
      <c r="I175" s="235">
        <f t="shared" si="343"/>
        <v>568622</v>
      </c>
      <c r="J175" s="235">
        <f t="shared" si="343"/>
        <v>0</v>
      </c>
      <c r="K175" s="235">
        <f t="shared" si="343"/>
        <v>0</v>
      </c>
      <c r="L175" s="235">
        <f t="shared" si="343"/>
        <v>0</v>
      </c>
      <c r="M175" s="235">
        <f t="shared" si="343"/>
        <v>0</v>
      </c>
      <c r="N175" s="235">
        <f t="shared" si="343"/>
        <v>0</v>
      </c>
      <c r="O175" s="235">
        <f t="shared" si="343"/>
        <v>0</v>
      </c>
      <c r="P175" s="235">
        <f t="shared" si="343"/>
        <v>0</v>
      </c>
      <c r="Q175" s="235">
        <f t="shared" si="343"/>
        <v>0</v>
      </c>
      <c r="R175" s="235">
        <f t="shared" si="343"/>
        <v>0</v>
      </c>
      <c r="S175" s="235">
        <f t="shared" si="343"/>
        <v>0</v>
      </c>
      <c r="T175" s="235">
        <f t="shared" si="343"/>
        <v>-297778</v>
      </c>
      <c r="U175" s="235">
        <f t="shared" si="343"/>
        <v>-319944</v>
      </c>
      <c r="V175" s="235">
        <f t="shared" si="343"/>
        <v>-22166</v>
      </c>
      <c r="W175" s="235">
        <f t="shared" si="343"/>
        <v>-8796</v>
      </c>
      <c r="X175" s="235">
        <f t="shared" si="343"/>
        <v>-13370</v>
      </c>
      <c r="Y175" s="235">
        <f t="shared" si="343"/>
        <v>0</v>
      </c>
      <c r="Z175" s="235">
        <f t="shared" si="343"/>
        <v>0</v>
      </c>
      <c r="AA175" s="235">
        <f t="shared" si="343"/>
        <v>0</v>
      </c>
      <c r="AB175" s="235">
        <f t="shared" si="343"/>
        <v>0</v>
      </c>
      <c r="AC175" s="235">
        <f t="shared" si="343"/>
        <v>0</v>
      </c>
      <c r="AD175" s="235">
        <f t="shared" si="343"/>
        <v>0</v>
      </c>
      <c r="AE175" s="235">
        <f t="shared" si="343"/>
        <v>0</v>
      </c>
      <c r="AF175" s="235">
        <f t="shared" si="343"/>
        <v>0</v>
      </c>
      <c r="AG175" s="235">
        <f t="shared" si="343"/>
        <v>0</v>
      </c>
      <c r="AH175" s="235">
        <f t="shared" si="343"/>
        <v>100281579</v>
      </c>
      <c r="AI175" s="235">
        <f t="shared" si="343"/>
        <v>103367032</v>
      </c>
      <c r="AK175" s="355"/>
      <c r="AL175" s="355"/>
      <c r="AM175" s="355"/>
    </row>
    <row r="176" spans="1:42" x14ac:dyDescent="0.2">
      <c r="AK176" s="355"/>
      <c r="AL176" s="355"/>
      <c r="AM176" s="355"/>
    </row>
    <row r="177" spans="1:39" hidden="1" x14ac:dyDescent="0.2">
      <c r="AH177" s="295">
        <f>E175-AH175</f>
        <v>297778</v>
      </c>
      <c r="AK177" s="355"/>
      <c r="AL177" s="355"/>
      <c r="AM177" s="355"/>
    </row>
    <row r="178" spans="1:39" hidden="1" x14ac:dyDescent="0.2">
      <c r="A178" s="546"/>
      <c r="B178" s="546"/>
      <c r="C178" s="546"/>
      <c r="D178" s="546"/>
      <c r="E178" s="546"/>
      <c r="F178" s="546"/>
      <c r="G178" s="546"/>
      <c r="H178" s="546"/>
      <c r="I178" s="546"/>
      <c r="J178" s="546"/>
      <c r="K178" s="546"/>
      <c r="L178" s="546"/>
      <c r="M178" s="546"/>
      <c r="N178" s="546"/>
      <c r="O178" s="546"/>
      <c r="P178" s="546"/>
      <c r="Q178" s="546"/>
      <c r="R178" s="546"/>
      <c r="S178" s="546"/>
      <c r="T178" s="546"/>
      <c r="U178" s="546"/>
      <c r="V178" s="546"/>
      <c r="W178" s="546"/>
      <c r="X178" s="546"/>
      <c r="Y178" s="546"/>
      <c r="Z178" s="546"/>
      <c r="AA178" s="546"/>
      <c r="AB178" s="546"/>
      <c r="AC178" s="546"/>
      <c r="AD178" s="546"/>
      <c r="AE178" s="546"/>
      <c r="AF178" s="546"/>
      <c r="AG178" s="546"/>
      <c r="AH178" s="546"/>
      <c r="AK178" s="355"/>
      <c r="AL178" s="355"/>
      <c r="AM178" s="355"/>
    </row>
    <row r="179" spans="1:39" hidden="1" x14ac:dyDescent="0.2">
      <c r="A179" s="546"/>
      <c r="B179" s="546"/>
      <c r="C179" s="546"/>
      <c r="D179" s="546"/>
      <c r="E179" s="546"/>
      <c r="F179" s="546"/>
      <c r="G179" s="546"/>
      <c r="H179" s="546"/>
      <c r="I179" s="546"/>
      <c r="J179" s="546"/>
      <c r="K179" s="546"/>
      <c r="L179" s="546"/>
      <c r="M179" s="546"/>
      <c r="N179" s="546"/>
      <c r="O179" s="546"/>
      <c r="P179" s="546"/>
      <c r="Q179" s="546"/>
      <c r="R179" s="546"/>
      <c r="S179" s="546"/>
      <c r="T179" s="546"/>
      <c r="U179" s="546"/>
      <c r="V179" s="546"/>
      <c r="W179" s="546"/>
      <c r="X179" s="546"/>
      <c r="Y179" s="546"/>
      <c r="Z179" s="546"/>
      <c r="AA179" s="546"/>
      <c r="AB179" s="546"/>
      <c r="AC179" s="546"/>
      <c r="AD179" s="546"/>
      <c r="AE179" s="546"/>
      <c r="AF179" s="546"/>
      <c r="AG179" s="546"/>
      <c r="AH179" s="546"/>
      <c r="AK179" s="355"/>
      <c r="AL179" s="355"/>
      <c r="AM179" s="355"/>
    </row>
    <row r="180" spans="1:39" hidden="1" x14ac:dyDescent="0.2">
      <c r="AK180" s="355"/>
      <c r="AL180" s="355"/>
      <c r="AM180" s="355"/>
    </row>
    <row r="181" spans="1:39" x14ac:dyDescent="0.2">
      <c r="AK181" s="355"/>
      <c r="AL181" s="355"/>
      <c r="AM181" s="355"/>
    </row>
    <row r="182" spans="1:39" x14ac:dyDescent="0.2">
      <c r="AK182" s="355"/>
      <c r="AL182" s="355"/>
      <c r="AM182" s="355"/>
    </row>
    <row r="183" spans="1:39" x14ac:dyDescent="0.2">
      <c r="AK183" s="355"/>
      <c r="AL183" s="355"/>
      <c r="AM183" s="355"/>
    </row>
  </sheetData>
  <sheetProtection algorithmName="SHA-512" hashValue="Y8bR8SQ7ey215phuIQqtUqAELhUKlR931JAJaI+Q7ttIr8sMIlRXeeNJ46WABHvvtvd7sWR2ac4Ucx0h03UA2w==" saltValue="iOAvk9qnENE+M7KixpSQSw==" spinCount="100000" sheet="1" objects="1" scenarios="1" selectLockedCells="1" selectUnlockedCells="1"/>
  <autoFilter ref="A8:AI175">
    <filterColumn colId="0" showButton="0"/>
    <filterColumn colId="1" showButton="0"/>
  </autoFilter>
  <mergeCells count="116">
    <mergeCell ref="B120:C120"/>
    <mergeCell ref="B126:C126"/>
    <mergeCell ref="B127:C127"/>
    <mergeCell ref="B128:C128"/>
    <mergeCell ref="B130:C130"/>
    <mergeCell ref="B107:C107"/>
    <mergeCell ref="A109:D109"/>
    <mergeCell ref="B111:C111"/>
    <mergeCell ref="B114:C114"/>
    <mergeCell ref="B116:C116"/>
    <mergeCell ref="B117:C117"/>
    <mergeCell ref="A179:AH179"/>
    <mergeCell ref="A163:C163"/>
    <mergeCell ref="B164:C164"/>
    <mergeCell ref="B165:C165"/>
    <mergeCell ref="A174:D174"/>
    <mergeCell ref="A175:D175"/>
    <mergeCell ref="A178:AH178"/>
    <mergeCell ref="B133:C133"/>
    <mergeCell ref="B136:C136"/>
    <mergeCell ref="A161:D161"/>
    <mergeCell ref="B103:C103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92:C92"/>
    <mergeCell ref="B93:C93"/>
    <mergeCell ref="B94:C94"/>
    <mergeCell ref="B95:C95"/>
    <mergeCell ref="B96:C96"/>
    <mergeCell ref="B97:C97"/>
    <mergeCell ref="A86:C86"/>
    <mergeCell ref="B87:C87"/>
    <mergeCell ref="B90:C90"/>
    <mergeCell ref="B91:C91"/>
    <mergeCell ref="B88:C88"/>
    <mergeCell ref="B78:C78"/>
    <mergeCell ref="B79:C79"/>
    <mergeCell ref="B80:C80"/>
    <mergeCell ref="A81:C81"/>
    <mergeCell ref="B83:C83"/>
    <mergeCell ref="B84:C84"/>
    <mergeCell ref="B89:C89"/>
    <mergeCell ref="B72:C72"/>
    <mergeCell ref="B73:C73"/>
    <mergeCell ref="B74:C74"/>
    <mergeCell ref="B75:C75"/>
    <mergeCell ref="A76:C76"/>
    <mergeCell ref="B77:C77"/>
    <mergeCell ref="B82:C82"/>
    <mergeCell ref="B70:C70"/>
    <mergeCell ref="A57:C57"/>
    <mergeCell ref="B58:C58"/>
    <mergeCell ref="B59:C59"/>
    <mergeCell ref="B60:C60"/>
    <mergeCell ref="B63:C63"/>
    <mergeCell ref="B64:C64"/>
    <mergeCell ref="B61:C61"/>
    <mergeCell ref="B62:C62"/>
    <mergeCell ref="B65:C65"/>
    <mergeCell ref="A66:C66"/>
    <mergeCell ref="B68:C68"/>
    <mergeCell ref="B69:C69"/>
    <mergeCell ref="B56:C56"/>
    <mergeCell ref="B46:C46"/>
    <mergeCell ref="B47:C47"/>
    <mergeCell ref="B48:C48"/>
    <mergeCell ref="B49:C49"/>
    <mergeCell ref="B51:C51"/>
    <mergeCell ref="B50:C50"/>
    <mergeCell ref="B52:C52"/>
    <mergeCell ref="A53:C53"/>
    <mergeCell ref="B54:C54"/>
    <mergeCell ref="B55:C55"/>
    <mergeCell ref="B36:C36"/>
    <mergeCell ref="B44:C44"/>
    <mergeCell ref="B45:C45"/>
    <mergeCell ref="B37:C37"/>
    <mergeCell ref="B38:C38"/>
    <mergeCell ref="A42:C42"/>
    <mergeCell ref="B43:C43"/>
    <mergeCell ref="B31:C31"/>
    <mergeCell ref="A33:C33"/>
    <mergeCell ref="B34:C34"/>
    <mergeCell ref="B35:C35"/>
    <mergeCell ref="B39:C39"/>
    <mergeCell ref="B41:C41"/>
    <mergeCell ref="A5:AI5"/>
    <mergeCell ref="A7:C7"/>
    <mergeCell ref="A8:C8"/>
    <mergeCell ref="B22:C22"/>
    <mergeCell ref="B23:C23"/>
    <mergeCell ref="A27:C27"/>
    <mergeCell ref="B28:C28"/>
    <mergeCell ref="B29:C29"/>
    <mergeCell ref="B30:C30"/>
    <mergeCell ref="A16:C16"/>
    <mergeCell ref="B17:C17"/>
    <mergeCell ref="B18:C18"/>
    <mergeCell ref="B19:C19"/>
    <mergeCell ref="B20:C20"/>
    <mergeCell ref="B21:C21"/>
    <mergeCell ref="B24:C24"/>
    <mergeCell ref="B25:C25"/>
    <mergeCell ref="B26:C26"/>
    <mergeCell ref="A9:D9"/>
    <mergeCell ref="A11:C11"/>
    <mergeCell ref="B12:C12"/>
    <mergeCell ref="B13:C13"/>
    <mergeCell ref="B14:C14"/>
    <mergeCell ref="B15:C1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 differentFirst="1">
    <oddHeader xml:space="preserve">&amp;R&amp;"Times New Roman,Regular"&amp;8 </oddHeader>
    <oddFooter>&amp;L&amp;"Times New Roman,Regular"&amp;8&amp;D&amp;T&amp;R&amp;"Times New Roman,Regular"&amp;8&amp;P (&amp;N)</oddFooter>
    <firstHeader>&amp;R&amp;"Times New Roman,Regular"&amp;9
1.pielikums Jūrmalas pilsētas domes
2017.gada 23.marta saistošajiem noteikumiem Nr. 14
(protokols Nr.6, 9.punkts)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25" sqref="A25"/>
    </sheetView>
  </sheetViews>
  <sheetFormatPr defaultRowHeight="16.5" x14ac:dyDescent="0.25"/>
  <cols>
    <col min="1" max="1" width="44.7109375" style="242" bestFit="1" customWidth="1"/>
    <col min="2" max="2" width="14.5703125" style="242" customWidth="1"/>
    <col min="3" max="3" width="5.28515625" style="242" bestFit="1" customWidth="1"/>
    <col min="4" max="4" width="14.42578125" style="242" customWidth="1"/>
    <col min="5" max="5" width="6.140625" style="242" bestFit="1" customWidth="1"/>
    <col min="6" max="16384" width="9.140625" style="242"/>
  </cols>
  <sheetData>
    <row r="1" spans="1:5" x14ac:dyDescent="0.25">
      <c r="D1" s="243"/>
    </row>
    <row r="2" spans="1:5" ht="17.25" x14ac:dyDescent="0.3">
      <c r="A2" s="244"/>
      <c r="B2" s="564" t="s">
        <v>1</v>
      </c>
      <c r="C2" s="564"/>
      <c r="D2" s="565" t="s">
        <v>3</v>
      </c>
      <c r="E2" s="565"/>
    </row>
    <row r="3" spans="1:5" ht="11.25" customHeight="1" x14ac:dyDescent="0.25">
      <c r="A3" s="244"/>
      <c r="B3" s="245"/>
      <c r="C3" s="245"/>
      <c r="D3" s="246"/>
    </row>
    <row r="4" spans="1:5" ht="17.25" x14ac:dyDescent="0.3">
      <c r="A4" s="247" t="s">
        <v>594</v>
      </c>
      <c r="B4" s="248">
        <f>Ienemumi!AI109</f>
        <v>79290133</v>
      </c>
      <c r="C4" s="249" t="s">
        <v>598</v>
      </c>
      <c r="D4" s="248">
        <f>Ienemumi!AI163</f>
        <v>303</v>
      </c>
      <c r="E4" s="249" t="s">
        <v>598</v>
      </c>
    </row>
    <row r="5" spans="1:5" ht="17.25" x14ac:dyDescent="0.3">
      <c r="A5" s="247" t="s">
        <v>595</v>
      </c>
      <c r="B5" s="253">
        <f>Izdevumi!G252-B13-D5</f>
        <v>96286638</v>
      </c>
      <c r="C5" s="249" t="s">
        <v>598</v>
      </c>
      <c r="D5" s="248">
        <f>Izdevumi!AS252</f>
        <v>6016</v>
      </c>
      <c r="E5" s="249" t="s">
        <v>598</v>
      </c>
    </row>
    <row r="6" spans="1:5" ht="17.25" x14ac:dyDescent="0.3">
      <c r="A6" s="247"/>
      <c r="B6" s="248"/>
      <c r="C6" s="249"/>
      <c r="D6" s="248"/>
      <c r="E6" s="249"/>
    </row>
    <row r="7" spans="1:5" ht="17.25" x14ac:dyDescent="0.3">
      <c r="A7" s="252" t="s">
        <v>596</v>
      </c>
      <c r="B7" s="248">
        <f>B4-B5</f>
        <v>-16996505</v>
      </c>
      <c r="C7" s="249" t="s">
        <v>598</v>
      </c>
      <c r="D7" s="248">
        <f>D4-D5</f>
        <v>-5713</v>
      </c>
      <c r="E7" s="249" t="s">
        <v>598</v>
      </c>
    </row>
    <row r="8" spans="1:5" ht="17.25" x14ac:dyDescent="0.3">
      <c r="A8" s="247" t="s">
        <v>597</v>
      </c>
      <c r="B8" s="248">
        <f>B9-B10+B11-B12-B13</f>
        <v>16996505</v>
      </c>
      <c r="C8" s="249" t="s">
        <v>598</v>
      </c>
      <c r="D8" s="248">
        <f>D9-D10+D11-D12-D13</f>
        <v>5713</v>
      </c>
      <c r="E8" s="249" t="s">
        <v>598</v>
      </c>
    </row>
    <row r="9" spans="1:5" x14ac:dyDescent="0.25">
      <c r="A9" s="244" t="s">
        <v>599</v>
      </c>
      <c r="B9" s="250">
        <f>Ienemumi!AI137</f>
        <v>10080291</v>
      </c>
      <c r="C9" s="251" t="s">
        <v>598</v>
      </c>
      <c r="D9" s="250">
        <f>Ienemumi!AI168</f>
        <v>5713</v>
      </c>
      <c r="E9" s="251" t="s">
        <v>598</v>
      </c>
    </row>
    <row r="10" spans="1:5" x14ac:dyDescent="0.25">
      <c r="A10" s="244" t="s">
        <v>600</v>
      </c>
      <c r="B10" s="250">
        <f>Izdevumi!G251-D10</f>
        <v>1521380</v>
      </c>
      <c r="C10" s="251" t="s">
        <v>598</v>
      </c>
      <c r="D10" s="434">
        <f>Izdevumi!AS251</f>
        <v>0</v>
      </c>
      <c r="E10" s="435" t="s">
        <v>598</v>
      </c>
    </row>
    <row r="11" spans="1:5" x14ac:dyDescent="0.25">
      <c r="A11" s="244" t="s">
        <v>601</v>
      </c>
      <c r="B11" s="250">
        <f>Ienemumi!AI111</f>
        <v>13990592</v>
      </c>
      <c r="C11" s="251" t="s">
        <v>598</v>
      </c>
      <c r="D11" s="250"/>
    </row>
    <row r="12" spans="1:5" x14ac:dyDescent="0.25">
      <c r="A12" s="244" t="s">
        <v>602</v>
      </c>
      <c r="B12" s="250">
        <f>Izdevumi!AQ253</f>
        <v>5402383</v>
      </c>
      <c r="C12" s="251" t="s">
        <v>598</v>
      </c>
      <c r="D12" s="250"/>
    </row>
    <row r="13" spans="1:5" x14ac:dyDescent="0.25">
      <c r="A13" s="244" t="s">
        <v>603</v>
      </c>
      <c r="B13" s="297">
        <f>Izdevumi!F69+Izdevumi!F129+Izdevumi!F246</f>
        <v>150615</v>
      </c>
      <c r="C13" s="251" t="s">
        <v>598</v>
      </c>
      <c r="D13" s="250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2017-03-24T08:14:55Z</cp:lastPrinted>
  <dcterms:created xsi:type="dcterms:W3CDTF">2006-10-31T12:58:11Z</dcterms:created>
  <dcterms:modified xsi:type="dcterms:W3CDTF">2017-03-24T08:15:28Z</dcterms:modified>
</cp:coreProperties>
</file>